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hidePivotFieldList="1"/>
  <mc:AlternateContent xmlns:mc="http://schemas.openxmlformats.org/markup-compatibility/2006">
    <mc:Choice Requires="x15">
      <x15ac:absPath xmlns:x15ac="http://schemas.microsoft.com/office/spreadsheetml/2010/11/ac" url="/Users/phoebeholmes/Downloads/"/>
    </mc:Choice>
  </mc:AlternateContent>
  <xr:revisionPtr revIDLastSave="0" documentId="13_ncr:1_{81D3C83C-AF66-0047-BB7F-60E607C644A6}" xr6:coauthVersionLast="47" xr6:coauthVersionMax="47" xr10:uidLastSave="{00000000-0000-0000-0000-000000000000}"/>
  <workbookProtection workbookAlgorithmName="SHA-512" workbookHashValue="LFKGBtD+UIAe9jyvnUNYgSCRe5Z030p0t8PcvyqecIFH3WvOKOZjGGMmrdATj/Ad0ZuN+23SM3+9sg3bcKVmlg==" workbookSaltValue="mSkg4Va78ZgHhuGNdLuxOw==" workbookSpinCount="100000" lockStructure="1"/>
  <bookViews>
    <workbookView xWindow="33540" yWindow="500" windowWidth="30760" windowHeight="19560" tabRatio="734" xr2:uid="{00000000-000D-0000-FFFF-FFFF00000000}"/>
  </bookViews>
  <sheets>
    <sheet name="Cover Page" sheetId="1" r:id="rId1"/>
    <sheet name="Instructions" sheetId="2" r:id="rId2"/>
    <sheet name="Company Information" sheetId="4" r:id="rId3"/>
    <sheet name="GHG Inventory" sheetId="5" r:id="rId4"/>
    <sheet name="Near-Term Targets" sheetId="6" r:id="rId5"/>
    <sheet name="Near-Term Target Coverage" sheetId="8" r:id="rId6"/>
    <sheet name="Net-Zero Targets" sheetId="10" r:id="rId7"/>
    <sheet name="Net-Zero Targets Coverage" sheetId="13" r:id="rId8"/>
    <sheet name="Progress and Reporting" sheetId="14" r:id="rId9"/>
    <sheet name="Lists" sheetId="16" state="hidden" r:id="rId10"/>
    <sheet name="Data Export" sheetId="9" state="hidden" r:id="rId11"/>
  </sheets>
  <definedNames>
    <definedName name="CAAGR_tolerance">200</definedName>
    <definedName name="CAb">#REF!</definedName>
    <definedName name="CAy">#REF!</definedName>
    <definedName name="CE1b">#REF!</definedName>
    <definedName name="CE2b">#REF!</definedName>
    <definedName name="Csector">#REF!</definedName>
    <definedName name="export_ghg_categories">'Data Export'!$A$30:$A$47</definedName>
    <definedName name="export_lt_cov_id">'Data Export'!$B$158:$U$158</definedName>
    <definedName name="export_lt_id">'Data Export'!$C$136:$C$155</definedName>
    <definedName name="export_nt_cov_id">'Data Export'!$B$74:$U$74</definedName>
    <definedName name="export_nz_cov_id">'Data Export'!$B$158:$L$158</definedName>
    <definedName name="export_target_id">'Data Export'!$C$52:$C$71</definedName>
    <definedName name="export_type">'Data Export'!$H$52:$H$71</definedName>
    <definedName name="fghfgdh">Lists!$H$2:$H$18</definedName>
    <definedName name="flag" localSheetId="0">#REF!</definedName>
    <definedName name="flag" localSheetId="8">#REF!</definedName>
    <definedName name="flag">#REF!</definedName>
    <definedName name="flag_spec" localSheetId="0">#REF!</definedName>
    <definedName name="flag_spec" localSheetId="8">#REF!</definedName>
    <definedName name="flag_spec">#REF!</definedName>
    <definedName name="flagScopes" localSheetId="0">#REF!</definedName>
    <definedName name="flagScopes" localSheetId="8">#REF!</definedName>
    <definedName name="flagScopes">#REF!</definedName>
    <definedName name="ghg_approach">'GHG Inventory'!$H$21</definedName>
    <definedName name="ghg_by12">'GHG Inventory'!$H$71</definedName>
    <definedName name="ghg_by3">'GHG Inventory'!$H$73</definedName>
    <definedName name="ghg_cat1_b">'GHG Inventory'!$S$126:$T$126</definedName>
    <definedName name="ghg_cat10_b">'GHG Inventory'!$S$275:$T$275</definedName>
    <definedName name="ghg_cat11_b">'GHG Inventory'!$S$291:$T$291</definedName>
    <definedName name="ghg_cat12_b">'GHG Inventory'!$S$308:$T$308</definedName>
    <definedName name="ghg_cat13_b">'GHG Inventory'!$S$325:$T$325</definedName>
    <definedName name="ghg_cat14_b">'GHG Inventory'!$S$346:$T$346</definedName>
    <definedName name="ghg_cat15_b">'GHG Inventory'!$S$365:$T$365</definedName>
    <definedName name="ghg_cat2_b">'GHG Inventory'!$S$143:$T$143</definedName>
    <definedName name="ghg_cat3_b">'GHG Inventory'!$S$159:$T$159</definedName>
    <definedName name="ghg_cat4_b">'GHG Inventory'!$S$170:$T$170</definedName>
    <definedName name="ghg_cat5_b">'GHG Inventory'!$S$187:$T$187</definedName>
    <definedName name="ghg_cat6_b">'GHG Inventory'!$S$204:$T$204</definedName>
    <definedName name="ghg_cat7_b">'GHG Inventory'!$S$220:$T$220</definedName>
    <definedName name="ghg_cat8_b">'GHG Inventory'!$S$236:$T$236</definedName>
    <definedName name="ghg_cat9_b">'GHG Inventory'!$S$257:$T$257</definedName>
    <definedName name="ghg_categories">'GHG Inventory'!$D$469:$D$486</definedName>
    <definedName name="ghg_exclusions">'GHG Inventory'!$H$412:$I$429</definedName>
    <definedName name="ghg_exclusions_categories">'GHG Inventory'!$D$412:$G$429</definedName>
    <definedName name="ghg_fy_day">'GHG Inventory'!$H$70</definedName>
    <definedName name="ghg_fy_month">'GHG Inventory'!$J$70</definedName>
    <definedName name="ghg_fy_year">'GHG Inventory'!$L$70</definedName>
    <definedName name="ghg_inv_y">Lists!$L$2:$L$5</definedName>
    <definedName name="ghg_mry12">'GHG Inventory'!$H$71:$M$71</definedName>
    <definedName name="ghg_mry3">'GHG Inventory'!$H$74:$M$74</definedName>
    <definedName name="ghg_opt_em_all">'GHG Inventory'!$L$472:$L$486,'GHG Inventory'!$L$494:$L$508,'GHG Inventory'!$L$515:$L$529</definedName>
    <definedName name="ghg_s1_b">'GHG Inventory'!$N$82:$P$85</definedName>
    <definedName name="ghg_s1_y1">'GHG Inventory'!$N$82</definedName>
    <definedName name="ghg_s12_by">'GHG Inventory'!$H$69:$M$69</definedName>
    <definedName name="ghg_s12_mry">'GHG Inventory'!$H$71:$M$71</definedName>
    <definedName name="ghg_s2_approach">'GHG Inventory'!$H$88</definedName>
    <definedName name="ghg_s2l_b">'GHG Inventory'!$N$92:$P$94</definedName>
    <definedName name="ghg_s2l_y1">'GHG Inventory'!$N$92</definedName>
    <definedName name="ghg_s2m_b">'GHG Inventory'!$N$98:$P$100</definedName>
    <definedName name="ghg_s2m_y1">'GHG Inventory'!$N$98</definedName>
    <definedName name="ghg_s3_by">'GHG Inventory'!$H$73:$M$73</definedName>
    <definedName name="ghg_s3_mry">'GHG Inventory'!$H$74:$M$74</definedName>
    <definedName name="ghg_subs">'GHG Inventory'!$H$38</definedName>
    <definedName name="ghg_y1">'GHG Inventory'!$H$467</definedName>
    <definedName name="ghg_y1_be">'GHG Inventory'!$N$469:$O$486</definedName>
    <definedName name="ghg_y1_bio_em">'GHG Inventory'!$N$469:$N$486</definedName>
    <definedName name="ghg_y1_bio_excl">'GHG Inventory'!$R$469:$R$486</definedName>
    <definedName name="ghg_y1_bio_r">'GHG Inventory'!$P$469:$P$486</definedName>
    <definedName name="ghg_y1_br">'GHG Inventory'!$P$469:$Q$486</definedName>
    <definedName name="ghg_y1_bt">'GHG Inventory'!$T$469:$U$486</definedName>
    <definedName name="ghg_y1_bx">'GHG Inventory'!$R$469:$S$486</definedName>
    <definedName name="ghg_y1_categories">'GHG Inventory'!$D$469:$D$486</definedName>
    <definedName name="ghg_y1_em">'GHG Inventory'!$H$469:$H$486</definedName>
    <definedName name="ghg_y1_ex">'GHG Inventory'!$J$469:$K$486</definedName>
    <definedName name="ghg_y1_min">'GHG Inventory'!$H$469:$I$486</definedName>
    <definedName name="ghg_y1_min_excl">'GHG Inventory'!$J$469:$J$486</definedName>
    <definedName name="ghg_y1_op">'GHG Inventory'!$L$469:$M$486</definedName>
    <definedName name="ghg_y1_opt">'GHG Inventory'!$L$469:$L$486</definedName>
    <definedName name="ghg_y2">'GHG Inventory'!$H$489</definedName>
    <definedName name="ghg_y2_be">'GHG Inventory'!$N$491:$O$508</definedName>
    <definedName name="ghg_y2_bio_em">'GHG Inventory'!$N$491:$N$508</definedName>
    <definedName name="ghg_y2_bio_excl">'GHG Inventory'!$R$491:$R$508</definedName>
    <definedName name="ghg_y2_bio_r">'GHG Inventory'!$P$491:$P$508</definedName>
    <definedName name="ghg_y2_br">'GHG Inventory'!$P$491:$Q$508</definedName>
    <definedName name="ghg_y2_bt">'GHG Inventory'!$T$491:$U$508</definedName>
    <definedName name="ghg_y2_bx">'GHG Inventory'!$R$491:$S$508</definedName>
    <definedName name="ghg_y2_categories">'GHG Inventory'!$D$491:$G$508</definedName>
    <definedName name="ghg_y2_em">'GHG Inventory'!$H$491:$H$508</definedName>
    <definedName name="ghg_y2_ex">'GHG Inventory'!$J$491:$K$508</definedName>
    <definedName name="ghg_y2_min">'GHG Inventory'!$H$491:$I$508</definedName>
    <definedName name="ghg_y2_min_excl">'GHG Inventory'!$J$491:$J$508</definedName>
    <definedName name="ghg_y2_op">'GHG Inventory'!$L$491:$M$508</definedName>
    <definedName name="ghg_y2_opt">'GHG Inventory'!$L$491:$L$508</definedName>
    <definedName name="ghg_y3">'GHG Inventory'!$H$510</definedName>
    <definedName name="ghg_y3_be">'GHG Inventory'!$N$512:$O$529</definedName>
    <definedName name="ghg_y3_bio_em">'GHG Inventory'!$N$512:$N$529</definedName>
    <definedName name="ghg_y3_bio_excl">'GHG Inventory'!$R$512:$R$529</definedName>
    <definedName name="ghg_y3_bio_r">'GHG Inventory'!$P$512:$P$529</definedName>
    <definedName name="ghg_y3_br">'GHG Inventory'!$P$512:$Q$529</definedName>
    <definedName name="ghg_y3_bt">'GHG Inventory'!$T$512:$U$529</definedName>
    <definedName name="ghg_y3_bx">'GHG Inventory'!$R$512:$S$529</definedName>
    <definedName name="ghg_y3_categories">'GHG Inventory'!$D$512:$G$529</definedName>
    <definedName name="ghg_y3_em">'GHG Inventory'!$H$512:$H$529</definedName>
    <definedName name="ghg_y3_ex">'GHG Inventory'!$J$512:$K$529</definedName>
    <definedName name="ghg_y3_min">'GHG Inventory'!$H$512:$I$529</definedName>
    <definedName name="ghg_y3_min_excl">'GHG Inventory'!$J$512:$J$529</definedName>
    <definedName name="ghg_y3_op">'GHG Inventory'!$L$512:$M$529</definedName>
    <definedName name="ghg_y3_opt">'GHG Inventory'!$L$512:$L$529</definedName>
    <definedName name="ghg_year_type">'GHG Inventory'!$H$68</definedName>
    <definedName name="info_commitment">'Company Information'!#REF!</definedName>
    <definedName name="info_company_name">'Company Information'!$G$13</definedName>
    <definedName name="info_country">'Company Information'!#REF!</definedName>
    <definedName name="info_ff">'Company Information'!#REF!</definedName>
    <definedName name="info_fi">'Company Information'!#REF!</definedName>
    <definedName name="info_isin">'Company Information'!#REF!</definedName>
    <definedName name="info_lei">'Company Information'!#REF!</definedName>
    <definedName name="info_sub_type">'Company Information'!$G$16:$L$16</definedName>
    <definedName name="info_update">'Company Information'!$G$17</definedName>
    <definedName name="infpo_update">'Company Information'!$G$17</definedName>
    <definedName name="intensity_adjustment" localSheetId="0">#REF!</definedName>
    <definedName name="intensity_adjustment" localSheetId="8">#REF!</definedName>
    <definedName name="intensity_adjustment">#REF!</definedName>
    <definedName name="list_by12">Lists!$L$2</definedName>
    <definedName name="list_by3">Lists!$L$4</definedName>
    <definedName name="list_country">Lists!$H$2:$H$201</definedName>
    <definedName name="list_cov_nt12">Lists!$AP$27</definedName>
    <definedName name="list_cov_nt3">Lists!$AP$28</definedName>
    <definedName name="list_cov_nz12">Lists!$AS$27</definedName>
    <definedName name="list_cov_nz3">Lists!$AS$28</definedName>
    <definedName name="list_data_entry_check">Lists!$AE$10</definedName>
    <definedName name="list_ex_thr">Lists!$AB$14</definedName>
    <definedName name="list_ex12_ch">Lists!$AI$27</definedName>
    <definedName name="list_ghg_b">Lists!$O$2:$O$19</definedName>
    <definedName name="list_ghg_n">Lists!$L$8:$L$8</definedName>
    <definedName name="list_ghg_s12e">Lists!$AB$7</definedName>
    <definedName name="list_ghg_s3e">Lists!$AB$12</definedName>
    <definedName name="list_ghg_years">Lists!$M$2:$M$5</definedName>
    <definedName name="list_inventory_years">Lists!$M$2:$M$5</definedName>
    <definedName name="list_mry12">Lists!$L$3</definedName>
    <definedName name="list_mry3">Lists!$L$5</definedName>
    <definedName name="list_nt_type_op">Lists!$B$2:$B$6</definedName>
    <definedName name="list_nt_types">Lists!$A$2:$A$6</definedName>
    <definedName name="list_nt_update_scopes">Lists!$V$2:$V$6</definedName>
    <definedName name="list_nz_methods">Lists!$J$2:$J$6</definedName>
    <definedName name="list_nz_sectors">Lists!$K$2:$K$8</definedName>
    <definedName name="list_nz_update_scopes">Lists!$W$2:$W$6</definedName>
    <definedName name="list_region">Lists!$I$2:$I$201</definedName>
    <definedName name="list_s3_em">Lists!$O$5:$O$19</definedName>
    <definedName name="list_s3s_l">Lists!$O$21</definedName>
    <definedName name="list_s3s_m">Lists!$O$22</definedName>
    <definedName name="list_s3s_warning">Lists!$AE$18</definedName>
    <definedName name="list_s3s_warning_validaion">Lists!$AE$20</definedName>
    <definedName name="list_s3shareby">Lists!$O$36</definedName>
    <definedName name="list_sda">Lists!$C$10:$C$50</definedName>
    <definedName name="list_sectors">Lists!$G$2:$G$57</definedName>
    <definedName name="list_sub_type">Lists!$D$2:$D$10</definedName>
    <definedName name="list_target_methods">Lists!$C$2:$C$50</definedName>
    <definedName name="list_tools">Lists!$Q$2:$Q$8</definedName>
    <definedName name="list_update_info">Lists!$P$2:$P$13</definedName>
    <definedName name="lt_cov_s3c12_em">'Data Export'!$B$174</definedName>
    <definedName name="ltyear" localSheetId="0">#REF!</definedName>
    <definedName name="ltyear" localSheetId="8">#REF!</definedName>
    <definedName name="ltyear">#REF!</definedName>
    <definedName name="materials" localSheetId="0">#REF!</definedName>
    <definedName name="materials" localSheetId="8">#REF!</definedName>
    <definedName name="materials">#REF!</definedName>
    <definedName name="materials_spec" localSheetId="0">#REF!</definedName>
    <definedName name="materials_spec" localSheetId="8">#REF!</definedName>
    <definedName name="materials_spec">#REF!</definedName>
    <definedName name="nt_activity_by">'Near-Term Targets'!$P$18:$P$37</definedName>
    <definedName name="nt_activity_mry">'Near-Term Targets'!$Q$18:$Q$37</definedName>
    <definedName name="nt_activity_ty">'Near-Term Targets'!$R$18:$R$37</definedName>
    <definedName name="nt_activity_unit">'Near-Term Targets'!$O$18:$O$37</definedName>
    <definedName name="nt_by">'Near-Term Targets'!$L$18:$L$37</definedName>
    <definedName name="nt_cov_back_id">'Near-Term Target Coverage'!$F$88:$Y$88</definedName>
    <definedName name="nt_cov_bio_f">'Near-Term Target Coverage'!$F$84:$Y$84</definedName>
    <definedName name="nt_cov_op">'Near-Term Target Coverage'!#REF!</definedName>
    <definedName name="nt_cov_optional_text">'Near-Term Target Coverage'!$F$87:$Y$87</definedName>
    <definedName name="nt_cov_s1_bio">'Near-Term Target Coverage'!$F$44:$Y$44</definedName>
    <definedName name="nt_cov_s1_em">'Near-Term Target Coverage'!$F$20:$Y$20</definedName>
    <definedName name="nt_cov_s2l_bio">'Near-Term Target Coverage'!$F$45:$Y$45</definedName>
    <definedName name="nt_cov_s2l_em">'Near-Term Target Coverage'!$F$21:$Y$21</definedName>
    <definedName name="nt_cov_s2m_bio">'Near-Term Target Coverage'!$F$46:$Y$46</definedName>
    <definedName name="nt_cov_s2m_em">'Near-Term Target Coverage'!$F$22:$Y$22</definedName>
    <definedName name="nt_cov_s3_cat">'Near-Term Target Coverage'!$F$83:$Y$83</definedName>
    <definedName name="nt_cov_s3c1_bio">'Near-Term Target Coverage'!$F$48:$Y$48</definedName>
    <definedName name="nt_cov_s3c1_em">'Near-Term Target Coverage'!$F$24:$Y$24</definedName>
    <definedName name="nt_cov_s3c1_opt">'Near-Term Target Coverage'!$F$66:$Y$66</definedName>
    <definedName name="nt_cov_s3c10_bio">'Near-Term Target Coverage'!$F$57:$Y$57</definedName>
    <definedName name="nt_cov_s3c10_em">'Near-Term Target Coverage'!$F$33:$Y$33</definedName>
    <definedName name="nt_cov_s3c10_opt">'Near-Term Target Coverage'!$F$75:$Y$75</definedName>
    <definedName name="nt_cov_s3c11_bio">'Near-Term Target Coverage'!$F$58:$Y$58</definedName>
    <definedName name="nt_cov_s3c11_em">'Near-Term Target Coverage'!$F$34:$Y$34</definedName>
    <definedName name="nt_cov_s3c11_opt">'Near-Term Target Coverage'!$F$76:$Y$76</definedName>
    <definedName name="nt_cov_s3c12_bio">'Near-Term Target Coverage'!$F$59:$Y$59</definedName>
    <definedName name="nt_cov_s3c12_em">'Near-Term Target Coverage'!$F$35:$Y$35</definedName>
    <definedName name="nt_cov_s3c12_opt">'Near-Term Target Coverage'!$F$77:$Y$77</definedName>
    <definedName name="nt_cov_s3c13_bio">'Near-Term Target Coverage'!$F$60:$Y$60</definedName>
    <definedName name="nt_cov_s3c13_em">'Near-Term Target Coverage'!$F$36:$Y$36</definedName>
    <definedName name="nt_cov_s3c13_opt">'Near-Term Target Coverage'!$F$78:$Y$78</definedName>
    <definedName name="nt_cov_s3c14_bio">'Near-Term Target Coverage'!$F$61:$Y$61</definedName>
    <definedName name="nt_cov_s3c14_em">'Near-Term Target Coverage'!$F$37:$Y$37</definedName>
    <definedName name="nt_cov_s3c14_opt">'Near-Term Target Coverage'!$F$79:$Y$79</definedName>
    <definedName name="nt_cov_s3c15_bio">'Near-Term Target Coverage'!$F$62:$Y$62</definedName>
    <definedName name="nt_cov_s3c15_em">'Near-Term Target Coverage'!$F$38:$Y$38</definedName>
    <definedName name="nt_cov_s3c15_opt">'Near-Term Target Coverage'!$F$80:$Y$80</definedName>
    <definedName name="nt_cov_s3c2_bio">'Near-Term Target Coverage'!$F$49:$Y$49</definedName>
    <definedName name="nt_cov_s3c2_em">'Near-Term Target Coverage'!$F$25:$Y$25</definedName>
    <definedName name="nt_cov_s3c2_opt">'Near-Term Target Coverage'!$F$67:$Y$67</definedName>
    <definedName name="nt_cov_s3c3_bio">'Near-Term Target Coverage'!$F$50:$Y$50</definedName>
    <definedName name="nt_cov_s3c3_em">'Near-Term Target Coverage'!$F$26:$Y$26</definedName>
    <definedName name="nt_cov_s3c3_opt">'Near-Term Target Coverage'!$F$68:$Y$68</definedName>
    <definedName name="nt_cov_s3c4_bio">'Near-Term Target Coverage'!$F$51:$Y$51</definedName>
    <definedName name="nt_cov_s3c4_em">'Near-Term Target Coverage'!$F$27:$Y$27</definedName>
    <definedName name="nt_cov_s3c4_opt">'Near-Term Target Coverage'!$F$69:$Y$69</definedName>
    <definedName name="nt_cov_s3c5_bio">'Near-Term Target Coverage'!$F$52:$Y$52</definedName>
    <definedName name="nt_cov_s3c5_em">'Near-Term Target Coverage'!$F$28:$Y$28</definedName>
    <definedName name="nt_cov_s3c5_opt">'Near-Term Target Coverage'!$F$70:$Y$70</definedName>
    <definedName name="nt_cov_s3c6_bio">'Near-Term Target Coverage'!$F$53:$Y$53</definedName>
    <definedName name="nt_cov_s3c6_em">'Near-Term Target Coverage'!$F$29:$Y$29</definedName>
    <definedName name="nt_cov_s3c6_opt">'Near-Term Target Coverage'!$F$71:$Y$71</definedName>
    <definedName name="nt_cov_s3c7_bio">'Near-Term Target Coverage'!$F$54:$Y$54</definedName>
    <definedName name="nt_cov_s3c7_em">'Near-Term Target Coverage'!$F$30:$Y$30</definedName>
    <definedName name="nt_cov_s3c7_opt">'Near-Term Target Coverage'!$F$72:$Y$72</definedName>
    <definedName name="nt_cov_s3c8_bio">'Near-Term Target Coverage'!$F$55:$Y$55</definedName>
    <definedName name="nt_cov_s3c8_em">'Near-Term Target Coverage'!$F$31:$Y$31</definedName>
    <definedName name="nt_cov_s3c8_opt">'Near-Term Target Coverage'!$F$73:$Y$73</definedName>
    <definedName name="nt_cov_s3c9_bio">'Near-Term Target Coverage'!$F$56:$Y$56</definedName>
    <definedName name="nt_cov_s3c9_em">'Near-Term Target Coverage'!$F$32:$Y$32</definedName>
    <definedName name="nt_cov_s3c9_opt">'Near-Term Target Coverage'!$F$74:$Y$74</definedName>
    <definedName name="nt_cov_target_id">'Near-Term Target Coverage'!$F$19:$Y$19</definedName>
    <definedName name="nt_cov_text">'Near-Term Target Coverage'!$F$85:$Y$85</definedName>
    <definedName name="nt_id">'Near-Term Targets'!$B$18:$B$37</definedName>
    <definedName name="nt_language">'Near-Term Targets'!$I$41</definedName>
    <definedName name="nt_language_confirmation">'Near-Term Targets'!$I$42:$I$42</definedName>
    <definedName name="nt_language_proposal">'Near-Term Targets'!$I$43:$I$43</definedName>
    <definedName name="nt_level_by">'Near-Term Targets'!$T$18:$T$37</definedName>
    <definedName name="nt_level_mry">'Near-Term Targets'!$U$18:$U$37</definedName>
    <definedName name="nt_method">'Near-Term Targets'!$V$18:$V$37</definedName>
    <definedName name="nt_mry">'Near-Term Targets'!$M$18:$M$37</definedName>
    <definedName name="nt_nonem_option">'Near-Term Targets'!$S$18:$S$37</definedName>
    <definedName name="nt_parent_id">'Near-Term Targets'!$AA$18:$AA$37</definedName>
    <definedName name="nt_public">'Near-Term Targets'!$AB$18:$AB$37</definedName>
    <definedName name="nt_subtarget">'Near-Term Targets'!$Z$18:$Z$37</definedName>
    <definedName name="nt_subtarget_public">'Near-Term Targets'!$AB$18:$AB$37</definedName>
    <definedName name="nt_target_id1">'Near-Term Targets'!$B$18</definedName>
    <definedName name="nt_target_id10">'Near-Term Targets'!$B$27</definedName>
    <definedName name="nt_target_id11">'Near-Term Targets'!$B$28</definedName>
    <definedName name="nt_target_id12">'Near-Term Targets'!$B$29</definedName>
    <definedName name="nt_target_id13">'Near-Term Targets'!$B$30</definedName>
    <definedName name="nt_target_id14">'Near-Term Targets'!$B$31</definedName>
    <definedName name="nt_target_id15">'Near-Term Targets'!$B$32</definedName>
    <definedName name="nt_target_id16">'Near-Term Targets'!$B$33</definedName>
    <definedName name="nt_target_id17">'Near-Term Targets'!$B$34</definedName>
    <definedName name="nt_target_id18">'Near-Term Targets'!$B$35</definedName>
    <definedName name="nt_target_id19">'Near-Term Targets'!$B$36</definedName>
    <definedName name="nt_target_id2">'Near-Term Targets'!$B$19</definedName>
    <definedName name="nt_target_id20">'Near-Term Targets'!$B$37</definedName>
    <definedName name="nt_target_id3">'Near-Term Targets'!$B$20</definedName>
    <definedName name="nt_target_id4">'Near-Term Targets'!$B$21</definedName>
    <definedName name="nt_target_id5">'Near-Term Targets'!$B$22</definedName>
    <definedName name="nt_target_id6">'Near-Term Targets'!$B$23</definedName>
    <definedName name="nt_target_id7">'Near-Term Targets'!$B$24</definedName>
    <definedName name="nt_target_id8">'Near-Term Targets'!$B$25</definedName>
    <definedName name="nt_target_id9">'Near-Term Targets'!$B$26</definedName>
    <definedName name="nt_ty">'Near-Term Targets'!$N$18:$N$37</definedName>
    <definedName name="nt_type">'Near-Term Targets'!$J$18:$J$37</definedName>
    <definedName name="nt_value">'Near-Term Targets'!$K$18:$K$37</definedName>
    <definedName name="nt_wording">'Near-Term Targets'!$C$18:$C$37</definedName>
    <definedName name="ntyear" localSheetId="0">#REF!</definedName>
    <definedName name="ntyear" localSheetId="8">#REF!</definedName>
    <definedName name="ntyear">#REF!</definedName>
    <definedName name="nz_a_by">'Net-Zero Targets'!$Q$20:$Q$39</definedName>
    <definedName name="nz_a_mry">'Net-Zero Targets'!$R$20:$R$39</definedName>
    <definedName name="nz_a_unit">'Net-Zero Targets'!$P$20:$P$39</definedName>
    <definedName name="nz_by">'Net-Zero Targets'!$M$19</definedName>
    <definedName name="nz_cov_12">'Net-Zero Targets Coverage'!$F$20:$Y$22</definedName>
    <definedName name="nz_cov_back_id">'Net-Zero Targets Coverage'!$F$88:$Y$88</definedName>
    <definedName name="nz_cov_bio_f">'Net-Zero Targets Coverage'!$F$84:$Y$84</definedName>
    <definedName name="nz_cov_id">'Net-Zero Targets Coverage'!$F$19:$Y$19</definedName>
    <definedName name="nz_cov_op">'Net-Zero Targets Coverage'!$F$87:$Y$87</definedName>
    <definedName name="nz_cov_s1_bio">'Net-Zero Targets Coverage'!$F$44:$Y$44</definedName>
    <definedName name="nz_cov_s1_em">'Net-Zero Targets Coverage'!$F$20:$Y$20</definedName>
    <definedName name="nz_cov_s2l_bio">'Net-Zero Targets Coverage'!$F$45:$Y$45</definedName>
    <definedName name="nz_cov_s2l_em">'Net-Zero Targets Coverage'!$F$21:$Y$21</definedName>
    <definedName name="nz_cov_s2m_bio">'Net-Zero Targets Coverage'!$F$46:$Y$46</definedName>
    <definedName name="nz_cov_s2m_em">'Net-Zero Targets Coverage'!$F$22:$Y$22</definedName>
    <definedName name="nz_cov_s3_cat">'Net-Zero Targets Coverage'!$F$83:$Y$83</definedName>
    <definedName name="nz_cov_s3c1_bio">'Net-Zero Targets Coverage'!$F$48:$Y$48</definedName>
    <definedName name="nz_cov_s3c1_em">'Net-Zero Targets Coverage'!$F$24:$Y$24</definedName>
    <definedName name="nz_cov_s3c1_opt">'Net-Zero Targets Coverage'!$F$66:$Y$66</definedName>
    <definedName name="nz_cov_s3c10_bio">'Net-Zero Targets Coverage'!$F$57:$Y$57</definedName>
    <definedName name="nz_cov_s3c10_em">'Net-Zero Targets Coverage'!$F$33:$Y$33</definedName>
    <definedName name="nz_cov_s3c10_opt">'Net-Zero Targets Coverage'!$F$75:$Y$75</definedName>
    <definedName name="nz_cov_s3c11_bio">'Net-Zero Targets Coverage'!$F$58:$Y$58</definedName>
    <definedName name="nz_cov_s3c11_em">'Net-Zero Targets Coverage'!$F$34:$Y$34</definedName>
    <definedName name="nz_cov_s3c11_opt">'Net-Zero Targets Coverage'!$F$76:$Y$76</definedName>
    <definedName name="nz_cov_s3c12_bio">'Net-Zero Targets Coverage'!$F$59:$Y$59</definedName>
    <definedName name="nz_cov_s3c12_em">'Net-Zero Targets Coverage'!$F$35:$Y$35</definedName>
    <definedName name="nz_cov_s3c12_opt">'Net-Zero Targets Coverage'!$F$77:$Y$77</definedName>
    <definedName name="nz_cov_s3c13_bio">'Net-Zero Targets Coverage'!$F$60:$Y$60</definedName>
    <definedName name="nz_cov_s3c13_em">'Net-Zero Targets Coverage'!$F$36:$Y$36</definedName>
    <definedName name="nz_cov_s3c13_opt">'Net-Zero Targets Coverage'!$F$78:$Y$78</definedName>
    <definedName name="nz_cov_s3c14_bio">'Net-Zero Targets Coverage'!$F$61:$Y$61</definedName>
    <definedName name="nz_cov_s3c14_em">'Net-Zero Targets Coverage'!$F$37:$Y$37</definedName>
    <definedName name="nz_cov_s3c14_opt">'Net-Zero Targets Coverage'!$F$79:$Y$79</definedName>
    <definedName name="nz_cov_s3c15_bio">'Net-Zero Targets Coverage'!$F$62:$Y$62</definedName>
    <definedName name="nz_cov_s3c15_em">'Net-Zero Targets Coverage'!$F$38:$Y$38</definedName>
    <definedName name="nz_cov_s3c15_opt">'Net-Zero Targets Coverage'!$F$80:$Y$80</definedName>
    <definedName name="nz_cov_s3c2_bio">'Net-Zero Targets Coverage'!$F$49:$Y$49</definedName>
    <definedName name="nz_cov_s3c2_em">'Net-Zero Targets Coverage'!$F$25:$Y$25</definedName>
    <definedName name="nz_cov_s3c2_opt">'Net-Zero Targets Coverage'!$F$67:$Y$67</definedName>
    <definedName name="nz_cov_s3c3_bio">'Net-Zero Targets Coverage'!$F$50:$Y$50</definedName>
    <definedName name="nz_cov_s3c3_em">'Net-Zero Targets Coverage'!$F$26:$Y$26</definedName>
    <definedName name="nz_cov_s3c3_opt">'Net-Zero Targets Coverage'!$F$68:$Y$68</definedName>
    <definedName name="nz_cov_s3c4_bio">'Net-Zero Targets Coverage'!$F$51:$Y$51</definedName>
    <definedName name="nz_cov_s3c4_em">'Net-Zero Targets Coverage'!$F$27:$Y$27</definedName>
    <definedName name="nz_cov_s3c4_opt">'Net-Zero Targets Coverage'!$F$69:$Y$69</definedName>
    <definedName name="nz_cov_s3c5_bio">'Net-Zero Targets Coverage'!$F$52:$Y$52</definedName>
    <definedName name="nz_cov_s3c5_em">'Net-Zero Targets Coverage'!$F$28:$Y$28</definedName>
    <definedName name="nz_cov_s3c5_opt">'Net-Zero Targets Coverage'!$F$70:$Y$70</definedName>
    <definedName name="nz_cov_s3c6_bio">'Net-Zero Targets Coverage'!$F$53:$Y$53</definedName>
    <definedName name="nz_cov_s3c6_em">'Net-Zero Targets Coverage'!$F$29:$Y$29</definedName>
    <definedName name="nz_cov_s3c6_opt">'Net-Zero Targets Coverage'!$F$71:$Y$71</definedName>
    <definedName name="nz_cov_s3c7_bio">'Net-Zero Targets Coverage'!$F$54:$Y$54</definedName>
    <definedName name="nz_cov_s3c7_em">'Net-Zero Targets Coverage'!$F$30:$Y$30</definedName>
    <definedName name="nz_cov_s3c7_opt">'Net-Zero Targets Coverage'!$F$72:$Y$72</definedName>
    <definedName name="nz_cov_s3c8_bio">'Net-Zero Targets Coverage'!$F$55:$Y$55</definedName>
    <definedName name="nz_cov_s3c8_em">'Net-Zero Targets Coverage'!$F$31:$Y$31</definedName>
    <definedName name="nz_cov_s3c8_opt">'Net-Zero Targets Coverage'!$F$73:$Y$73</definedName>
    <definedName name="nz_cov_s3c9_bio">'Net-Zero Targets Coverage'!$F$56:$Y$56</definedName>
    <definedName name="nz_cov_s3c9_em">'Net-Zero Targets Coverage'!$F$32:$Y$32</definedName>
    <definedName name="nz_cov_s3c9_opt">'Net-Zero Targets Coverage'!$F$74:$Y$74</definedName>
    <definedName name="nz_cov_scopes">'Net-Zero Targets Coverage'!$F$82:$Y$82</definedName>
    <definedName name="nz_cov_text">'Net-Zero Targets Coverage'!$F$85:$Y$85</definedName>
    <definedName name="nz_cov1">'Net-Zero Targets Coverage'!$F$20:$F$38</definedName>
    <definedName name="nz_cov10">'Net-Zero Targets Coverage'!$O$20:$O$38</definedName>
    <definedName name="nz_cov11">'Net-Zero Targets Coverage'!$P$20:$P$38</definedName>
    <definedName name="nz_cov12">'Net-Zero Targets Coverage'!$Q$20:$Q$38</definedName>
    <definedName name="nz_cov13">'Net-Zero Targets Coverage'!$R$20:$R$38</definedName>
    <definedName name="nz_cov14">'Net-Zero Targets Coverage'!$S$20:$S$38</definedName>
    <definedName name="nz_cov15">'Net-Zero Targets Coverage'!$T$20:$T$38</definedName>
    <definedName name="nz_cov16">'Net-Zero Targets Coverage'!$U$20:$U$38</definedName>
    <definedName name="nz_cov17">'Net-Zero Targets Coverage'!$V$20:$V$38</definedName>
    <definedName name="nz_cov18">'Net-Zero Targets Coverage'!$W$20:$W$38</definedName>
    <definedName name="nz_cov19">'Net-Zero Targets Coverage'!$X$20:$X$38</definedName>
    <definedName name="nz_cov2">'Net-Zero Targets Coverage'!$G$20:$G$38</definedName>
    <definedName name="nz_cov20">'Net-Zero Targets Coverage'!$Y$20:$Y$38</definedName>
    <definedName name="nz_cov3">'Net-Zero Targets Coverage'!$H$20:$H$38</definedName>
    <definedName name="nz_cov4">'Net-Zero Targets Coverage'!$I$20:$I$38</definedName>
    <definedName name="nz_cov5">'Net-Zero Targets Coverage'!$J$20:$J$38</definedName>
    <definedName name="nz_cov6">'Net-Zero Targets Coverage'!$K$20:$K$38</definedName>
    <definedName name="nz_cov7">'Net-Zero Targets Coverage'!$L$20:$L$38</definedName>
    <definedName name="nz_cov8">'Net-Zero Targets Coverage'!$M$20:$M$38</definedName>
    <definedName name="nz_cov9">'Net-Zero Targets Coverage'!$N$20:$N$38</definedName>
    <definedName name="nz_id">'Net-Zero Targets'!$B$20:$B$39</definedName>
    <definedName name="nz_language">'Net-Zero Targets'!$I$43</definedName>
    <definedName name="nz_language_confirmation">'Net-Zero Targets'!$I$44:$I$44</definedName>
    <definedName name="nz_language_proposal">'Net-Zero Targets'!$I$45:$I$45</definedName>
    <definedName name="nz_lt_by">'Net-Zero Targets'!$M$20:$M$39</definedName>
    <definedName name="nz_lt_ty">'Net-Zero Targets'!$O$20:$O$39</definedName>
    <definedName name="nz_m_1">'Net-Zero Targets Coverage'!$F$20:$F$38</definedName>
    <definedName name="nz_method">'Net-Zero Targets'!$S$20:$S$39</definedName>
    <definedName name="nz_mry">'Net-Zero Targets'!$N$20:$N$39</definedName>
    <definedName name="nz_parent_id">'Net-Zero Targets'!$X$20:$X$39</definedName>
    <definedName name="nz_pathway">'Net-Zero Targets'!$T$20:$T$39</definedName>
    <definedName name="nz_public">'Net-Zero Targets'!$Y$20:$Y$39</definedName>
    <definedName name="nz_sub_type">'Net-Zero Targets'!$K$20:$K$39</definedName>
    <definedName name="nz_subtarget">'Net-Zero Targets'!$W$20:$W$39</definedName>
    <definedName name="nz_target_id1">'Net-Zero Targets'!$B$20</definedName>
    <definedName name="nz_target_id10">'Net-Zero Targets'!$B$29</definedName>
    <definedName name="nz_target_id11">'Net-Zero Targets'!$B$30</definedName>
    <definedName name="nz_target_id12">'Net-Zero Targets'!$B$31</definedName>
    <definedName name="nz_target_id13">'Net-Zero Targets'!$B$32</definedName>
    <definedName name="nz_target_id14">'Net-Zero Targets'!$B$33</definedName>
    <definedName name="nz_target_id15">'Net-Zero Targets'!$B$34</definedName>
    <definedName name="nz_target_id16">'Net-Zero Targets'!$B$35</definedName>
    <definedName name="nz_target_id17">'Net-Zero Targets'!$B$36</definedName>
    <definedName name="nz_target_id18">'Net-Zero Targets'!$B$37</definedName>
    <definedName name="nz_target_id19">'Net-Zero Targets'!$B$38</definedName>
    <definedName name="nz_target_id2">'Net-Zero Targets'!$B$21</definedName>
    <definedName name="nz_target_id20">'Net-Zero Targets'!$B$39</definedName>
    <definedName name="nz_target_id3">'Net-Zero Targets'!$B$22</definedName>
    <definedName name="nz_target_id4">'Net-Zero Targets'!$B$23</definedName>
    <definedName name="nz_target_id5">'Net-Zero Targets'!$B$24</definedName>
    <definedName name="nz_target_id6">'Net-Zero Targets'!$B$25</definedName>
    <definedName name="nz_target_id7">'Net-Zero Targets'!$B$26</definedName>
    <definedName name="nz_target_id8">'Net-Zero Targets'!$B$27</definedName>
    <definedName name="nz_target_id9">'Net-Zero Targets'!$B$28</definedName>
    <definedName name="nz_ty">'Net-Zero Targets'!$O$19</definedName>
    <definedName name="nz_type">'Net-Zero Targets'!$J$20:$J$39</definedName>
    <definedName name="nz_value">'Net-Zero Targets'!$L$20:$L$39</definedName>
    <definedName name="nz_wording">'Net-Zero Targets'!$C$20:$E$39</definedName>
    <definedName name="other" localSheetId="0">#REF!</definedName>
    <definedName name="other" localSheetId="8">#REF!</definedName>
    <definedName name="other">#REF!</definedName>
    <definedName name="other_spec" localSheetId="0">#REF!</definedName>
    <definedName name="other_spec" localSheetId="8">#REF!</definedName>
    <definedName name="other_spec">#REF!</definedName>
    <definedName name="otherNonflag" localSheetId="0">#REF!,#REF!</definedName>
    <definedName name="otherNonflag" localSheetId="7">#REF!,#REF!</definedName>
    <definedName name="otherNonflag">#REF!,#REF!</definedName>
    <definedName name="pr_avoided_em">'Progress and Reporting'!#REF!</definedName>
    <definedName name="pr_carbon_credits">'Progress and Reporting'!$H$30</definedName>
    <definedName name="pr_target_recalc">'Progress and Reporting'!#REF!</definedName>
    <definedName name="pr_threshold">'Progress and Reporting'!$H$22:$M$22</definedName>
    <definedName name="redflag" localSheetId="0">#REF!</definedName>
    <definedName name="redflag" localSheetId="8">#REF!</definedName>
    <definedName name="redflag">#REF!</definedName>
    <definedName name="rednonflag" localSheetId="0">#REF!</definedName>
    <definedName name="rednonflag" localSheetId="8">#REF!</definedName>
    <definedName name="rednonflag">#REF!</definedName>
    <definedName name="RoundFactorLong">4</definedName>
    <definedName name="RoundFactorMed">3</definedName>
    <definedName name="RoundFactorShort">3</definedName>
    <definedName name="S1_2_TARGET">#REF!:OFFSET(#REF!,0,(#REF!-#REF!))</definedName>
    <definedName name="scope1Cats" localSheetId="0">#REF!</definedName>
    <definedName name="scope1Cats" localSheetId="8">#REF!</definedName>
    <definedName name="scope1Cats">#REF!</definedName>
    <definedName name="scope2Cats" localSheetId="0">#REF!</definedName>
    <definedName name="scope2Cats" localSheetId="8">#REF!</definedName>
    <definedName name="scope2Cats">#REF!</definedName>
    <definedName name="SmallestNonZeroValue">0.00001</definedName>
    <definedName name="submission_date">Instructions!$J$32</definedName>
    <definedName name="submission_month">Instructions!$K$32</definedName>
    <definedName name="submission_year">Instructions!$M$32</definedName>
    <definedName name="SumTolerance">0.005</definedName>
    <definedName name="t12_flag" localSheetId="0">(OFFSET(#REF!,0,0,#REF!) ,#REF!)</definedName>
    <definedName name="t12_flag" localSheetId="7">(OFFSET(#REF!,0,0,#REF!) ,#REF!)</definedName>
    <definedName name="t12_flag">(OFFSET(#REF!,0,0,#REF!) ,#REF!)</definedName>
    <definedName name="t12_nonflag" localSheetId="0">( OFFSET(#REF!, 0, 0,#REF!) ,#REF!)</definedName>
    <definedName name="t12_nonflag" localSheetId="7">( OFFSET(#REF!, 0, 0,#REF!) ,#REF!)</definedName>
    <definedName name="t12_nonflag">( OFFSET(#REF!, 0, 0,#REF!) ,#REF!)</definedName>
    <definedName name="t3_flag" localSheetId="0">( OFFSET(#REF!, 0,0,#REF!) ,#REF!)</definedName>
    <definedName name="t3_flag" localSheetId="7">( OFFSET(#REF!, 0,0,#REF!) ,#REF!)</definedName>
    <definedName name="t3_flag">( OFFSET(#REF!, 0,0,#REF!) ,#REF!)</definedName>
    <definedName name="t3_nonflag" localSheetId="0">( OFFSET(#REF!, 0, 0,#REF!) ,#REF!)</definedName>
    <definedName name="t3_nonflag" localSheetId="7">( OFFSET(#REF!, 0, 0,#REF!) ,#REF!)</definedName>
    <definedName name="t3_nonflag">( OFFSET(#REF!, 0, 0,#REF!) ,#REF!)</definedName>
    <definedName name="tnames" localSheetId="0">( OFFSET(#REF!, 0,0,#REF!) ,#REF!)</definedName>
    <definedName name="tnames" localSheetId="7">( OFFSET(#REF!, 0,0,#REF!) ,#REF!)</definedName>
    <definedName name="tnames">( OFFSET(#REF!, 0,0,#REF!) ,#REF!)</definedName>
    <definedName name="transport" localSheetId="0">#REF!</definedName>
    <definedName name="transport" localSheetId="8">#REF!</definedName>
    <definedName name="transport">#REF!</definedName>
    <definedName name="transport_spec" localSheetId="0">#REF!</definedName>
    <definedName name="transport_spec" localSheetId="8">#REF!</definedName>
    <definedName name="transport_spec">#REF!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6" i="16" l="1"/>
  <c r="AZ16" i="16"/>
  <c r="BD15" i="16"/>
  <c r="BC15" i="16"/>
  <c r="BB15" i="16"/>
  <c r="BA15" i="16"/>
  <c r="AZ15" i="16"/>
  <c r="BF14" i="16"/>
  <c r="BE14" i="16"/>
  <c r="BD14" i="16"/>
  <c r="BC14" i="16"/>
  <c r="BB14" i="16"/>
  <c r="BA14" i="16"/>
  <c r="AZ14" i="16"/>
  <c r="BB13" i="16"/>
  <c r="BA13" i="16"/>
  <c r="AZ13" i="16"/>
  <c r="BC12" i="16"/>
  <c r="BB12" i="16"/>
  <c r="BA12" i="16"/>
  <c r="AZ12" i="16"/>
  <c r="BA11" i="16"/>
  <c r="AZ11" i="16"/>
  <c r="BC10" i="16"/>
  <c r="BB10" i="16"/>
  <c r="BA10" i="16"/>
  <c r="AZ10" i="16"/>
  <c r="BF9" i="16"/>
  <c r="BE9" i="16"/>
  <c r="BD9" i="16"/>
  <c r="BC9" i="16"/>
  <c r="BB9" i="16"/>
  <c r="BA9" i="16"/>
  <c r="AZ9" i="16"/>
  <c r="BA8" i="16"/>
  <c r="AZ8" i="16"/>
  <c r="BA7" i="16"/>
  <c r="AZ7" i="16"/>
  <c r="BB6" i="16"/>
  <c r="BA6" i="16"/>
  <c r="AZ6" i="16"/>
  <c r="BB5" i="16"/>
  <c r="BA5" i="16"/>
  <c r="AZ5" i="16"/>
  <c r="BB4" i="16"/>
  <c r="BA4" i="16"/>
  <c r="AZ4" i="16"/>
  <c r="BB3" i="16"/>
  <c r="BA3" i="16"/>
  <c r="AZ3" i="16"/>
  <c r="O4" i="9"/>
  <c r="AW11" i="16"/>
  <c r="AW10" i="16"/>
  <c r="AW9" i="16"/>
  <c r="AW8" i="16"/>
  <c r="AW7" i="16"/>
  <c r="AW6" i="16"/>
  <c r="AW5" i="16"/>
  <c r="AW4" i="16"/>
  <c r="AW3" i="16"/>
  <c r="L11" i="9"/>
  <c r="L18" i="9"/>
  <c r="B20" i="9"/>
  <c r="L12" i="9"/>
  <c r="T40" i="13"/>
  <c r="I40" i="13"/>
  <c r="O11" i="9"/>
  <c r="O9" i="9"/>
  <c r="O7" i="9"/>
  <c r="BO4" i="16"/>
  <c r="BO5" i="16"/>
  <c r="BO6" i="16"/>
  <c r="BO7" i="16"/>
  <c r="BO8" i="16"/>
  <c r="BO9" i="16"/>
  <c r="BO10" i="16"/>
  <c r="BO11" i="16"/>
  <c r="BO12" i="16"/>
  <c r="BO13" i="16"/>
  <c r="BO14" i="16"/>
  <c r="BO15" i="16"/>
  <c r="BO16" i="16"/>
  <c r="BO17" i="16"/>
  <c r="BO18" i="16"/>
  <c r="BO19" i="16"/>
  <c r="BO20" i="16"/>
  <c r="BO3" i="16"/>
  <c r="BN4" i="16"/>
  <c r="BN5" i="16"/>
  <c r="BN6" i="16"/>
  <c r="BN7" i="16"/>
  <c r="BN8" i="16"/>
  <c r="BN9" i="16"/>
  <c r="BN10" i="16"/>
  <c r="BN11" i="16"/>
  <c r="BN12" i="16"/>
  <c r="BN13" i="16"/>
  <c r="BN14" i="16"/>
  <c r="BN15" i="16"/>
  <c r="BN16" i="16"/>
  <c r="BN17" i="16"/>
  <c r="BN18" i="16"/>
  <c r="BN19" i="16"/>
  <c r="BN20" i="16"/>
  <c r="BN3" i="16"/>
  <c r="BO2" i="16"/>
  <c r="BL4" i="16"/>
  <c r="BL5" i="16"/>
  <c r="BL6" i="16"/>
  <c r="BL7" i="16"/>
  <c r="BL8" i="16"/>
  <c r="BL9" i="16"/>
  <c r="BL10" i="16"/>
  <c r="BL11" i="16"/>
  <c r="BL12" i="16"/>
  <c r="BL13" i="16"/>
  <c r="BL14" i="16"/>
  <c r="BL15" i="16"/>
  <c r="BL16" i="16"/>
  <c r="BL17" i="16"/>
  <c r="BL18" i="16"/>
  <c r="BL19" i="16"/>
  <c r="BL20" i="16"/>
  <c r="BL3" i="16"/>
  <c r="BK20" i="16"/>
  <c r="BK18" i="16"/>
  <c r="BK19" i="16"/>
  <c r="BK17" i="16"/>
  <c r="BK4" i="16"/>
  <c r="BK5" i="16"/>
  <c r="BK6" i="16"/>
  <c r="BK7" i="16"/>
  <c r="BK8" i="16"/>
  <c r="BK9" i="16"/>
  <c r="BK10" i="16"/>
  <c r="BK11" i="16"/>
  <c r="BK12" i="16"/>
  <c r="BK13" i="16"/>
  <c r="BK14" i="16"/>
  <c r="BK15" i="16"/>
  <c r="BK16" i="16"/>
  <c r="BK3" i="16"/>
  <c r="BL2" i="16"/>
  <c r="O6" i="9"/>
  <c r="BH19" i="16"/>
  <c r="BH17" i="16"/>
  <c r="BH16" i="16"/>
  <c r="BH15" i="16"/>
  <c r="BH14" i="16"/>
  <c r="BH13" i="16"/>
  <c r="BH12" i="16"/>
  <c r="BH11" i="16"/>
  <c r="BH10" i="16"/>
  <c r="BH9" i="16"/>
  <c r="BH8" i="16"/>
  <c r="BH7" i="16"/>
  <c r="BH6" i="16"/>
  <c r="BH5" i="16"/>
  <c r="BH4" i="16"/>
  <c r="BH3" i="16"/>
  <c r="AV11" i="16"/>
  <c r="AU11" i="16"/>
  <c r="AT11" i="16"/>
  <c r="AV10" i="16"/>
  <c r="AU10" i="16"/>
  <c r="AT10" i="16"/>
  <c r="AV9" i="16"/>
  <c r="AU9" i="16"/>
  <c r="AT9" i="16"/>
  <c r="AU8" i="16"/>
  <c r="AV8" i="16" s="1"/>
  <c r="AT8" i="16"/>
  <c r="AU7" i="16"/>
  <c r="AV7" i="16" s="1"/>
  <c r="AT7" i="16"/>
  <c r="AV6" i="16"/>
  <c r="AU6" i="16"/>
  <c r="AU5" i="16"/>
  <c r="AV5" i="16" s="1"/>
  <c r="AU4" i="16"/>
  <c r="AV4" i="16" s="1"/>
  <c r="AV3" i="16"/>
  <c r="AU3" i="16"/>
  <c r="AT3" i="16"/>
  <c r="AU2" i="16"/>
  <c r="AV2" i="16" s="1"/>
  <c r="AW2" i="16" s="1"/>
  <c r="AT2" i="16"/>
  <c r="O13" i="9"/>
  <c r="O12" i="9"/>
  <c r="O3" i="9"/>
  <c r="L17" i="9"/>
  <c r="L15" i="9"/>
  <c r="L16" i="9"/>
  <c r="L14" i="9"/>
  <c r="L13" i="9"/>
  <c r="L10" i="9"/>
  <c r="L9" i="9"/>
  <c r="L8" i="9"/>
  <c r="L7" i="9"/>
  <c r="L6" i="9"/>
  <c r="L4" i="9"/>
  <c r="L3" i="9"/>
  <c r="G82" i="13" a="1"/>
  <c r="G82" i="13" s="1"/>
  <c r="H82" i="13" a="1"/>
  <c r="H82" i="13" s="1"/>
  <c r="I82" i="13" a="1"/>
  <c r="I82" i="13"/>
  <c r="J82" i="13" a="1"/>
  <c r="J82" i="13"/>
  <c r="K82" i="13" a="1"/>
  <c r="K82" i="13" s="1"/>
  <c r="L82" i="13" a="1"/>
  <c r="L82" i="13"/>
  <c r="M82" i="13" a="1"/>
  <c r="M82" i="13"/>
  <c r="N82" i="13" a="1"/>
  <c r="N82" i="13"/>
  <c r="O82" i="13" a="1"/>
  <c r="O82" i="13" s="1"/>
  <c r="P82" i="13" a="1"/>
  <c r="P82" i="13" s="1"/>
  <c r="Q82" i="13" a="1"/>
  <c r="Q82" i="13"/>
  <c r="R82" i="13" a="1"/>
  <c r="R82" i="13"/>
  <c r="S82" i="13" a="1"/>
  <c r="S82" i="13" s="1"/>
  <c r="T82" i="13" a="1"/>
  <c r="T82" i="13" s="1"/>
  <c r="U82" i="13" a="1"/>
  <c r="U82" i="13" s="1"/>
  <c r="V82" i="13" a="1"/>
  <c r="V82" i="13"/>
  <c r="W82" i="13" a="1"/>
  <c r="W82" i="13" s="1"/>
  <c r="X82" i="13" a="1"/>
  <c r="X82" i="13" s="1"/>
  <c r="Y82" i="13" a="1"/>
  <c r="Y82" i="13" s="1"/>
  <c r="F82" i="13" a="1"/>
  <c r="F82" i="13" s="1"/>
  <c r="BR3" i="16" l="1" a="1"/>
  <c r="BR3" i="16" s="1"/>
  <c r="O10" i="9" s="1"/>
  <c r="BQ3" i="16" a="1"/>
  <c r="BQ3" i="16" s="1"/>
  <c r="O8" i="9" s="1"/>
  <c r="BB18" i="16"/>
  <c r="O5" i="9" s="1"/>
  <c r="O34" i="9"/>
  <c r="O35" i="9"/>
  <c r="O36" i="9"/>
  <c r="O37" i="9"/>
  <c r="O38" i="9"/>
  <c r="O39" i="9"/>
  <c r="O40" i="9"/>
  <c r="O41" i="9"/>
  <c r="O42" i="9"/>
  <c r="O43" i="9"/>
  <c r="O44" i="9"/>
  <c r="O45" i="9"/>
  <c r="O46" i="9"/>
  <c r="O47" i="9"/>
  <c r="O33" i="9"/>
  <c r="E22" i="8" a="1"/>
  <c r="E22" i="8" s="1"/>
  <c r="E24" i="8" a="1"/>
  <c r="E24" i="8" s="1"/>
  <c r="AO3" i="16"/>
  <c r="AO6" i="16"/>
  <c r="AO7" i="16"/>
  <c r="AO8" i="16"/>
  <c r="AO9" i="16"/>
  <c r="AO10" i="16"/>
  <c r="AO11" i="16"/>
  <c r="AO12" i="16"/>
  <c r="AO13" i="16"/>
  <c r="AO14" i="16"/>
  <c r="AO15" i="16"/>
  <c r="AO16" i="16"/>
  <c r="AO17" i="16"/>
  <c r="AO18" i="16"/>
  <c r="AO19" i="16"/>
  <c r="AJ3" i="16"/>
  <c r="AJ4" i="16"/>
  <c r="AJ6" i="16"/>
  <c r="AJ7" i="16"/>
  <c r="AJ8" i="16"/>
  <c r="AJ9" i="16"/>
  <c r="AJ10" i="16"/>
  <c r="AJ11" i="16"/>
  <c r="AJ12" i="16"/>
  <c r="AJ13" i="16"/>
  <c r="AJ14" i="16"/>
  <c r="AJ15" i="16"/>
  <c r="AJ16" i="16"/>
  <c r="AJ17" i="16"/>
  <c r="AJ18" i="16"/>
  <c r="AJ19" i="16"/>
  <c r="B199" i="9" l="1" a="1"/>
  <c r="B199" i="9" s="1"/>
  <c r="C199" i="9" a="1"/>
  <c r="C199" i="9" s="1"/>
  <c r="D199" i="9" a="1"/>
  <c r="D199" i="9" s="1"/>
  <c r="E199" i="9" a="1"/>
  <c r="E199" i="9" s="1"/>
  <c r="F199" i="9" a="1"/>
  <c r="F199" i="9" s="1"/>
  <c r="G199" i="9" a="1"/>
  <c r="G199" i="9" s="1"/>
  <c r="H199" i="9" a="1"/>
  <c r="H199" i="9" s="1"/>
  <c r="I199" i="9" a="1"/>
  <c r="I199" i="9" s="1"/>
  <c r="J199" i="9" a="1"/>
  <c r="J199" i="9" s="1"/>
  <c r="K199" i="9" a="1"/>
  <c r="K199" i="9" s="1"/>
  <c r="L199" i="9" a="1"/>
  <c r="L199" i="9" s="1"/>
  <c r="M199" i="9" a="1"/>
  <c r="M199" i="9" s="1"/>
  <c r="N199" i="9" a="1"/>
  <c r="N199" i="9" s="1"/>
  <c r="O199" i="9" a="1"/>
  <c r="O199" i="9" s="1"/>
  <c r="P199" i="9" a="1"/>
  <c r="P199" i="9" s="1"/>
  <c r="Q199" i="9" a="1"/>
  <c r="Q199" i="9" s="1"/>
  <c r="R199" i="9" a="1"/>
  <c r="R199" i="9" s="1"/>
  <c r="S199" i="9" a="1"/>
  <c r="S199" i="9" s="1"/>
  <c r="T199" i="9" a="1"/>
  <c r="T199" i="9" s="1"/>
  <c r="U199" i="9" a="1"/>
  <c r="U199" i="9" s="1"/>
  <c r="B200" i="9" a="1"/>
  <c r="B200" i="9" s="1"/>
  <c r="C200" i="9" a="1"/>
  <c r="C200" i="9" s="1"/>
  <c r="D200" i="9" a="1"/>
  <c r="D200" i="9" s="1"/>
  <c r="E200" i="9" a="1"/>
  <c r="E200" i="9" s="1"/>
  <c r="F200" i="9" a="1"/>
  <c r="F200" i="9" s="1"/>
  <c r="G200" i="9" a="1"/>
  <c r="G200" i="9" s="1"/>
  <c r="H200" i="9" a="1"/>
  <c r="H200" i="9" s="1"/>
  <c r="I200" i="9" a="1"/>
  <c r="I200" i="9" s="1"/>
  <c r="J200" i="9" a="1"/>
  <c r="J200" i="9" s="1"/>
  <c r="K200" i="9" a="1"/>
  <c r="K200" i="9" s="1"/>
  <c r="L200" i="9" a="1"/>
  <c r="L200" i="9" s="1"/>
  <c r="M200" i="9" a="1"/>
  <c r="M200" i="9" s="1"/>
  <c r="N200" i="9" a="1"/>
  <c r="N200" i="9" s="1"/>
  <c r="O200" i="9" a="1"/>
  <c r="O200" i="9" s="1"/>
  <c r="P200" i="9" a="1"/>
  <c r="P200" i="9" s="1"/>
  <c r="Q200" i="9" a="1"/>
  <c r="Q200" i="9" s="1"/>
  <c r="R200" i="9" a="1"/>
  <c r="R200" i="9" s="1"/>
  <c r="S200" i="9" a="1"/>
  <c r="S200" i="9" s="1"/>
  <c r="T200" i="9" a="1"/>
  <c r="T200" i="9" s="1"/>
  <c r="U200" i="9" a="1"/>
  <c r="U200" i="9" s="1"/>
  <c r="B201" i="9" a="1"/>
  <c r="B201" i="9" s="1"/>
  <c r="C201" i="9" a="1"/>
  <c r="C201" i="9" s="1"/>
  <c r="D201" i="9" a="1"/>
  <c r="D201" i="9" s="1"/>
  <c r="E201" i="9" a="1"/>
  <c r="E201" i="9" s="1"/>
  <c r="F201" i="9" a="1"/>
  <c r="F201" i="9" s="1"/>
  <c r="G201" i="9" a="1"/>
  <c r="G201" i="9" s="1"/>
  <c r="H201" i="9" a="1"/>
  <c r="H201" i="9" s="1"/>
  <c r="I201" i="9" a="1"/>
  <c r="I201" i="9" s="1"/>
  <c r="J201" i="9" a="1"/>
  <c r="J201" i="9" s="1"/>
  <c r="K201" i="9" a="1"/>
  <c r="K201" i="9" s="1"/>
  <c r="L201" i="9" a="1"/>
  <c r="L201" i="9" s="1"/>
  <c r="M201" i="9" a="1"/>
  <c r="M201" i="9" s="1"/>
  <c r="N201" i="9" a="1"/>
  <c r="N201" i="9" s="1"/>
  <c r="O201" i="9" a="1"/>
  <c r="O201" i="9" s="1"/>
  <c r="P201" i="9" a="1"/>
  <c r="P201" i="9" s="1"/>
  <c r="Q201" i="9" a="1"/>
  <c r="Q201" i="9" s="1"/>
  <c r="R201" i="9" a="1"/>
  <c r="R201" i="9" s="1"/>
  <c r="S201" i="9" a="1"/>
  <c r="S201" i="9" s="1"/>
  <c r="T201" i="9" a="1"/>
  <c r="T201" i="9" s="1"/>
  <c r="U201" i="9" a="1"/>
  <c r="U201" i="9" s="1"/>
  <c r="B202" i="9" a="1"/>
  <c r="B202" i="9" s="1"/>
  <c r="C202" i="9" a="1"/>
  <c r="C202" i="9" s="1"/>
  <c r="D202" i="9" a="1"/>
  <c r="D202" i="9" s="1"/>
  <c r="E202" i="9" a="1"/>
  <c r="E202" i="9" s="1"/>
  <c r="F202" i="9" a="1"/>
  <c r="F202" i="9" s="1"/>
  <c r="G202" i="9" a="1"/>
  <c r="G202" i="9" s="1"/>
  <c r="H202" i="9" a="1"/>
  <c r="H202" i="9" s="1"/>
  <c r="I202" i="9" a="1"/>
  <c r="I202" i="9" s="1"/>
  <c r="J202" i="9" a="1"/>
  <c r="J202" i="9" s="1"/>
  <c r="K202" i="9" a="1"/>
  <c r="K202" i="9" s="1"/>
  <c r="L202" i="9" a="1"/>
  <c r="L202" i="9" s="1"/>
  <c r="M202" i="9" a="1"/>
  <c r="M202" i="9" s="1"/>
  <c r="N202" i="9" a="1"/>
  <c r="N202" i="9" s="1"/>
  <c r="O202" i="9" a="1"/>
  <c r="O202" i="9" s="1"/>
  <c r="P202" i="9" a="1"/>
  <c r="P202" i="9" s="1"/>
  <c r="Q202" i="9" a="1"/>
  <c r="Q202" i="9" s="1"/>
  <c r="R202" i="9" a="1"/>
  <c r="R202" i="9" s="1"/>
  <c r="S202" i="9" a="1"/>
  <c r="S202" i="9" s="1"/>
  <c r="T202" i="9" a="1"/>
  <c r="T202" i="9"/>
  <c r="U202" i="9" a="1"/>
  <c r="U202" i="9" s="1"/>
  <c r="B203" i="9" a="1"/>
  <c r="B203" i="9" s="1"/>
  <c r="C203" i="9" a="1"/>
  <c r="C203" i="9" s="1"/>
  <c r="D203" i="9" a="1"/>
  <c r="D203" i="9" s="1"/>
  <c r="E203" i="9" a="1"/>
  <c r="E203" i="9" s="1"/>
  <c r="F203" i="9" a="1"/>
  <c r="F203" i="9" s="1"/>
  <c r="G203" i="9" a="1"/>
  <c r="G203" i="9" s="1"/>
  <c r="H203" i="9" a="1"/>
  <c r="H203" i="9" s="1"/>
  <c r="I203" i="9" a="1"/>
  <c r="I203" i="9" s="1"/>
  <c r="J203" i="9" a="1"/>
  <c r="J203" i="9" s="1"/>
  <c r="K203" i="9" a="1"/>
  <c r="K203" i="9" s="1"/>
  <c r="L203" i="9" a="1"/>
  <c r="L203" i="9" s="1"/>
  <c r="M203" i="9" a="1"/>
  <c r="M203" i="9" s="1"/>
  <c r="N203" i="9" a="1"/>
  <c r="N203" i="9" s="1"/>
  <c r="O203" i="9" a="1"/>
  <c r="O203" i="9" s="1"/>
  <c r="P203" i="9" a="1"/>
  <c r="P203" i="9"/>
  <c r="Q203" i="9" a="1"/>
  <c r="Q203" i="9" s="1"/>
  <c r="R203" i="9" a="1"/>
  <c r="R203" i="9" s="1"/>
  <c r="S203" i="9" a="1"/>
  <c r="S203" i="9" s="1"/>
  <c r="T203" i="9" a="1"/>
  <c r="T203" i="9" s="1"/>
  <c r="U203" i="9" a="1"/>
  <c r="U203" i="9" s="1"/>
  <c r="B204" i="9" a="1"/>
  <c r="B204" i="9" s="1"/>
  <c r="C204" i="9" a="1"/>
  <c r="C204" i="9" s="1"/>
  <c r="D204" i="9" a="1"/>
  <c r="D204" i="9" s="1"/>
  <c r="E204" i="9" a="1"/>
  <c r="E204" i="9" s="1"/>
  <c r="F204" i="9" a="1"/>
  <c r="F204" i="9" s="1"/>
  <c r="G204" i="9" a="1"/>
  <c r="G204" i="9" s="1"/>
  <c r="H204" i="9" a="1"/>
  <c r="H204" i="9" s="1"/>
  <c r="I204" i="9" a="1"/>
  <c r="I204" i="9" s="1"/>
  <c r="J204" i="9" a="1"/>
  <c r="J204" i="9" s="1"/>
  <c r="K204" i="9" a="1"/>
  <c r="K204" i="9" s="1"/>
  <c r="L204" i="9" a="1"/>
  <c r="L204" i="9" s="1"/>
  <c r="M204" i="9" a="1"/>
  <c r="M204" i="9" s="1"/>
  <c r="N204" i="9" a="1"/>
  <c r="N204" i="9" s="1"/>
  <c r="O204" i="9" a="1"/>
  <c r="O204" i="9" s="1"/>
  <c r="P204" i="9" a="1"/>
  <c r="P204" i="9" s="1"/>
  <c r="Q204" i="9" a="1"/>
  <c r="Q204" i="9" s="1"/>
  <c r="R204" i="9" a="1"/>
  <c r="R204" i="9" s="1"/>
  <c r="S204" i="9" a="1"/>
  <c r="S204" i="9" s="1"/>
  <c r="T204" i="9" a="1"/>
  <c r="T204" i="9" s="1"/>
  <c r="U204" i="9" a="1"/>
  <c r="U204" i="9" s="1"/>
  <c r="B205" i="9" a="1"/>
  <c r="B205" i="9" s="1"/>
  <c r="C205" i="9" a="1"/>
  <c r="C205" i="9" s="1"/>
  <c r="D205" i="9" a="1"/>
  <c r="D205" i="9" s="1"/>
  <c r="E205" i="9" a="1"/>
  <c r="E205" i="9" s="1"/>
  <c r="F205" i="9" a="1"/>
  <c r="F205" i="9" s="1"/>
  <c r="G205" i="9" a="1"/>
  <c r="G205" i="9" s="1"/>
  <c r="H205" i="9" a="1"/>
  <c r="H205" i="9" s="1"/>
  <c r="I205" i="9" a="1"/>
  <c r="I205" i="9" s="1"/>
  <c r="J205" i="9" a="1"/>
  <c r="J205" i="9" s="1"/>
  <c r="K205" i="9" a="1"/>
  <c r="K205" i="9" s="1"/>
  <c r="L205" i="9" a="1"/>
  <c r="L205" i="9" s="1"/>
  <c r="M205" i="9" a="1"/>
  <c r="M205" i="9" s="1"/>
  <c r="N205" i="9" a="1"/>
  <c r="N205" i="9" s="1"/>
  <c r="O205" i="9" a="1"/>
  <c r="O205" i="9" s="1"/>
  <c r="P205" i="9" a="1"/>
  <c r="P205" i="9" s="1"/>
  <c r="Q205" i="9" a="1"/>
  <c r="Q205" i="9" s="1"/>
  <c r="R205" i="9" a="1"/>
  <c r="R205" i="9" s="1"/>
  <c r="S205" i="9" a="1"/>
  <c r="S205" i="9" s="1"/>
  <c r="T205" i="9" a="1"/>
  <c r="T205" i="9" s="1"/>
  <c r="U205" i="9" a="1"/>
  <c r="U205" i="9" s="1"/>
  <c r="B206" i="9" a="1"/>
  <c r="B206" i="9" s="1"/>
  <c r="C206" i="9" a="1"/>
  <c r="C206" i="9" s="1"/>
  <c r="D206" i="9" a="1"/>
  <c r="D206" i="9" s="1"/>
  <c r="E206" i="9" a="1"/>
  <c r="E206" i="9" s="1"/>
  <c r="F206" i="9" a="1"/>
  <c r="F206" i="9" s="1"/>
  <c r="G206" i="9" a="1"/>
  <c r="G206" i="9" s="1"/>
  <c r="H206" i="9" a="1"/>
  <c r="H206" i="9" s="1"/>
  <c r="I206" i="9" a="1"/>
  <c r="I206" i="9" s="1"/>
  <c r="J206" i="9" a="1"/>
  <c r="J206" i="9" s="1"/>
  <c r="K206" i="9" a="1"/>
  <c r="K206" i="9" s="1"/>
  <c r="L206" i="9" a="1"/>
  <c r="L206" i="9" s="1"/>
  <c r="M206" i="9" a="1"/>
  <c r="M206" i="9" s="1"/>
  <c r="N206" i="9" a="1"/>
  <c r="N206" i="9" s="1"/>
  <c r="O206" i="9" a="1"/>
  <c r="O206" i="9" s="1"/>
  <c r="P206" i="9" a="1"/>
  <c r="P206" i="9" s="1"/>
  <c r="Q206" i="9" a="1"/>
  <c r="Q206" i="9" s="1"/>
  <c r="R206" i="9" a="1"/>
  <c r="R206" i="9" s="1"/>
  <c r="S206" i="9" a="1"/>
  <c r="S206" i="9" s="1"/>
  <c r="T206" i="9" a="1"/>
  <c r="T206" i="9" s="1"/>
  <c r="U206" i="9" a="1"/>
  <c r="U206" i="9" s="1"/>
  <c r="B207" i="9" a="1"/>
  <c r="B207" i="9" s="1"/>
  <c r="C207" i="9" a="1"/>
  <c r="C207" i="9" s="1"/>
  <c r="D207" i="9" a="1"/>
  <c r="D207" i="9" s="1"/>
  <c r="E207" i="9" a="1"/>
  <c r="E207" i="9" s="1"/>
  <c r="F207" i="9" a="1"/>
  <c r="F207" i="9" s="1"/>
  <c r="G207" i="9" a="1"/>
  <c r="G207" i="9" s="1"/>
  <c r="H207" i="9" a="1"/>
  <c r="H207" i="9" s="1"/>
  <c r="I207" i="9" a="1"/>
  <c r="I207" i="9" s="1"/>
  <c r="J207" i="9" a="1"/>
  <c r="J207" i="9" s="1"/>
  <c r="K207" i="9" a="1"/>
  <c r="K207" i="9" s="1"/>
  <c r="L207" i="9" a="1"/>
  <c r="L207" i="9" s="1"/>
  <c r="M207" i="9" a="1"/>
  <c r="M207" i="9" s="1"/>
  <c r="N207" i="9" a="1"/>
  <c r="N207" i="9" s="1"/>
  <c r="O207" i="9" a="1"/>
  <c r="O207" i="9" s="1"/>
  <c r="P207" i="9" a="1"/>
  <c r="P207" i="9" s="1"/>
  <c r="Q207" i="9" a="1"/>
  <c r="Q207" i="9" s="1"/>
  <c r="R207" i="9" a="1"/>
  <c r="R207" i="9" s="1"/>
  <c r="S207" i="9" a="1"/>
  <c r="S207" i="9" s="1"/>
  <c r="T207" i="9" a="1"/>
  <c r="T207" i="9" s="1"/>
  <c r="U207" i="9" a="1"/>
  <c r="U207" i="9" s="1"/>
  <c r="B208" i="9" a="1"/>
  <c r="B208" i="9" s="1"/>
  <c r="C208" i="9" a="1"/>
  <c r="C208" i="9" s="1"/>
  <c r="D208" i="9" a="1"/>
  <c r="D208" i="9" s="1"/>
  <c r="E208" i="9" a="1"/>
  <c r="E208" i="9" s="1"/>
  <c r="F208" i="9" a="1"/>
  <c r="F208" i="9" s="1"/>
  <c r="G208" i="9" a="1"/>
  <c r="G208" i="9" s="1"/>
  <c r="H208" i="9" a="1"/>
  <c r="H208" i="9" s="1"/>
  <c r="I208" i="9" a="1"/>
  <c r="I208" i="9" s="1"/>
  <c r="J208" i="9" a="1"/>
  <c r="J208" i="9" s="1"/>
  <c r="K208" i="9" a="1"/>
  <c r="K208" i="9" s="1"/>
  <c r="L208" i="9" a="1"/>
  <c r="L208" i="9"/>
  <c r="M208" i="9" a="1"/>
  <c r="M208" i="9" s="1"/>
  <c r="N208" i="9" a="1"/>
  <c r="N208" i="9" s="1"/>
  <c r="O208" i="9" a="1"/>
  <c r="O208" i="9" s="1"/>
  <c r="P208" i="9" a="1"/>
  <c r="P208" i="9" s="1"/>
  <c r="Q208" i="9" a="1"/>
  <c r="Q208" i="9" s="1"/>
  <c r="R208" i="9" a="1"/>
  <c r="R208" i="9" s="1"/>
  <c r="S208" i="9" a="1"/>
  <c r="S208" i="9" s="1"/>
  <c r="T208" i="9" a="1"/>
  <c r="T208" i="9" s="1"/>
  <c r="U208" i="9" a="1"/>
  <c r="U208" i="9" s="1"/>
  <c r="B209" i="9" a="1"/>
  <c r="B209" i="9" s="1"/>
  <c r="C209" i="9" a="1"/>
  <c r="C209" i="9" s="1"/>
  <c r="D209" i="9" a="1"/>
  <c r="D209" i="9" s="1"/>
  <c r="E209" i="9" a="1"/>
  <c r="E209" i="9" s="1"/>
  <c r="F209" i="9" a="1"/>
  <c r="F209" i="9" s="1"/>
  <c r="G209" i="9" a="1"/>
  <c r="G209" i="9" s="1"/>
  <c r="H209" i="9" a="1"/>
  <c r="H209" i="9" s="1"/>
  <c r="I209" i="9" a="1"/>
  <c r="I209" i="9" s="1"/>
  <c r="J209" i="9" a="1"/>
  <c r="J209" i="9" s="1"/>
  <c r="K209" i="9" a="1"/>
  <c r="K209" i="9" s="1"/>
  <c r="L209" i="9" a="1"/>
  <c r="L209" i="9" s="1"/>
  <c r="M209" i="9" a="1"/>
  <c r="M209" i="9" s="1"/>
  <c r="N209" i="9" a="1"/>
  <c r="N209" i="9" s="1"/>
  <c r="O209" i="9" a="1"/>
  <c r="O209" i="9" s="1"/>
  <c r="P209" i="9" a="1"/>
  <c r="P209" i="9" s="1"/>
  <c r="Q209" i="9" a="1"/>
  <c r="Q209" i="9" s="1"/>
  <c r="R209" i="9" a="1"/>
  <c r="R209" i="9" s="1"/>
  <c r="S209" i="9" a="1"/>
  <c r="S209" i="9" s="1"/>
  <c r="T209" i="9" a="1"/>
  <c r="T209" i="9" s="1"/>
  <c r="U209" i="9" a="1"/>
  <c r="U209" i="9" s="1"/>
  <c r="B210" i="9" a="1"/>
  <c r="B210" i="9" s="1"/>
  <c r="C210" i="9" a="1"/>
  <c r="C210" i="9" s="1"/>
  <c r="D210" i="9" a="1"/>
  <c r="D210" i="9" s="1"/>
  <c r="E210" i="9" a="1"/>
  <c r="E210" i="9" s="1"/>
  <c r="F210" i="9" a="1"/>
  <c r="F210" i="9" s="1"/>
  <c r="G210" i="9" a="1"/>
  <c r="G210" i="9" s="1"/>
  <c r="H210" i="9" a="1"/>
  <c r="H210" i="9" s="1"/>
  <c r="I210" i="9" a="1"/>
  <c r="I210" i="9" s="1"/>
  <c r="J210" i="9" a="1"/>
  <c r="J210" i="9" s="1"/>
  <c r="K210" i="9" a="1"/>
  <c r="K210" i="9" s="1"/>
  <c r="L210" i="9" a="1"/>
  <c r="L210" i="9" s="1"/>
  <c r="M210" i="9" a="1"/>
  <c r="M210" i="9" s="1"/>
  <c r="N210" i="9" a="1"/>
  <c r="N210" i="9" s="1"/>
  <c r="O210" i="9" a="1"/>
  <c r="O210" i="9" s="1"/>
  <c r="P210" i="9" a="1"/>
  <c r="P210" i="9" s="1"/>
  <c r="Q210" i="9" a="1"/>
  <c r="Q210" i="9" s="1"/>
  <c r="R210" i="9" a="1"/>
  <c r="R210" i="9" s="1"/>
  <c r="S210" i="9" a="1"/>
  <c r="S210" i="9" s="1"/>
  <c r="T210" i="9" a="1"/>
  <c r="T210" i="9"/>
  <c r="U210" i="9" a="1"/>
  <c r="U210" i="9" s="1"/>
  <c r="B211" i="9" a="1"/>
  <c r="B211" i="9" s="1"/>
  <c r="C211" i="9" a="1"/>
  <c r="C211" i="9" s="1"/>
  <c r="D211" i="9" a="1"/>
  <c r="D211" i="9" s="1"/>
  <c r="E211" i="9" a="1"/>
  <c r="E211" i="9" s="1"/>
  <c r="F211" i="9" a="1"/>
  <c r="F211" i="9" s="1"/>
  <c r="G211" i="9" a="1"/>
  <c r="G211" i="9" s="1"/>
  <c r="H211" i="9" a="1"/>
  <c r="H211" i="9" s="1"/>
  <c r="I211" i="9" a="1"/>
  <c r="I211" i="9" s="1"/>
  <c r="J211" i="9" a="1"/>
  <c r="J211" i="9" s="1"/>
  <c r="K211" i="9" a="1"/>
  <c r="K211" i="9" s="1"/>
  <c r="L211" i="9" a="1"/>
  <c r="L211" i="9" s="1"/>
  <c r="M211" i="9" a="1"/>
  <c r="M211" i="9" s="1"/>
  <c r="N211" i="9" a="1"/>
  <c r="N211" i="9" s="1"/>
  <c r="O211" i="9" a="1"/>
  <c r="O211" i="9" s="1"/>
  <c r="P211" i="9" a="1"/>
  <c r="P211" i="9" s="1"/>
  <c r="Q211" i="9" a="1"/>
  <c r="Q211" i="9" s="1"/>
  <c r="R211" i="9" a="1"/>
  <c r="R211" i="9" s="1"/>
  <c r="S211" i="9" a="1"/>
  <c r="S211" i="9" s="1"/>
  <c r="T211" i="9" a="1"/>
  <c r="T211" i="9" s="1"/>
  <c r="U211" i="9" a="1"/>
  <c r="U211" i="9" s="1"/>
  <c r="B212" i="9" a="1"/>
  <c r="B212" i="9" s="1"/>
  <c r="C212" i="9" a="1"/>
  <c r="C212" i="9" s="1"/>
  <c r="D212" i="9" a="1"/>
  <c r="D212" i="9" s="1"/>
  <c r="E212" i="9" a="1"/>
  <c r="E212" i="9" s="1"/>
  <c r="F212" i="9" a="1"/>
  <c r="F212" i="9" s="1"/>
  <c r="G212" i="9" a="1"/>
  <c r="G212" i="9" s="1"/>
  <c r="H212" i="9" a="1"/>
  <c r="H212" i="9" s="1"/>
  <c r="I212" i="9" a="1"/>
  <c r="I212" i="9" s="1"/>
  <c r="J212" i="9" a="1"/>
  <c r="J212" i="9" s="1"/>
  <c r="K212" i="9" a="1"/>
  <c r="K212" i="9" s="1"/>
  <c r="L212" i="9" a="1"/>
  <c r="L212" i="9"/>
  <c r="M212" i="9" a="1"/>
  <c r="M212" i="9" s="1"/>
  <c r="N212" i="9" a="1"/>
  <c r="N212" i="9" s="1"/>
  <c r="O212" i="9" a="1"/>
  <c r="O212" i="9" s="1"/>
  <c r="P212" i="9" a="1"/>
  <c r="P212" i="9" s="1"/>
  <c r="Q212" i="9" a="1"/>
  <c r="Q212" i="9" s="1"/>
  <c r="R212" i="9" a="1"/>
  <c r="R212" i="9" s="1"/>
  <c r="S212" i="9" a="1"/>
  <c r="S212" i="9" s="1"/>
  <c r="T212" i="9" a="1"/>
  <c r="T212" i="9" s="1"/>
  <c r="U212" i="9" a="1"/>
  <c r="U212" i="9" s="1"/>
  <c r="C198" i="9" a="1"/>
  <c r="C198" i="9" s="1"/>
  <c r="D198" i="9" a="1"/>
  <c r="D198" i="9" s="1"/>
  <c r="E198" i="9" a="1"/>
  <c r="E198" i="9" s="1"/>
  <c r="F198" i="9" a="1"/>
  <c r="F198" i="9" s="1"/>
  <c r="G198" i="9" a="1"/>
  <c r="G198" i="9" s="1"/>
  <c r="H198" i="9" a="1"/>
  <c r="H198" i="9" s="1"/>
  <c r="I198" i="9" a="1"/>
  <c r="I198" i="9" s="1"/>
  <c r="J198" i="9" a="1"/>
  <c r="J198" i="9" s="1"/>
  <c r="K198" i="9" a="1"/>
  <c r="K198" i="9" s="1"/>
  <c r="L198" i="9" a="1"/>
  <c r="L198" i="9" s="1"/>
  <c r="M198" i="9" a="1"/>
  <c r="M198" i="9" s="1"/>
  <c r="N198" i="9" a="1"/>
  <c r="N198" i="9" s="1"/>
  <c r="O198" i="9" a="1"/>
  <c r="O198" i="9" s="1"/>
  <c r="P198" i="9" a="1"/>
  <c r="P198" i="9" s="1"/>
  <c r="Q198" i="9" a="1"/>
  <c r="Q198" i="9" s="1"/>
  <c r="R198" i="9" a="1"/>
  <c r="R198" i="9" s="1"/>
  <c r="S198" i="9" a="1"/>
  <c r="S198" i="9" s="1"/>
  <c r="T198" i="9" a="1"/>
  <c r="T198" i="9" s="1"/>
  <c r="U198" i="9" a="1"/>
  <c r="U198" i="9" s="1"/>
  <c r="B198" i="9" a="1"/>
  <c r="B198" i="9" s="1"/>
  <c r="B183" i="9" a="1"/>
  <c r="B183" i="9" s="1"/>
  <c r="C183" i="9" a="1"/>
  <c r="C183" i="9" s="1"/>
  <c r="D183" i="9" a="1"/>
  <c r="D183" i="9" s="1"/>
  <c r="E183" i="9" a="1"/>
  <c r="E183" i="9" s="1"/>
  <c r="F183" i="9" a="1"/>
  <c r="F183" i="9" s="1"/>
  <c r="G183" i="9" a="1"/>
  <c r="G183" i="9" s="1"/>
  <c r="H183" i="9" a="1"/>
  <c r="H183" i="9" s="1"/>
  <c r="I183" i="9" a="1"/>
  <c r="I183" i="9" s="1"/>
  <c r="J183" i="9" a="1"/>
  <c r="J183" i="9" s="1"/>
  <c r="K183" i="9" a="1"/>
  <c r="K183" i="9" s="1"/>
  <c r="L183" i="9" a="1"/>
  <c r="L183" i="9" s="1"/>
  <c r="M183" i="9" a="1"/>
  <c r="M183" i="9" s="1"/>
  <c r="N183" i="9" a="1"/>
  <c r="N183" i="9" s="1"/>
  <c r="O183" i="9" a="1"/>
  <c r="O183" i="9" s="1"/>
  <c r="P183" i="9" a="1"/>
  <c r="P183" i="9" s="1"/>
  <c r="Q183" i="9" a="1"/>
  <c r="Q183" i="9" s="1"/>
  <c r="R183" i="9" a="1"/>
  <c r="R183" i="9" s="1"/>
  <c r="S183" i="9" a="1"/>
  <c r="S183" i="9" s="1"/>
  <c r="T183" i="9" a="1"/>
  <c r="T183" i="9" s="1"/>
  <c r="U183" i="9" a="1"/>
  <c r="U183" i="9" s="1"/>
  <c r="B184" i="9" a="1"/>
  <c r="B184" i="9" s="1"/>
  <c r="C184" i="9" a="1"/>
  <c r="C184" i="9" s="1"/>
  <c r="D184" i="9" a="1"/>
  <c r="D184" i="9" s="1"/>
  <c r="E184" i="9" a="1"/>
  <c r="E184" i="9" s="1"/>
  <c r="F184" i="9" a="1"/>
  <c r="F184" i="9" s="1"/>
  <c r="G184" i="9" a="1"/>
  <c r="G184" i="9" s="1"/>
  <c r="H184" i="9" a="1"/>
  <c r="H184" i="9" s="1"/>
  <c r="I184" i="9" a="1"/>
  <c r="I184" i="9" s="1"/>
  <c r="J184" i="9" a="1"/>
  <c r="J184" i="9" s="1"/>
  <c r="K184" i="9" a="1"/>
  <c r="K184" i="9" s="1"/>
  <c r="L184" i="9" a="1"/>
  <c r="L184" i="9" s="1"/>
  <c r="M184" i="9" a="1"/>
  <c r="M184" i="9" s="1"/>
  <c r="N184" i="9" a="1"/>
  <c r="N184" i="9" s="1"/>
  <c r="O184" i="9" a="1"/>
  <c r="O184" i="9" s="1"/>
  <c r="P184" i="9" a="1"/>
  <c r="P184" i="9" s="1"/>
  <c r="Q184" i="9" a="1"/>
  <c r="Q184" i="9" s="1"/>
  <c r="R184" i="9" a="1"/>
  <c r="R184" i="9" s="1"/>
  <c r="S184" i="9" a="1"/>
  <c r="S184" i="9" s="1"/>
  <c r="T184" i="9" a="1"/>
  <c r="T184" i="9" s="1"/>
  <c r="U184" i="9" a="1"/>
  <c r="U184" i="9" s="1"/>
  <c r="B185" i="9" a="1"/>
  <c r="B185" i="9" s="1"/>
  <c r="C185" i="9" a="1"/>
  <c r="C185" i="9" s="1"/>
  <c r="D185" i="9" a="1"/>
  <c r="D185" i="9" s="1"/>
  <c r="E185" i="9" a="1"/>
  <c r="E185" i="9" s="1"/>
  <c r="F185" i="9" a="1"/>
  <c r="F185" i="9" s="1"/>
  <c r="G185" i="9" a="1"/>
  <c r="G185" i="9" s="1"/>
  <c r="H185" i="9" a="1"/>
  <c r="H185" i="9" s="1"/>
  <c r="I185" i="9" a="1"/>
  <c r="I185" i="9" s="1"/>
  <c r="J185" i="9" a="1"/>
  <c r="J185" i="9" s="1"/>
  <c r="K185" i="9" a="1"/>
  <c r="K185" i="9" s="1"/>
  <c r="L185" i="9" a="1"/>
  <c r="L185" i="9" s="1"/>
  <c r="M185" i="9" a="1"/>
  <c r="M185" i="9"/>
  <c r="N185" i="9" a="1"/>
  <c r="N185" i="9" s="1"/>
  <c r="O185" i="9" a="1"/>
  <c r="O185" i="9" s="1"/>
  <c r="P185" i="9" a="1"/>
  <c r="P185" i="9" s="1"/>
  <c r="Q185" i="9" a="1"/>
  <c r="Q185" i="9" s="1"/>
  <c r="R185" i="9" a="1"/>
  <c r="R185" i="9" s="1"/>
  <c r="S185" i="9" a="1"/>
  <c r="S185" i="9" s="1"/>
  <c r="T185" i="9" a="1"/>
  <c r="T185" i="9" s="1"/>
  <c r="U185" i="9" a="1"/>
  <c r="U185" i="9" s="1"/>
  <c r="B186" i="9" a="1"/>
  <c r="B186" i="9" s="1"/>
  <c r="C186" i="9" a="1"/>
  <c r="C186" i="9" s="1"/>
  <c r="D186" i="9" a="1"/>
  <c r="D186" i="9" s="1"/>
  <c r="E186" i="9" a="1"/>
  <c r="E186" i="9" s="1"/>
  <c r="F186" i="9" a="1"/>
  <c r="F186" i="9" s="1"/>
  <c r="G186" i="9" a="1"/>
  <c r="G186" i="9" s="1"/>
  <c r="H186" i="9" a="1"/>
  <c r="H186" i="9" s="1"/>
  <c r="I186" i="9" a="1"/>
  <c r="I186" i="9" s="1"/>
  <c r="J186" i="9" a="1"/>
  <c r="J186" i="9" s="1"/>
  <c r="K186" i="9" a="1"/>
  <c r="K186" i="9" s="1"/>
  <c r="L186" i="9" a="1"/>
  <c r="L186" i="9" s="1"/>
  <c r="M186" i="9" a="1"/>
  <c r="M186" i="9" s="1"/>
  <c r="N186" i="9" a="1"/>
  <c r="N186" i="9" s="1"/>
  <c r="O186" i="9" a="1"/>
  <c r="O186" i="9" s="1"/>
  <c r="P186" i="9" a="1"/>
  <c r="P186" i="9" s="1"/>
  <c r="Q186" i="9" a="1"/>
  <c r="Q186" i="9" s="1"/>
  <c r="R186" i="9" a="1"/>
  <c r="R186" i="9" s="1"/>
  <c r="S186" i="9" a="1"/>
  <c r="S186" i="9" s="1"/>
  <c r="T186" i="9" a="1"/>
  <c r="T186" i="9" s="1"/>
  <c r="U186" i="9" a="1"/>
  <c r="U186" i="9" s="1"/>
  <c r="B187" i="9" a="1"/>
  <c r="B187" i="9" s="1"/>
  <c r="C187" i="9" a="1"/>
  <c r="C187" i="9" s="1"/>
  <c r="D187" i="9" a="1"/>
  <c r="D187" i="9" s="1"/>
  <c r="E187" i="9" a="1"/>
  <c r="E187" i="9" s="1"/>
  <c r="F187" i="9" a="1"/>
  <c r="F187" i="9" s="1"/>
  <c r="G187" i="9" a="1"/>
  <c r="G187" i="9" s="1"/>
  <c r="H187" i="9" a="1"/>
  <c r="H187" i="9" s="1"/>
  <c r="I187" i="9" a="1"/>
  <c r="I187" i="9" s="1"/>
  <c r="J187" i="9" a="1"/>
  <c r="J187" i="9" s="1"/>
  <c r="K187" i="9" a="1"/>
  <c r="K187" i="9" s="1"/>
  <c r="L187" i="9" a="1"/>
  <c r="L187" i="9" s="1"/>
  <c r="M187" i="9" a="1"/>
  <c r="M187" i="9" s="1"/>
  <c r="N187" i="9" a="1"/>
  <c r="N187" i="9" s="1"/>
  <c r="O187" i="9" a="1"/>
  <c r="O187" i="9" s="1"/>
  <c r="P187" i="9" a="1"/>
  <c r="P187" i="9" s="1"/>
  <c r="Q187" i="9" a="1"/>
  <c r="Q187" i="9" s="1"/>
  <c r="R187" i="9" a="1"/>
  <c r="R187" i="9" s="1"/>
  <c r="S187" i="9" a="1"/>
  <c r="S187" i="9" s="1"/>
  <c r="T187" i="9" a="1"/>
  <c r="T187" i="9" s="1"/>
  <c r="U187" i="9" a="1"/>
  <c r="U187" i="9" s="1"/>
  <c r="B188" i="9" a="1"/>
  <c r="B188" i="9" s="1"/>
  <c r="C188" i="9" a="1"/>
  <c r="C188" i="9" s="1"/>
  <c r="D188" i="9" a="1"/>
  <c r="D188" i="9" s="1"/>
  <c r="E188" i="9" a="1"/>
  <c r="E188" i="9"/>
  <c r="F188" i="9" a="1"/>
  <c r="F188" i="9" s="1"/>
  <c r="G188" i="9" a="1"/>
  <c r="G188" i="9" s="1"/>
  <c r="H188" i="9" a="1"/>
  <c r="H188" i="9" s="1"/>
  <c r="I188" i="9" a="1"/>
  <c r="I188" i="9" s="1"/>
  <c r="J188" i="9" a="1"/>
  <c r="J188" i="9" s="1"/>
  <c r="K188" i="9" a="1"/>
  <c r="K188" i="9" s="1"/>
  <c r="L188" i="9" a="1"/>
  <c r="L188" i="9" s="1"/>
  <c r="M188" i="9" a="1"/>
  <c r="M188" i="9" s="1"/>
  <c r="N188" i="9" a="1"/>
  <c r="N188" i="9" s="1"/>
  <c r="O188" i="9" a="1"/>
  <c r="O188" i="9" s="1"/>
  <c r="P188" i="9" a="1"/>
  <c r="P188" i="9" s="1"/>
  <c r="Q188" i="9" a="1"/>
  <c r="Q188" i="9" s="1"/>
  <c r="R188" i="9" a="1"/>
  <c r="R188" i="9" s="1"/>
  <c r="S188" i="9" a="1"/>
  <c r="S188" i="9" s="1"/>
  <c r="T188" i="9" a="1"/>
  <c r="T188" i="9" s="1"/>
  <c r="U188" i="9" a="1"/>
  <c r="U188" i="9" s="1"/>
  <c r="B189" i="9" a="1"/>
  <c r="B189" i="9" s="1"/>
  <c r="C189" i="9" a="1"/>
  <c r="C189" i="9" s="1"/>
  <c r="D189" i="9" a="1"/>
  <c r="D189" i="9" s="1"/>
  <c r="E189" i="9" a="1"/>
  <c r="E189" i="9" s="1"/>
  <c r="F189" i="9" a="1"/>
  <c r="F189" i="9" s="1"/>
  <c r="G189" i="9" a="1"/>
  <c r="G189" i="9" s="1"/>
  <c r="H189" i="9" a="1"/>
  <c r="H189" i="9" s="1"/>
  <c r="I189" i="9" a="1"/>
  <c r="I189" i="9" s="1"/>
  <c r="J189" i="9" a="1"/>
  <c r="J189" i="9" s="1"/>
  <c r="K189" i="9" a="1"/>
  <c r="K189" i="9" s="1"/>
  <c r="L189" i="9" a="1"/>
  <c r="L189" i="9" s="1"/>
  <c r="M189" i="9" a="1"/>
  <c r="M189" i="9"/>
  <c r="N189" i="9" a="1"/>
  <c r="N189" i="9" s="1"/>
  <c r="O189" i="9" a="1"/>
  <c r="O189" i="9" s="1"/>
  <c r="P189" i="9" a="1"/>
  <c r="P189" i="9" s="1"/>
  <c r="Q189" i="9" a="1"/>
  <c r="Q189" i="9"/>
  <c r="R189" i="9" a="1"/>
  <c r="R189" i="9" s="1"/>
  <c r="S189" i="9" a="1"/>
  <c r="S189" i="9" s="1"/>
  <c r="T189" i="9" a="1"/>
  <c r="T189" i="9" s="1"/>
  <c r="U189" i="9" a="1"/>
  <c r="U189" i="9" s="1"/>
  <c r="B190" i="9" a="1"/>
  <c r="B190" i="9" s="1"/>
  <c r="C190" i="9" a="1"/>
  <c r="C190" i="9" s="1"/>
  <c r="D190" i="9" a="1"/>
  <c r="D190" i="9" s="1"/>
  <c r="E190" i="9" a="1"/>
  <c r="E190" i="9" s="1"/>
  <c r="F190" i="9" a="1"/>
  <c r="F190" i="9" s="1"/>
  <c r="G190" i="9" a="1"/>
  <c r="G190" i="9" s="1"/>
  <c r="H190" i="9" a="1"/>
  <c r="H190" i="9" s="1"/>
  <c r="I190" i="9" a="1"/>
  <c r="I190" i="9" s="1"/>
  <c r="J190" i="9" a="1"/>
  <c r="J190" i="9" s="1"/>
  <c r="K190" i="9" a="1"/>
  <c r="K190" i="9" s="1"/>
  <c r="L190" i="9" a="1"/>
  <c r="L190" i="9" s="1"/>
  <c r="M190" i="9" a="1"/>
  <c r="M190" i="9" s="1"/>
  <c r="N190" i="9" a="1"/>
  <c r="N190" i="9" s="1"/>
  <c r="O190" i="9" a="1"/>
  <c r="O190" i="9" s="1"/>
  <c r="P190" i="9" a="1"/>
  <c r="P190" i="9" s="1"/>
  <c r="Q190" i="9" a="1"/>
  <c r="Q190" i="9" s="1"/>
  <c r="R190" i="9" a="1"/>
  <c r="R190" i="9" s="1"/>
  <c r="S190" i="9" a="1"/>
  <c r="S190" i="9" s="1"/>
  <c r="T190" i="9" a="1"/>
  <c r="T190" i="9" s="1"/>
  <c r="U190" i="9" a="1"/>
  <c r="U190" i="9" s="1"/>
  <c r="B191" i="9" a="1"/>
  <c r="B191" i="9" s="1"/>
  <c r="C191" i="9" a="1"/>
  <c r="C191" i="9" s="1"/>
  <c r="D191" i="9" a="1"/>
  <c r="D191" i="9" s="1"/>
  <c r="E191" i="9" a="1"/>
  <c r="E191" i="9" s="1"/>
  <c r="F191" i="9" a="1"/>
  <c r="F191" i="9" s="1"/>
  <c r="G191" i="9" a="1"/>
  <c r="G191" i="9" s="1"/>
  <c r="H191" i="9" a="1"/>
  <c r="H191" i="9" s="1"/>
  <c r="I191" i="9" a="1"/>
  <c r="I191" i="9"/>
  <c r="J191" i="9" a="1"/>
  <c r="J191" i="9" s="1"/>
  <c r="K191" i="9" a="1"/>
  <c r="K191" i="9" s="1"/>
  <c r="L191" i="9" a="1"/>
  <c r="L191" i="9" s="1"/>
  <c r="M191" i="9" a="1"/>
  <c r="M191" i="9" s="1"/>
  <c r="N191" i="9" a="1"/>
  <c r="N191" i="9" s="1"/>
  <c r="O191" i="9" a="1"/>
  <c r="O191" i="9" s="1"/>
  <c r="P191" i="9" a="1"/>
  <c r="P191" i="9" s="1"/>
  <c r="Q191" i="9" a="1"/>
  <c r="Q191" i="9" s="1"/>
  <c r="R191" i="9" a="1"/>
  <c r="R191" i="9" s="1"/>
  <c r="S191" i="9" a="1"/>
  <c r="S191" i="9" s="1"/>
  <c r="T191" i="9" a="1"/>
  <c r="T191" i="9" s="1"/>
  <c r="U191" i="9" a="1"/>
  <c r="U191" i="9" s="1"/>
  <c r="B192" i="9" a="1"/>
  <c r="B192" i="9" s="1"/>
  <c r="C192" i="9" a="1"/>
  <c r="C192" i="9" s="1"/>
  <c r="D192" i="9" a="1"/>
  <c r="D192" i="9" s="1"/>
  <c r="E192" i="9" a="1"/>
  <c r="E192" i="9" s="1"/>
  <c r="F192" i="9" a="1"/>
  <c r="F192" i="9" s="1"/>
  <c r="G192" i="9" a="1"/>
  <c r="G192" i="9" s="1"/>
  <c r="H192" i="9" a="1"/>
  <c r="H192" i="9" s="1"/>
  <c r="I192" i="9" a="1"/>
  <c r="I192" i="9" s="1"/>
  <c r="J192" i="9" a="1"/>
  <c r="J192" i="9" s="1"/>
  <c r="K192" i="9" a="1"/>
  <c r="K192" i="9" s="1"/>
  <c r="L192" i="9" a="1"/>
  <c r="L192" i="9" s="1"/>
  <c r="M192" i="9" a="1"/>
  <c r="M192" i="9" s="1"/>
  <c r="N192" i="9" a="1"/>
  <c r="N192" i="9" s="1"/>
  <c r="O192" i="9" a="1"/>
  <c r="O192" i="9" s="1"/>
  <c r="P192" i="9" a="1"/>
  <c r="P192" i="9" s="1"/>
  <c r="Q192" i="9" a="1"/>
  <c r="Q192" i="9"/>
  <c r="R192" i="9" a="1"/>
  <c r="R192" i="9" s="1"/>
  <c r="S192" i="9" a="1"/>
  <c r="S192" i="9" s="1"/>
  <c r="T192" i="9" a="1"/>
  <c r="T192" i="9" s="1"/>
  <c r="U192" i="9" a="1"/>
  <c r="U192" i="9"/>
  <c r="B193" i="9" a="1"/>
  <c r="B193" i="9" s="1"/>
  <c r="C193" i="9" a="1"/>
  <c r="C193" i="9" s="1"/>
  <c r="D193" i="9" a="1"/>
  <c r="D193" i="9" s="1"/>
  <c r="E193" i="9" a="1"/>
  <c r="E193" i="9" s="1"/>
  <c r="F193" i="9" a="1"/>
  <c r="F193" i="9" s="1"/>
  <c r="G193" i="9" a="1"/>
  <c r="G193" i="9" s="1"/>
  <c r="H193" i="9" a="1"/>
  <c r="H193" i="9" s="1"/>
  <c r="I193" i="9" a="1"/>
  <c r="I193" i="9" s="1"/>
  <c r="J193" i="9" a="1"/>
  <c r="J193" i="9" s="1"/>
  <c r="K193" i="9" a="1"/>
  <c r="K193" i="9" s="1"/>
  <c r="L193" i="9" a="1"/>
  <c r="L193" i="9" s="1"/>
  <c r="M193" i="9" a="1"/>
  <c r="M193" i="9" s="1"/>
  <c r="N193" i="9" a="1"/>
  <c r="N193" i="9" s="1"/>
  <c r="O193" i="9" a="1"/>
  <c r="O193" i="9" s="1"/>
  <c r="P193" i="9" a="1"/>
  <c r="P193" i="9" s="1"/>
  <c r="Q193" i="9" a="1"/>
  <c r="Q193" i="9" s="1"/>
  <c r="R193" i="9" a="1"/>
  <c r="R193" i="9" s="1"/>
  <c r="S193" i="9" a="1"/>
  <c r="S193" i="9" s="1"/>
  <c r="T193" i="9" a="1"/>
  <c r="T193" i="9" s="1"/>
  <c r="U193" i="9" a="1"/>
  <c r="U193" i="9" s="1"/>
  <c r="B194" i="9" a="1"/>
  <c r="B194" i="9" s="1"/>
  <c r="C194" i="9" a="1"/>
  <c r="C194" i="9" s="1"/>
  <c r="D194" i="9" a="1"/>
  <c r="D194" i="9" s="1"/>
  <c r="E194" i="9" a="1"/>
  <c r="E194" i="9" s="1"/>
  <c r="F194" i="9" a="1"/>
  <c r="F194" i="9" s="1"/>
  <c r="G194" i="9" a="1"/>
  <c r="G194" i="9" s="1"/>
  <c r="H194" i="9" a="1"/>
  <c r="H194" i="9" s="1"/>
  <c r="I194" i="9" a="1"/>
  <c r="I194" i="9" s="1"/>
  <c r="J194" i="9" a="1"/>
  <c r="J194" i="9" s="1"/>
  <c r="K194" i="9" a="1"/>
  <c r="K194" i="9" s="1"/>
  <c r="L194" i="9" a="1"/>
  <c r="L194" i="9" s="1"/>
  <c r="M194" i="9" a="1"/>
  <c r="M194" i="9"/>
  <c r="N194" i="9" a="1"/>
  <c r="N194" i="9" s="1"/>
  <c r="O194" i="9" a="1"/>
  <c r="O194" i="9" s="1"/>
  <c r="P194" i="9" a="1"/>
  <c r="P194" i="9" s="1"/>
  <c r="Q194" i="9" a="1"/>
  <c r="Q194" i="9" s="1"/>
  <c r="R194" i="9" a="1"/>
  <c r="R194" i="9" s="1"/>
  <c r="S194" i="9" a="1"/>
  <c r="S194" i="9" s="1"/>
  <c r="T194" i="9" a="1"/>
  <c r="T194" i="9" s="1"/>
  <c r="U194" i="9" a="1"/>
  <c r="U194" i="9" s="1"/>
  <c r="B195" i="9" a="1"/>
  <c r="B195" i="9" s="1"/>
  <c r="C195" i="9" a="1"/>
  <c r="C195" i="9" s="1"/>
  <c r="D195" i="9" a="1"/>
  <c r="D195" i="9" s="1"/>
  <c r="E195" i="9" a="1"/>
  <c r="E195" i="9" s="1"/>
  <c r="F195" i="9" a="1"/>
  <c r="F195" i="9" s="1"/>
  <c r="G195" i="9" a="1"/>
  <c r="G195" i="9" s="1"/>
  <c r="H195" i="9" a="1"/>
  <c r="H195" i="9" s="1"/>
  <c r="I195" i="9" a="1"/>
  <c r="I195" i="9" s="1"/>
  <c r="J195" i="9" a="1"/>
  <c r="J195" i="9" s="1"/>
  <c r="K195" i="9" a="1"/>
  <c r="K195" i="9" s="1"/>
  <c r="L195" i="9" a="1"/>
  <c r="L195" i="9" s="1"/>
  <c r="M195" i="9" a="1"/>
  <c r="M195" i="9" s="1"/>
  <c r="N195" i="9" a="1"/>
  <c r="N195" i="9" s="1"/>
  <c r="O195" i="9" a="1"/>
  <c r="O195" i="9" s="1"/>
  <c r="P195" i="9" a="1"/>
  <c r="P195" i="9" s="1"/>
  <c r="Q195" i="9" a="1"/>
  <c r="Q195" i="9" s="1"/>
  <c r="R195" i="9" a="1"/>
  <c r="R195" i="9" s="1"/>
  <c r="S195" i="9" a="1"/>
  <c r="S195" i="9" s="1"/>
  <c r="T195" i="9" a="1"/>
  <c r="T195" i="9" s="1"/>
  <c r="U195" i="9" a="1"/>
  <c r="U195" i="9"/>
  <c r="B196" i="9" a="1"/>
  <c r="B196" i="9" s="1"/>
  <c r="C196" i="9" a="1"/>
  <c r="C196" i="9" s="1"/>
  <c r="D196" i="9" a="1"/>
  <c r="D196" i="9" s="1"/>
  <c r="E196" i="9" a="1"/>
  <c r="E196" i="9"/>
  <c r="F196" i="9" a="1"/>
  <c r="F196" i="9" s="1"/>
  <c r="G196" i="9" a="1"/>
  <c r="G196" i="9" s="1"/>
  <c r="H196" i="9" a="1"/>
  <c r="H196" i="9" s="1"/>
  <c r="I196" i="9" a="1"/>
  <c r="I196" i="9" s="1"/>
  <c r="J196" i="9" a="1"/>
  <c r="J196" i="9" s="1"/>
  <c r="K196" i="9" a="1"/>
  <c r="K196" i="9" s="1"/>
  <c r="L196" i="9" a="1"/>
  <c r="L196" i="9" s="1"/>
  <c r="M196" i="9" a="1"/>
  <c r="M196" i="9" s="1"/>
  <c r="N196" i="9" a="1"/>
  <c r="N196" i="9" s="1"/>
  <c r="O196" i="9" a="1"/>
  <c r="O196" i="9" s="1"/>
  <c r="P196" i="9" a="1"/>
  <c r="P196" i="9" s="1"/>
  <c r="Q196" i="9" a="1"/>
  <c r="Q196" i="9" s="1"/>
  <c r="R196" i="9" a="1"/>
  <c r="R196" i="9" s="1"/>
  <c r="S196" i="9" a="1"/>
  <c r="S196" i="9" s="1"/>
  <c r="T196" i="9" a="1"/>
  <c r="T196" i="9" s="1"/>
  <c r="U196" i="9" a="1"/>
  <c r="U196" i="9" s="1"/>
  <c r="C182" i="9" a="1"/>
  <c r="C182" i="9" s="1"/>
  <c r="D182" i="9" a="1"/>
  <c r="D182" i="9" s="1"/>
  <c r="E182" i="9" a="1"/>
  <c r="E182" i="9" s="1"/>
  <c r="F182" i="9" a="1"/>
  <c r="F182" i="9"/>
  <c r="G182" i="9" a="1"/>
  <c r="G182" i="9" s="1"/>
  <c r="H182" i="9" a="1"/>
  <c r="H182" i="9" s="1"/>
  <c r="I182" i="9" a="1"/>
  <c r="I182" i="9" s="1"/>
  <c r="J182" i="9" a="1"/>
  <c r="J182" i="9" s="1"/>
  <c r="K182" i="9" a="1"/>
  <c r="K182" i="9" s="1"/>
  <c r="L182" i="9" a="1"/>
  <c r="L182" i="9" s="1"/>
  <c r="M182" i="9" a="1"/>
  <c r="M182" i="9" s="1"/>
  <c r="N182" i="9" a="1"/>
  <c r="N182" i="9" s="1"/>
  <c r="O182" i="9" a="1"/>
  <c r="O182" i="9" s="1"/>
  <c r="P182" i="9" a="1"/>
  <c r="P182" i="9" s="1"/>
  <c r="Q182" i="9" a="1"/>
  <c r="Q182" i="9" s="1"/>
  <c r="R182" i="9" a="1"/>
  <c r="R182" i="9" s="1"/>
  <c r="S182" i="9" a="1"/>
  <c r="S182" i="9" s="1"/>
  <c r="T182" i="9" a="1"/>
  <c r="T182" i="9" s="1"/>
  <c r="U182" i="9" a="1"/>
  <c r="U182" i="9" s="1"/>
  <c r="B182" i="9" a="1"/>
  <c r="B182" i="9" s="1"/>
  <c r="B180" i="9" a="1"/>
  <c r="B180" i="9" s="1"/>
  <c r="C180" i="9" a="1"/>
  <c r="C180" i="9" s="1"/>
  <c r="D180" i="9" a="1"/>
  <c r="D180" i="9" s="1"/>
  <c r="E180" i="9" a="1"/>
  <c r="E180" i="9"/>
  <c r="F180" i="9" a="1"/>
  <c r="F180" i="9" s="1"/>
  <c r="G180" i="9" a="1"/>
  <c r="G180" i="9" s="1"/>
  <c r="H180" i="9" a="1"/>
  <c r="H180" i="9" s="1"/>
  <c r="I180" i="9" a="1"/>
  <c r="I180" i="9" s="1"/>
  <c r="J180" i="9" a="1"/>
  <c r="J180" i="9" s="1"/>
  <c r="K180" i="9" a="1"/>
  <c r="K180" i="9" s="1"/>
  <c r="L180" i="9" a="1"/>
  <c r="L180" i="9" s="1"/>
  <c r="M180" i="9" a="1"/>
  <c r="M180" i="9" s="1"/>
  <c r="N180" i="9" a="1"/>
  <c r="N180" i="9" s="1"/>
  <c r="O180" i="9" a="1"/>
  <c r="O180" i="9" s="1"/>
  <c r="P180" i="9" a="1"/>
  <c r="P180" i="9" s="1"/>
  <c r="Q180" i="9" a="1"/>
  <c r="Q180" i="9" s="1"/>
  <c r="R180" i="9" a="1"/>
  <c r="R180" i="9" s="1"/>
  <c r="S180" i="9" a="1"/>
  <c r="S180" i="9" s="1"/>
  <c r="T180" i="9" a="1"/>
  <c r="T180" i="9" s="1"/>
  <c r="U180" i="9" a="1"/>
  <c r="U180" i="9" s="1"/>
  <c r="B181" i="9" a="1"/>
  <c r="B181" i="9" s="1"/>
  <c r="C181" i="9" a="1"/>
  <c r="C181" i="9" s="1"/>
  <c r="D181" i="9" a="1"/>
  <c r="D181" i="9" s="1"/>
  <c r="E181" i="9" a="1"/>
  <c r="E181" i="9" s="1"/>
  <c r="F181" i="9" a="1"/>
  <c r="F181" i="9" s="1"/>
  <c r="G181" i="9" a="1"/>
  <c r="G181" i="9" s="1"/>
  <c r="H181" i="9" a="1"/>
  <c r="H181" i="9" s="1"/>
  <c r="I181" i="9" a="1"/>
  <c r="I181" i="9" s="1"/>
  <c r="J181" i="9" a="1"/>
  <c r="J181" i="9" s="1"/>
  <c r="K181" i="9" a="1"/>
  <c r="K181" i="9" s="1"/>
  <c r="L181" i="9" a="1"/>
  <c r="L181" i="9" s="1"/>
  <c r="M181" i="9" a="1"/>
  <c r="M181" i="9"/>
  <c r="N181" i="9" a="1"/>
  <c r="N181" i="9" s="1"/>
  <c r="O181" i="9" a="1"/>
  <c r="O181" i="9" s="1"/>
  <c r="P181" i="9" a="1"/>
  <c r="P181" i="9" s="1"/>
  <c r="Q181" i="9" a="1"/>
  <c r="Q181" i="9"/>
  <c r="R181" i="9" a="1"/>
  <c r="R181" i="9" s="1"/>
  <c r="S181" i="9" a="1"/>
  <c r="S181" i="9" s="1"/>
  <c r="T181" i="9" a="1"/>
  <c r="T181" i="9" s="1"/>
  <c r="U181" i="9" a="1"/>
  <c r="U181" i="9" s="1"/>
  <c r="C179" i="9" a="1"/>
  <c r="C179" i="9" s="1"/>
  <c r="D179" i="9" a="1"/>
  <c r="D179" i="9" s="1"/>
  <c r="E179" i="9" a="1"/>
  <c r="E179" i="9" s="1"/>
  <c r="F179" i="9" a="1"/>
  <c r="F179" i="9" s="1"/>
  <c r="G179" i="9" a="1"/>
  <c r="G179" i="9" s="1"/>
  <c r="H179" i="9" a="1"/>
  <c r="H179" i="9" s="1"/>
  <c r="I179" i="9" a="1"/>
  <c r="I179" i="9" s="1"/>
  <c r="J179" i="9" a="1"/>
  <c r="J179" i="9" s="1"/>
  <c r="K179" i="9" a="1"/>
  <c r="K179" i="9" s="1"/>
  <c r="L179" i="9" a="1"/>
  <c r="L179" i="9" s="1"/>
  <c r="M179" i="9" a="1"/>
  <c r="M179" i="9" s="1"/>
  <c r="N179" i="9" a="1"/>
  <c r="N179" i="9" s="1"/>
  <c r="O179" i="9" a="1"/>
  <c r="O179" i="9" s="1"/>
  <c r="P179" i="9" a="1"/>
  <c r="P179" i="9" s="1"/>
  <c r="Q179" i="9" a="1"/>
  <c r="Q179" i="9" s="1"/>
  <c r="R179" i="9" a="1"/>
  <c r="R179" i="9" s="1"/>
  <c r="S179" i="9" a="1"/>
  <c r="S179" i="9" s="1"/>
  <c r="T179" i="9" a="1"/>
  <c r="T179" i="9" s="1"/>
  <c r="U179" i="9" a="1"/>
  <c r="U179" i="9" s="1"/>
  <c r="B179" i="9" a="1"/>
  <c r="B179" i="9" s="1"/>
  <c r="B80" i="9" a="1"/>
  <c r="B80" i="9" s="1"/>
  <c r="C80" i="9" a="1"/>
  <c r="C80" i="9" s="1"/>
  <c r="D80" i="9" a="1"/>
  <c r="D80" i="9" s="1"/>
  <c r="E80" i="9" a="1"/>
  <c r="E80" i="9"/>
  <c r="F80" i="9" a="1"/>
  <c r="F80" i="9"/>
  <c r="G80" i="9" a="1"/>
  <c r="G80" i="9" s="1"/>
  <c r="H80" i="9" a="1"/>
  <c r="H80" i="9" s="1"/>
  <c r="I80" i="9" a="1"/>
  <c r="I80" i="9" s="1"/>
  <c r="J80" i="9" a="1"/>
  <c r="J80" i="9"/>
  <c r="K80" i="9" a="1"/>
  <c r="K80" i="9" s="1"/>
  <c r="L80" i="9" a="1"/>
  <c r="L80" i="9" s="1"/>
  <c r="M80" i="9" a="1"/>
  <c r="M80" i="9" s="1"/>
  <c r="N80" i="9" a="1"/>
  <c r="N80" i="9" s="1"/>
  <c r="O80" i="9" a="1"/>
  <c r="O80" i="9" s="1"/>
  <c r="P80" i="9" a="1"/>
  <c r="P80" i="9" s="1"/>
  <c r="Q80" i="9" a="1"/>
  <c r="Q80" i="9" s="1"/>
  <c r="R80" i="9" a="1"/>
  <c r="R80" i="9" s="1"/>
  <c r="S80" i="9" a="1"/>
  <c r="S80" i="9" s="1"/>
  <c r="T80" i="9" a="1"/>
  <c r="T80" i="9" s="1"/>
  <c r="U80" i="9" a="1"/>
  <c r="U80" i="9" s="1"/>
  <c r="B81" i="9" a="1"/>
  <c r="B81" i="9" s="1"/>
  <c r="C81" i="9" a="1"/>
  <c r="C81" i="9" s="1"/>
  <c r="D81" i="9" a="1"/>
  <c r="D81" i="9" s="1"/>
  <c r="E81" i="9" a="1"/>
  <c r="E81" i="9" s="1"/>
  <c r="F81" i="9" a="1"/>
  <c r="F81" i="9" s="1"/>
  <c r="G81" i="9" a="1"/>
  <c r="G81" i="9" s="1"/>
  <c r="H81" i="9" a="1"/>
  <c r="H81" i="9" s="1"/>
  <c r="I81" i="9" a="1"/>
  <c r="I81" i="9" s="1"/>
  <c r="J81" i="9" a="1"/>
  <c r="J81" i="9" s="1"/>
  <c r="K81" i="9" a="1"/>
  <c r="K81" i="9" s="1"/>
  <c r="L81" i="9" a="1"/>
  <c r="L81" i="9" s="1"/>
  <c r="M81" i="9" a="1"/>
  <c r="M81" i="9" s="1"/>
  <c r="N81" i="9" a="1"/>
  <c r="N81" i="9" s="1"/>
  <c r="O81" i="9" a="1"/>
  <c r="O81" i="9" s="1"/>
  <c r="P81" i="9" a="1"/>
  <c r="P81" i="9" s="1"/>
  <c r="Q81" i="9" a="1"/>
  <c r="Q81" i="9" s="1"/>
  <c r="R81" i="9" a="1"/>
  <c r="R81" i="9" s="1"/>
  <c r="S81" i="9" a="1"/>
  <c r="S81" i="9" s="1"/>
  <c r="T81" i="9" a="1"/>
  <c r="T81" i="9" s="1"/>
  <c r="U81" i="9" a="1"/>
  <c r="U81" i="9" s="1"/>
  <c r="B82" i="9" a="1"/>
  <c r="B82" i="9" s="1"/>
  <c r="C82" i="9" a="1"/>
  <c r="C82" i="9" s="1"/>
  <c r="D82" i="9" a="1"/>
  <c r="D82" i="9" s="1"/>
  <c r="E82" i="9" a="1"/>
  <c r="E82" i="9"/>
  <c r="F82" i="9" a="1"/>
  <c r="F82" i="9" s="1"/>
  <c r="G82" i="9" a="1"/>
  <c r="G82" i="9" s="1"/>
  <c r="H82" i="9" a="1"/>
  <c r="H82" i="9" s="1"/>
  <c r="I82" i="9" a="1"/>
  <c r="I82" i="9" s="1"/>
  <c r="J82" i="9" a="1"/>
  <c r="J82" i="9" s="1"/>
  <c r="K82" i="9" a="1"/>
  <c r="K82" i="9" s="1"/>
  <c r="L82" i="9" a="1"/>
  <c r="L82" i="9" s="1"/>
  <c r="M82" i="9" a="1"/>
  <c r="M82" i="9"/>
  <c r="N82" i="9" a="1"/>
  <c r="N82" i="9" s="1"/>
  <c r="O82" i="9" a="1"/>
  <c r="O82" i="9" s="1"/>
  <c r="P82" i="9" a="1"/>
  <c r="P82" i="9" s="1"/>
  <c r="Q82" i="9" a="1"/>
  <c r="Q82" i="9" s="1"/>
  <c r="R82" i="9" a="1"/>
  <c r="R82" i="9" s="1"/>
  <c r="S82" i="9" a="1"/>
  <c r="S82" i="9" s="1"/>
  <c r="T82" i="9" a="1"/>
  <c r="T82" i="9" s="1"/>
  <c r="U82" i="9" a="1"/>
  <c r="U82" i="9"/>
  <c r="B83" i="9" a="1"/>
  <c r="B83" i="9" s="1"/>
  <c r="C83" i="9" a="1"/>
  <c r="C83" i="9" s="1"/>
  <c r="D83" i="9" a="1"/>
  <c r="D83" i="9" s="1"/>
  <c r="E83" i="9" a="1"/>
  <c r="E83" i="9" s="1"/>
  <c r="F83" i="9" a="1"/>
  <c r="F83" i="9" s="1"/>
  <c r="G83" i="9" a="1"/>
  <c r="G83" i="9" s="1"/>
  <c r="H83" i="9" a="1"/>
  <c r="H83" i="9" s="1"/>
  <c r="I83" i="9" a="1"/>
  <c r="I83" i="9"/>
  <c r="J83" i="9" a="1"/>
  <c r="J83" i="9" s="1"/>
  <c r="K83" i="9" a="1"/>
  <c r="K83" i="9" s="1"/>
  <c r="L83" i="9" a="1"/>
  <c r="L83" i="9" s="1"/>
  <c r="M83" i="9" a="1"/>
  <c r="M83" i="9" s="1"/>
  <c r="N83" i="9" a="1"/>
  <c r="N83" i="9" s="1"/>
  <c r="O83" i="9" a="1"/>
  <c r="O83" i="9" s="1"/>
  <c r="P83" i="9" a="1"/>
  <c r="P83" i="9" s="1"/>
  <c r="Q83" i="9" a="1"/>
  <c r="Q83" i="9"/>
  <c r="R83" i="9" a="1"/>
  <c r="R83" i="9" s="1"/>
  <c r="S83" i="9" a="1"/>
  <c r="S83" i="9" s="1"/>
  <c r="T83" i="9" a="1"/>
  <c r="T83" i="9" s="1"/>
  <c r="U83" i="9" a="1"/>
  <c r="U83" i="9" s="1"/>
  <c r="B84" i="9" a="1"/>
  <c r="B84" i="9" s="1"/>
  <c r="C84" i="9" a="1"/>
  <c r="C84" i="9" s="1"/>
  <c r="D84" i="9" a="1"/>
  <c r="D84" i="9" s="1"/>
  <c r="E84" i="9" a="1"/>
  <c r="E84" i="9"/>
  <c r="F84" i="9" a="1"/>
  <c r="F84" i="9" s="1"/>
  <c r="G84" i="9" a="1"/>
  <c r="G84" i="9" s="1"/>
  <c r="H84" i="9" a="1"/>
  <c r="H84" i="9" s="1"/>
  <c r="I84" i="9" a="1"/>
  <c r="I84" i="9" s="1"/>
  <c r="J84" i="9" a="1"/>
  <c r="J84" i="9" s="1"/>
  <c r="K84" i="9" a="1"/>
  <c r="K84" i="9" s="1"/>
  <c r="L84" i="9" a="1"/>
  <c r="L84" i="9" s="1"/>
  <c r="M84" i="9" a="1"/>
  <c r="M84" i="9"/>
  <c r="N84" i="9" a="1"/>
  <c r="N84" i="9" s="1"/>
  <c r="O84" i="9" a="1"/>
  <c r="O84" i="9" s="1"/>
  <c r="P84" i="9" a="1"/>
  <c r="P84" i="9" s="1"/>
  <c r="Q84" i="9" a="1"/>
  <c r="Q84" i="9" s="1"/>
  <c r="R84" i="9" a="1"/>
  <c r="R84" i="9" s="1"/>
  <c r="S84" i="9" a="1"/>
  <c r="S84" i="9" s="1"/>
  <c r="T84" i="9" a="1"/>
  <c r="T84" i="9" s="1"/>
  <c r="U84" i="9" a="1"/>
  <c r="U84" i="9"/>
  <c r="B85" i="9" a="1"/>
  <c r="B85" i="9" s="1"/>
  <c r="C85" i="9" a="1"/>
  <c r="C85" i="9" s="1"/>
  <c r="D85" i="9" a="1"/>
  <c r="D85" i="9" s="1"/>
  <c r="E85" i="9" a="1"/>
  <c r="E85" i="9" s="1"/>
  <c r="F85" i="9" a="1"/>
  <c r="F85" i="9" s="1"/>
  <c r="G85" i="9" a="1"/>
  <c r="G85" i="9" s="1"/>
  <c r="H85" i="9" a="1"/>
  <c r="H85" i="9" s="1"/>
  <c r="I85" i="9" a="1"/>
  <c r="I85" i="9"/>
  <c r="J85" i="9" a="1"/>
  <c r="J85" i="9" s="1"/>
  <c r="K85" i="9" a="1"/>
  <c r="K85" i="9" s="1"/>
  <c r="L85" i="9" a="1"/>
  <c r="L85" i="9" s="1"/>
  <c r="M85" i="9" a="1"/>
  <c r="M85" i="9" s="1"/>
  <c r="N85" i="9" a="1"/>
  <c r="N85" i="9" s="1"/>
  <c r="O85" i="9" a="1"/>
  <c r="O85" i="9" s="1"/>
  <c r="P85" i="9" a="1"/>
  <c r="P85" i="9" s="1"/>
  <c r="Q85" i="9" a="1"/>
  <c r="Q85" i="9"/>
  <c r="R85" i="9" a="1"/>
  <c r="R85" i="9" s="1"/>
  <c r="S85" i="9" a="1"/>
  <c r="S85" i="9" s="1"/>
  <c r="T85" i="9" a="1"/>
  <c r="T85" i="9" s="1"/>
  <c r="U85" i="9" a="1"/>
  <c r="U85" i="9" s="1"/>
  <c r="B86" i="9" a="1"/>
  <c r="B86" i="9" s="1"/>
  <c r="C86" i="9" a="1"/>
  <c r="C86" i="9" s="1"/>
  <c r="D86" i="9" a="1"/>
  <c r="D86" i="9" s="1"/>
  <c r="E86" i="9" a="1"/>
  <c r="E86" i="9"/>
  <c r="F86" i="9" a="1"/>
  <c r="F86" i="9" s="1"/>
  <c r="G86" i="9" a="1"/>
  <c r="G86" i="9" s="1"/>
  <c r="H86" i="9" a="1"/>
  <c r="H86" i="9" s="1"/>
  <c r="I86" i="9" a="1"/>
  <c r="I86" i="9" s="1"/>
  <c r="J86" i="9" a="1"/>
  <c r="J86" i="9" s="1"/>
  <c r="K86" i="9" a="1"/>
  <c r="K86" i="9" s="1"/>
  <c r="L86" i="9" a="1"/>
  <c r="L86" i="9" s="1"/>
  <c r="M86" i="9" a="1"/>
  <c r="M86" i="9"/>
  <c r="N86" i="9" a="1"/>
  <c r="N86" i="9" s="1"/>
  <c r="O86" i="9" a="1"/>
  <c r="O86" i="9" s="1"/>
  <c r="P86" i="9" a="1"/>
  <c r="P86" i="9" s="1"/>
  <c r="Q86" i="9" a="1"/>
  <c r="Q86" i="9" s="1"/>
  <c r="R86" i="9" a="1"/>
  <c r="R86" i="9" s="1"/>
  <c r="S86" i="9" a="1"/>
  <c r="S86" i="9" s="1"/>
  <c r="T86" i="9" a="1"/>
  <c r="T86" i="9" s="1"/>
  <c r="U86" i="9" a="1"/>
  <c r="U86" i="9"/>
  <c r="B87" i="9" a="1"/>
  <c r="B87" i="9" s="1"/>
  <c r="C87" i="9" a="1"/>
  <c r="C87" i="9" s="1"/>
  <c r="D87" i="9" a="1"/>
  <c r="D87" i="9" s="1"/>
  <c r="E87" i="9" a="1"/>
  <c r="E87" i="9" s="1"/>
  <c r="F87" i="9" a="1"/>
  <c r="F87" i="9" s="1"/>
  <c r="G87" i="9" a="1"/>
  <c r="G87" i="9" s="1"/>
  <c r="H87" i="9" a="1"/>
  <c r="H87" i="9" s="1"/>
  <c r="I87" i="9" a="1"/>
  <c r="I87" i="9"/>
  <c r="J87" i="9" a="1"/>
  <c r="J87" i="9" s="1"/>
  <c r="K87" i="9" a="1"/>
  <c r="K87" i="9" s="1"/>
  <c r="L87" i="9" a="1"/>
  <c r="L87" i="9" s="1"/>
  <c r="M87" i="9" a="1"/>
  <c r="M87" i="9" s="1"/>
  <c r="N87" i="9" a="1"/>
  <c r="N87" i="9" s="1"/>
  <c r="O87" i="9" a="1"/>
  <c r="O87" i="9" s="1"/>
  <c r="P87" i="9" a="1"/>
  <c r="P87" i="9" s="1"/>
  <c r="Q87" i="9" a="1"/>
  <c r="Q87" i="9"/>
  <c r="R87" i="9" a="1"/>
  <c r="R87" i="9" s="1"/>
  <c r="S87" i="9" a="1"/>
  <c r="S87" i="9" s="1"/>
  <c r="T87" i="9" a="1"/>
  <c r="T87" i="9" s="1"/>
  <c r="U87" i="9" a="1"/>
  <c r="U87" i="9" s="1"/>
  <c r="B88" i="9" a="1"/>
  <c r="B88" i="9" s="1"/>
  <c r="C88" i="9" a="1"/>
  <c r="C88" i="9" s="1"/>
  <c r="D88" i="9" a="1"/>
  <c r="D88" i="9" s="1"/>
  <c r="E88" i="9" a="1"/>
  <c r="E88" i="9" s="1"/>
  <c r="F88" i="9" a="1"/>
  <c r="F88" i="9" s="1"/>
  <c r="G88" i="9" a="1"/>
  <c r="G88" i="9" s="1"/>
  <c r="H88" i="9" a="1"/>
  <c r="H88" i="9" s="1"/>
  <c r="I88" i="9" a="1"/>
  <c r="I88" i="9" s="1"/>
  <c r="J88" i="9" a="1"/>
  <c r="J88" i="9" s="1"/>
  <c r="K88" i="9" a="1"/>
  <c r="K88" i="9" s="1"/>
  <c r="L88" i="9" a="1"/>
  <c r="L88" i="9" s="1"/>
  <c r="M88" i="9" a="1"/>
  <c r="M88" i="9"/>
  <c r="N88" i="9" a="1"/>
  <c r="N88" i="9" s="1"/>
  <c r="O88" i="9" a="1"/>
  <c r="O88" i="9" s="1"/>
  <c r="P88" i="9" a="1"/>
  <c r="P88" i="9" s="1"/>
  <c r="Q88" i="9" a="1"/>
  <c r="Q88" i="9" s="1"/>
  <c r="R88" i="9" a="1"/>
  <c r="R88" i="9" s="1"/>
  <c r="S88" i="9" a="1"/>
  <c r="S88" i="9" s="1"/>
  <c r="T88" i="9" a="1"/>
  <c r="T88" i="9" s="1"/>
  <c r="U88" i="9" a="1"/>
  <c r="U88" i="9"/>
  <c r="B89" i="9" a="1"/>
  <c r="B89" i="9" s="1"/>
  <c r="C89" i="9" a="1"/>
  <c r="C89" i="9" s="1"/>
  <c r="D89" i="9" a="1"/>
  <c r="D89" i="9" s="1"/>
  <c r="E89" i="9" a="1"/>
  <c r="E89" i="9" s="1"/>
  <c r="F89" i="9" a="1"/>
  <c r="F89" i="9" s="1"/>
  <c r="G89" i="9" a="1"/>
  <c r="G89" i="9" s="1"/>
  <c r="H89" i="9" a="1"/>
  <c r="H89" i="9" s="1"/>
  <c r="I89" i="9" a="1"/>
  <c r="I89" i="9"/>
  <c r="J89" i="9" a="1"/>
  <c r="J89" i="9" s="1"/>
  <c r="K89" i="9" a="1"/>
  <c r="K89" i="9" s="1"/>
  <c r="L89" i="9" a="1"/>
  <c r="L89" i="9" s="1"/>
  <c r="M89" i="9" a="1"/>
  <c r="M89" i="9" s="1"/>
  <c r="N89" i="9" a="1"/>
  <c r="N89" i="9" s="1"/>
  <c r="O89" i="9" a="1"/>
  <c r="O89" i="9" s="1"/>
  <c r="P89" i="9" a="1"/>
  <c r="P89" i="9" s="1"/>
  <c r="Q89" i="9" a="1"/>
  <c r="Q89" i="9" s="1"/>
  <c r="R89" i="9" a="1"/>
  <c r="R89" i="9" s="1"/>
  <c r="S89" i="9" a="1"/>
  <c r="S89" i="9" s="1"/>
  <c r="T89" i="9" a="1"/>
  <c r="T89" i="9" s="1"/>
  <c r="U89" i="9" a="1"/>
  <c r="U89" i="9" s="1"/>
  <c r="B90" i="9" a="1"/>
  <c r="B90" i="9" s="1"/>
  <c r="C90" i="9" a="1"/>
  <c r="C90" i="9" s="1"/>
  <c r="D90" i="9" a="1"/>
  <c r="D90" i="9" s="1"/>
  <c r="E90" i="9" a="1"/>
  <c r="E90" i="9"/>
  <c r="F90" i="9" a="1"/>
  <c r="F90" i="9" s="1"/>
  <c r="G90" i="9" a="1"/>
  <c r="G90" i="9" s="1"/>
  <c r="H90" i="9" a="1"/>
  <c r="H90" i="9" s="1"/>
  <c r="I90" i="9" a="1"/>
  <c r="I90" i="9" s="1"/>
  <c r="J90" i="9" a="1"/>
  <c r="J90" i="9" s="1"/>
  <c r="K90" i="9" a="1"/>
  <c r="K90" i="9" s="1"/>
  <c r="L90" i="9" a="1"/>
  <c r="L90" i="9" s="1"/>
  <c r="M90" i="9" a="1"/>
  <c r="M90" i="9"/>
  <c r="N90" i="9" a="1"/>
  <c r="N90" i="9" s="1"/>
  <c r="O90" i="9" a="1"/>
  <c r="O90" i="9" s="1"/>
  <c r="P90" i="9" a="1"/>
  <c r="P90" i="9" s="1"/>
  <c r="Q90" i="9" a="1"/>
  <c r="Q90" i="9" s="1"/>
  <c r="R90" i="9" a="1"/>
  <c r="R90" i="9" s="1"/>
  <c r="S90" i="9" a="1"/>
  <c r="S90" i="9" s="1"/>
  <c r="T90" i="9" a="1"/>
  <c r="T90" i="9" s="1"/>
  <c r="U90" i="9" a="1"/>
  <c r="U90" i="9"/>
  <c r="B91" i="9" a="1"/>
  <c r="B91" i="9" s="1"/>
  <c r="C91" i="9" a="1"/>
  <c r="C91" i="9" s="1"/>
  <c r="D91" i="9" a="1"/>
  <c r="D91" i="9" s="1"/>
  <c r="E91" i="9" a="1"/>
  <c r="E91" i="9" s="1"/>
  <c r="F91" i="9" a="1"/>
  <c r="F91" i="9" s="1"/>
  <c r="G91" i="9" a="1"/>
  <c r="G91" i="9" s="1"/>
  <c r="H91" i="9" a="1"/>
  <c r="H91" i="9" s="1"/>
  <c r="I91" i="9" a="1"/>
  <c r="I91" i="9" s="1"/>
  <c r="J91" i="9" a="1"/>
  <c r="J91" i="9" s="1"/>
  <c r="K91" i="9" a="1"/>
  <c r="K91" i="9" s="1"/>
  <c r="L91" i="9" a="1"/>
  <c r="L91" i="9" s="1"/>
  <c r="M91" i="9" a="1"/>
  <c r="M91" i="9" s="1"/>
  <c r="N91" i="9" a="1"/>
  <c r="N91" i="9" s="1"/>
  <c r="O91" i="9" a="1"/>
  <c r="O91" i="9" s="1"/>
  <c r="P91" i="9" a="1"/>
  <c r="P91" i="9" s="1"/>
  <c r="Q91" i="9" a="1"/>
  <c r="Q91" i="9"/>
  <c r="R91" i="9" a="1"/>
  <c r="R91" i="9" s="1"/>
  <c r="S91" i="9" a="1"/>
  <c r="S91" i="9" s="1"/>
  <c r="T91" i="9" a="1"/>
  <c r="T91" i="9" s="1"/>
  <c r="U91" i="9" a="1"/>
  <c r="U91" i="9" s="1"/>
  <c r="B92" i="9" a="1"/>
  <c r="B92" i="9" s="1"/>
  <c r="C92" i="9" a="1"/>
  <c r="C92" i="9" s="1"/>
  <c r="D92" i="9" a="1"/>
  <c r="D92" i="9" s="1"/>
  <c r="E92" i="9" a="1"/>
  <c r="E92" i="9"/>
  <c r="F92" i="9" a="1"/>
  <c r="F92" i="9" s="1"/>
  <c r="G92" i="9" a="1"/>
  <c r="G92" i="9" s="1"/>
  <c r="H92" i="9" a="1"/>
  <c r="H92" i="9" s="1"/>
  <c r="I92" i="9" a="1"/>
  <c r="I92" i="9" s="1"/>
  <c r="J92" i="9" a="1"/>
  <c r="J92" i="9" s="1"/>
  <c r="K92" i="9" a="1"/>
  <c r="K92" i="9" s="1"/>
  <c r="L92" i="9" a="1"/>
  <c r="L92" i="9" s="1"/>
  <c r="M92" i="9" a="1"/>
  <c r="M92" i="9"/>
  <c r="N92" i="9" a="1"/>
  <c r="N92" i="9" s="1"/>
  <c r="O92" i="9" a="1"/>
  <c r="O92" i="9" s="1"/>
  <c r="P92" i="9" a="1"/>
  <c r="P92" i="9" s="1"/>
  <c r="Q92" i="9" a="1"/>
  <c r="Q92" i="9" s="1"/>
  <c r="R92" i="9" a="1"/>
  <c r="R92" i="9" s="1"/>
  <c r="S92" i="9" a="1"/>
  <c r="S92" i="9" s="1"/>
  <c r="T92" i="9" a="1"/>
  <c r="T92" i="9" s="1"/>
  <c r="U92" i="9" a="1"/>
  <c r="U92" i="9" s="1"/>
  <c r="B93" i="9" a="1"/>
  <c r="B93" i="9" s="1"/>
  <c r="C93" i="9" a="1"/>
  <c r="C93" i="9" s="1"/>
  <c r="D93" i="9" a="1"/>
  <c r="D93" i="9" s="1"/>
  <c r="E93" i="9" a="1"/>
  <c r="E93" i="9" s="1"/>
  <c r="F93" i="9" a="1"/>
  <c r="F93" i="9" s="1"/>
  <c r="G93" i="9" a="1"/>
  <c r="G93" i="9" s="1"/>
  <c r="H93" i="9" a="1"/>
  <c r="H93" i="9" s="1"/>
  <c r="I93" i="9" a="1"/>
  <c r="I93" i="9"/>
  <c r="J93" i="9" a="1"/>
  <c r="J93" i="9" s="1"/>
  <c r="K93" i="9" a="1"/>
  <c r="K93" i="9" s="1"/>
  <c r="L93" i="9" a="1"/>
  <c r="L93" i="9" s="1"/>
  <c r="M93" i="9" a="1"/>
  <c r="M93" i="9" s="1"/>
  <c r="N93" i="9" a="1"/>
  <c r="N93" i="9" s="1"/>
  <c r="O93" i="9" a="1"/>
  <c r="O93" i="9" s="1"/>
  <c r="P93" i="9" a="1"/>
  <c r="P93" i="9" s="1"/>
  <c r="Q93" i="9" a="1"/>
  <c r="Q93" i="9"/>
  <c r="R93" i="9" a="1"/>
  <c r="R93" i="9" s="1"/>
  <c r="S93" i="9" a="1"/>
  <c r="S93" i="9" s="1"/>
  <c r="T93" i="9" a="1"/>
  <c r="T93" i="9" s="1"/>
  <c r="U93" i="9" a="1"/>
  <c r="U93" i="9" s="1"/>
  <c r="C79" i="9" a="1"/>
  <c r="C79" i="9" s="1"/>
  <c r="D79" i="9" a="1"/>
  <c r="D79" i="9" s="1"/>
  <c r="E79" i="9" a="1"/>
  <c r="E79" i="9" s="1"/>
  <c r="F79" i="9" a="1"/>
  <c r="F79" i="9"/>
  <c r="G79" i="9" a="1"/>
  <c r="G79" i="9" s="1"/>
  <c r="H79" i="9" a="1"/>
  <c r="H79" i="9" s="1"/>
  <c r="I79" i="9" a="1"/>
  <c r="I79" i="9" s="1"/>
  <c r="J79" i="9" a="1"/>
  <c r="J79" i="9" s="1"/>
  <c r="K79" i="9" a="1"/>
  <c r="K79" i="9" s="1"/>
  <c r="L79" i="9" a="1"/>
  <c r="L79" i="9" s="1"/>
  <c r="M79" i="9" a="1"/>
  <c r="M79" i="9" s="1"/>
  <c r="N79" i="9" a="1"/>
  <c r="N79" i="9" s="1"/>
  <c r="O79" i="9" a="1"/>
  <c r="O79" i="9" s="1"/>
  <c r="P79" i="9" a="1"/>
  <c r="P79" i="9" s="1"/>
  <c r="Q79" i="9" a="1"/>
  <c r="Q79" i="9" s="1"/>
  <c r="R79" i="9" a="1"/>
  <c r="R79" i="9"/>
  <c r="S79" i="9" a="1"/>
  <c r="S79" i="9" s="1"/>
  <c r="T79" i="9" a="1"/>
  <c r="T79" i="9" s="1"/>
  <c r="U79" i="9" a="1"/>
  <c r="U79" i="9" s="1"/>
  <c r="B79" i="9" a="1"/>
  <c r="B79" i="9" s="1"/>
  <c r="B164" i="9" a="1"/>
  <c r="B164" i="9" s="1"/>
  <c r="C164" i="9" a="1"/>
  <c r="C164" i="9" s="1"/>
  <c r="D164" i="9" a="1"/>
  <c r="D164" i="9" s="1"/>
  <c r="E164" i="9" a="1"/>
  <c r="E164" i="9" s="1"/>
  <c r="F164" i="9" a="1"/>
  <c r="F164" i="9" s="1"/>
  <c r="G164" i="9" a="1"/>
  <c r="G164" i="9" s="1"/>
  <c r="H164" i="9" a="1"/>
  <c r="H164" i="9" s="1"/>
  <c r="I164" i="9" a="1"/>
  <c r="I164" i="9" s="1"/>
  <c r="J164" i="9" a="1"/>
  <c r="J164" i="9" s="1"/>
  <c r="K164" i="9" a="1"/>
  <c r="K164" i="9" s="1"/>
  <c r="L164" i="9" a="1"/>
  <c r="L164" i="9" s="1"/>
  <c r="M164" i="9" a="1"/>
  <c r="M164" i="9" s="1"/>
  <c r="N164" i="9" a="1"/>
  <c r="N164" i="9" s="1"/>
  <c r="O164" i="9" a="1"/>
  <c r="O164" i="9" s="1"/>
  <c r="P164" i="9" a="1"/>
  <c r="P164" i="9" s="1"/>
  <c r="Q164" i="9" a="1"/>
  <c r="Q164" i="9" s="1"/>
  <c r="R164" i="9" a="1"/>
  <c r="R164" i="9" s="1"/>
  <c r="S164" i="9" a="1"/>
  <c r="S164" i="9" s="1"/>
  <c r="T164" i="9" a="1"/>
  <c r="T164" i="9" s="1"/>
  <c r="U164" i="9" a="1"/>
  <c r="U164" i="9" s="1"/>
  <c r="B165" i="9" a="1"/>
  <c r="B165" i="9" s="1"/>
  <c r="C165" i="9" a="1"/>
  <c r="C165" i="9" s="1"/>
  <c r="D165" i="9" a="1"/>
  <c r="D165" i="9" s="1"/>
  <c r="E165" i="9" a="1"/>
  <c r="E165" i="9"/>
  <c r="F165" i="9" a="1"/>
  <c r="F165" i="9" s="1"/>
  <c r="G165" i="9" a="1"/>
  <c r="G165" i="9" s="1"/>
  <c r="H165" i="9" a="1"/>
  <c r="H165" i="9" s="1"/>
  <c r="I165" i="9" a="1"/>
  <c r="I165" i="9" s="1"/>
  <c r="J165" i="9" a="1"/>
  <c r="J165" i="9" s="1"/>
  <c r="K165" i="9" a="1"/>
  <c r="K165" i="9" s="1"/>
  <c r="L165" i="9" a="1"/>
  <c r="L165" i="9" s="1"/>
  <c r="M165" i="9" a="1"/>
  <c r="M165" i="9" s="1"/>
  <c r="N165" i="9" a="1"/>
  <c r="N165" i="9" s="1"/>
  <c r="O165" i="9" a="1"/>
  <c r="O165" i="9" s="1"/>
  <c r="P165" i="9" a="1"/>
  <c r="P165" i="9" s="1"/>
  <c r="Q165" i="9" a="1"/>
  <c r="Q165" i="9" s="1"/>
  <c r="R165" i="9" a="1"/>
  <c r="R165" i="9" s="1"/>
  <c r="S165" i="9" a="1"/>
  <c r="S165" i="9" s="1"/>
  <c r="T165" i="9" a="1"/>
  <c r="T165" i="9" s="1"/>
  <c r="U165" i="9" a="1"/>
  <c r="U165" i="9"/>
  <c r="B166" i="9" a="1"/>
  <c r="B166" i="9" s="1"/>
  <c r="C166" i="9" a="1"/>
  <c r="C166" i="9" s="1"/>
  <c r="D166" i="9" a="1"/>
  <c r="D166" i="9" s="1"/>
  <c r="E166" i="9" a="1"/>
  <c r="E166" i="9" s="1"/>
  <c r="F166" i="9" a="1"/>
  <c r="F166" i="9" s="1"/>
  <c r="G166" i="9" a="1"/>
  <c r="G166" i="9" s="1"/>
  <c r="H166" i="9" a="1"/>
  <c r="H166" i="9" s="1"/>
  <c r="I166" i="9" a="1"/>
  <c r="I166" i="9" s="1"/>
  <c r="J166" i="9" a="1"/>
  <c r="J166" i="9" s="1"/>
  <c r="K166" i="9" a="1"/>
  <c r="K166" i="9" s="1"/>
  <c r="L166" i="9" a="1"/>
  <c r="L166" i="9" s="1"/>
  <c r="M166" i="9" a="1"/>
  <c r="M166" i="9" s="1"/>
  <c r="N166" i="9" a="1"/>
  <c r="N166" i="9" s="1"/>
  <c r="O166" i="9" a="1"/>
  <c r="O166" i="9" s="1"/>
  <c r="P166" i="9" a="1"/>
  <c r="P166" i="9" s="1"/>
  <c r="Q166" i="9" a="1"/>
  <c r="Q166" i="9"/>
  <c r="R166" i="9" a="1"/>
  <c r="R166" i="9" s="1"/>
  <c r="S166" i="9" a="1"/>
  <c r="S166" i="9" s="1"/>
  <c r="T166" i="9" a="1"/>
  <c r="T166" i="9" s="1"/>
  <c r="U166" i="9" a="1"/>
  <c r="U166" i="9" s="1"/>
  <c r="B167" i="9" a="1"/>
  <c r="B167" i="9" s="1"/>
  <c r="C167" i="9" a="1"/>
  <c r="C167" i="9" s="1"/>
  <c r="D167" i="9" a="1"/>
  <c r="D167" i="9" s="1"/>
  <c r="E167" i="9" a="1"/>
  <c r="E167" i="9" s="1"/>
  <c r="F167" i="9" a="1"/>
  <c r="F167" i="9" s="1"/>
  <c r="G167" i="9" a="1"/>
  <c r="G167" i="9" s="1"/>
  <c r="H167" i="9" a="1"/>
  <c r="H167" i="9" s="1"/>
  <c r="I167" i="9" a="1"/>
  <c r="I167" i="9" s="1"/>
  <c r="J167" i="9" a="1"/>
  <c r="J167" i="9" s="1"/>
  <c r="K167" i="9" a="1"/>
  <c r="K167" i="9" s="1"/>
  <c r="L167" i="9" a="1"/>
  <c r="L167" i="9" s="1"/>
  <c r="M167" i="9" a="1"/>
  <c r="M167" i="9" s="1"/>
  <c r="N167" i="9" a="1"/>
  <c r="N167" i="9" s="1"/>
  <c r="O167" i="9" a="1"/>
  <c r="O167" i="9" s="1"/>
  <c r="P167" i="9" a="1"/>
  <c r="P167" i="9" s="1"/>
  <c r="Q167" i="9" a="1"/>
  <c r="Q167" i="9" s="1"/>
  <c r="R167" i="9" a="1"/>
  <c r="R167" i="9" s="1"/>
  <c r="S167" i="9" a="1"/>
  <c r="S167" i="9" s="1"/>
  <c r="T167" i="9" a="1"/>
  <c r="T167" i="9" s="1"/>
  <c r="U167" i="9" a="1"/>
  <c r="U167" i="9" s="1"/>
  <c r="B168" i="9" a="1"/>
  <c r="B168" i="9" s="1"/>
  <c r="C168" i="9" a="1"/>
  <c r="C168" i="9" s="1"/>
  <c r="D168" i="9" a="1"/>
  <c r="D168" i="9" s="1"/>
  <c r="E168" i="9" a="1"/>
  <c r="E168" i="9" s="1"/>
  <c r="F168" i="9" a="1"/>
  <c r="F168" i="9" s="1"/>
  <c r="G168" i="9" a="1"/>
  <c r="G168" i="9" s="1"/>
  <c r="H168" i="9" a="1"/>
  <c r="H168" i="9" s="1"/>
  <c r="I168" i="9" a="1"/>
  <c r="I168" i="9"/>
  <c r="J168" i="9" a="1"/>
  <c r="J168" i="9" s="1"/>
  <c r="K168" i="9" a="1"/>
  <c r="K168" i="9" s="1"/>
  <c r="L168" i="9" a="1"/>
  <c r="L168" i="9" s="1"/>
  <c r="M168" i="9" a="1"/>
  <c r="M168" i="9" s="1"/>
  <c r="N168" i="9" a="1"/>
  <c r="N168" i="9" s="1"/>
  <c r="O168" i="9" a="1"/>
  <c r="O168" i="9" s="1"/>
  <c r="P168" i="9" a="1"/>
  <c r="P168" i="9" s="1"/>
  <c r="Q168" i="9" a="1"/>
  <c r="Q168" i="9" s="1"/>
  <c r="R168" i="9" a="1"/>
  <c r="R168" i="9" s="1"/>
  <c r="S168" i="9" a="1"/>
  <c r="S168" i="9" s="1"/>
  <c r="T168" i="9" a="1"/>
  <c r="T168" i="9" s="1"/>
  <c r="U168" i="9" a="1"/>
  <c r="U168" i="9" s="1"/>
  <c r="B169" i="9" a="1"/>
  <c r="B169" i="9" s="1"/>
  <c r="C169" i="9" a="1"/>
  <c r="C169" i="9" s="1"/>
  <c r="D169" i="9" a="1"/>
  <c r="D169" i="9" s="1"/>
  <c r="E169" i="9" a="1"/>
  <c r="E169" i="9" s="1"/>
  <c r="F169" i="9" a="1"/>
  <c r="F169" i="9" s="1"/>
  <c r="G169" i="9" a="1"/>
  <c r="G169" i="9" s="1"/>
  <c r="H169" i="9" a="1"/>
  <c r="H169" i="9" s="1"/>
  <c r="I169" i="9" a="1"/>
  <c r="I169" i="9" s="1"/>
  <c r="J169" i="9" a="1"/>
  <c r="J169" i="9" s="1"/>
  <c r="K169" i="9" a="1"/>
  <c r="K169" i="9" s="1"/>
  <c r="L169" i="9" a="1"/>
  <c r="L169" i="9" s="1"/>
  <c r="M169" i="9" a="1"/>
  <c r="M169" i="9"/>
  <c r="N169" i="9" a="1"/>
  <c r="N169" i="9" s="1"/>
  <c r="O169" i="9" a="1"/>
  <c r="O169" i="9" s="1"/>
  <c r="P169" i="9" a="1"/>
  <c r="P169" i="9" s="1"/>
  <c r="Q169" i="9" a="1"/>
  <c r="Q169" i="9" s="1"/>
  <c r="R169" i="9" a="1"/>
  <c r="R169" i="9" s="1"/>
  <c r="S169" i="9" a="1"/>
  <c r="S169" i="9" s="1"/>
  <c r="T169" i="9" a="1"/>
  <c r="T169" i="9" s="1"/>
  <c r="U169" i="9" a="1"/>
  <c r="U169" i="9" s="1"/>
  <c r="B170" i="9" a="1"/>
  <c r="B170" i="9" s="1"/>
  <c r="C170" i="9" a="1"/>
  <c r="C170" i="9" s="1"/>
  <c r="D170" i="9" a="1"/>
  <c r="D170" i="9" s="1"/>
  <c r="E170" i="9" a="1"/>
  <c r="E170" i="9" s="1"/>
  <c r="F170" i="9" a="1"/>
  <c r="F170" i="9" s="1"/>
  <c r="G170" i="9" a="1"/>
  <c r="G170" i="9" s="1"/>
  <c r="H170" i="9" a="1"/>
  <c r="H170" i="9" s="1"/>
  <c r="I170" i="9" a="1"/>
  <c r="I170" i="9" s="1"/>
  <c r="J170" i="9" a="1"/>
  <c r="J170" i="9" s="1"/>
  <c r="K170" i="9" a="1"/>
  <c r="K170" i="9" s="1"/>
  <c r="L170" i="9" a="1"/>
  <c r="L170" i="9" s="1"/>
  <c r="M170" i="9" a="1"/>
  <c r="M170" i="9" s="1"/>
  <c r="N170" i="9" a="1"/>
  <c r="N170" i="9" s="1"/>
  <c r="O170" i="9" a="1"/>
  <c r="O170" i="9" s="1"/>
  <c r="P170" i="9" a="1"/>
  <c r="P170" i="9" s="1"/>
  <c r="Q170" i="9" a="1"/>
  <c r="Q170" i="9"/>
  <c r="R170" i="9" a="1"/>
  <c r="R170" i="9" s="1"/>
  <c r="S170" i="9" a="1"/>
  <c r="S170" i="9" s="1"/>
  <c r="T170" i="9" a="1"/>
  <c r="T170" i="9" s="1"/>
  <c r="U170" i="9" a="1"/>
  <c r="U170" i="9" s="1"/>
  <c r="B171" i="9" a="1"/>
  <c r="B171" i="9" s="1"/>
  <c r="C171" i="9" a="1"/>
  <c r="C171" i="9" s="1"/>
  <c r="D171" i="9" a="1"/>
  <c r="D171" i="9" s="1"/>
  <c r="E171" i="9" a="1"/>
  <c r="E171" i="9" s="1"/>
  <c r="F171" i="9" a="1"/>
  <c r="F171" i="9" s="1"/>
  <c r="G171" i="9" a="1"/>
  <c r="G171" i="9" s="1"/>
  <c r="H171" i="9" a="1"/>
  <c r="H171" i="9" s="1"/>
  <c r="I171" i="9" a="1"/>
  <c r="I171" i="9" s="1"/>
  <c r="J171" i="9" a="1"/>
  <c r="J171" i="9" s="1"/>
  <c r="K171" i="9" a="1"/>
  <c r="K171" i="9" s="1"/>
  <c r="L171" i="9" a="1"/>
  <c r="L171" i="9" s="1"/>
  <c r="M171" i="9" a="1"/>
  <c r="M171" i="9" s="1"/>
  <c r="N171" i="9" a="1"/>
  <c r="N171" i="9" s="1"/>
  <c r="O171" i="9" a="1"/>
  <c r="O171" i="9" s="1"/>
  <c r="P171" i="9" a="1"/>
  <c r="P171" i="9" s="1"/>
  <c r="Q171" i="9" a="1"/>
  <c r="Q171" i="9" s="1"/>
  <c r="R171" i="9" a="1"/>
  <c r="R171" i="9" s="1"/>
  <c r="S171" i="9" a="1"/>
  <c r="S171" i="9" s="1"/>
  <c r="T171" i="9" a="1"/>
  <c r="T171" i="9" s="1"/>
  <c r="U171" i="9" a="1"/>
  <c r="U171" i="9" s="1"/>
  <c r="B172" i="9" a="1"/>
  <c r="B172" i="9" s="1"/>
  <c r="C172" i="9" a="1"/>
  <c r="C172" i="9" s="1"/>
  <c r="D172" i="9" a="1"/>
  <c r="D172" i="9" s="1"/>
  <c r="E172" i="9" a="1"/>
  <c r="E172" i="9" s="1"/>
  <c r="F172" i="9" a="1"/>
  <c r="F172" i="9" s="1"/>
  <c r="G172" i="9" a="1"/>
  <c r="G172" i="9" s="1"/>
  <c r="H172" i="9" a="1"/>
  <c r="H172" i="9" s="1"/>
  <c r="I172" i="9" a="1"/>
  <c r="I172" i="9" s="1"/>
  <c r="J172" i="9" a="1"/>
  <c r="J172" i="9" s="1"/>
  <c r="K172" i="9" a="1"/>
  <c r="K172" i="9" s="1"/>
  <c r="L172" i="9" a="1"/>
  <c r="L172" i="9" s="1"/>
  <c r="M172" i="9" a="1"/>
  <c r="M172" i="9" s="1"/>
  <c r="N172" i="9" a="1"/>
  <c r="N172" i="9" s="1"/>
  <c r="O172" i="9" a="1"/>
  <c r="O172" i="9" s="1"/>
  <c r="P172" i="9" a="1"/>
  <c r="P172" i="9" s="1"/>
  <c r="Q172" i="9" a="1"/>
  <c r="Q172" i="9"/>
  <c r="R172" i="9" a="1"/>
  <c r="R172" i="9" s="1"/>
  <c r="S172" i="9" a="1"/>
  <c r="S172" i="9" s="1"/>
  <c r="T172" i="9" a="1"/>
  <c r="T172" i="9" s="1"/>
  <c r="U172" i="9" a="1"/>
  <c r="U172" i="9" s="1"/>
  <c r="B173" i="9" a="1"/>
  <c r="B173" i="9" s="1"/>
  <c r="C173" i="9" a="1"/>
  <c r="C173" i="9" s="1"/>
  <c r="D173" i="9" a="1"/>
  <c r="D173" i="9" s="1"/>
  <c r="E173" i="9" a="1"/>
  <c r="E173" i="9"/>
  <c r="F173" i="9" a="1"/>
  <c r="F173" i="9" s="1"/>
  <c r="G173" i="9" a="1"/>
  <c r="G173" i="9" s="1"/>
  <c r="H173" i="9" a="1"/>
  <c r="H173" i="9" s="1"/>
  <c r="I173" i="9" a="1"/>
  <c r="I173" i="9" s="1"/>
  <c r="J173" i="9" a="1"/>
  <c r="J173" i="9" s="1"/>
  <c r="K173" i="9" a="1"/>
  <c r="K173" i="9" s="1"/>
  <c r="L173" i="9" a="1"/>
  <c r="L173" i="9" s="1"/>
  <c r="M173" i="9" a="1"/>
  <c r="M173" i="9" s="1"/>
  <c r="N173" i="9" a="1"/>
  <c r="N173" i="9" s="1"/>
  <c r="O173" i="9" a="1"/>
  <c r="O173" i="9" s="1"/>
  <c r="P173" i="9" a="1"/>
  <c r="P173" i="9" s="1"/>
  <c r="Q173" i="9" a="1"/>
  <c r="Q173" i="9" s="1"/>
  <c r="R173" i="9" a="1"/>
  <c r="R173" i="9" s="1"/>
  <c r="S173" i="9" a="1"/>
  <c r="S173" i="9" s="1"/>
  <c r="T173" i="9" a="1"/>
  <c r="T173" i="9" s="1"/>
  <c r="U173" i="9" a="1"/>
  <c r="U173" i="9" s="1"/>
  <c r="B174" i="9" a="1"/>
  <c r="B174" i="9" s="1"/>
  <c r="C174" i="9" a="1"/>
  <c r="C174" i="9" s="1"/>
  <c r="D174" i="9" a="1"/>
  <c r="D174" i="9" s="1"/>
  <c r="E174" i="9" a="1"/>
  <c r="E174" i="9" s="1"/>
  <c r="F174" i="9" a="1"/>
  <c r="F174" i="9" s="1"/>
  <c r="G174" i="9" a="1"/>
  <c r="G174" i="9" s="1"/>
  <c r="H174" i="9" a="1"/>
  <c r="H174" i="9" s="1"/>
  <c r="I174" i="9" a="1"/>
  <c r="I174" i="9"/>
  <c r="J174" i="9" a="1"/>
  <c r="J174" i="9" s="1"/>
  <c r="K174" i="9" a="1"/>
  <c r="K174" i="9" s="1"/>
  <c r="L174" i="9" a="1"/>
  <c r="L174" i="9" s="1"/>
  <c r="M174" i="9" a="1"/>
  <c r="M174" i="9" s="1"/>
  <c r="N174" i="9" a="1"/>
  <c r="N174" i="9" s="1"/>
  <c r="O174" i="9" a="1"/>
  <c r="O174" i="9" s="1"/>
  <c r="P174" i="9" a="1"/>
  <c r="P174" i="9" s="1"/>
  <c r="Q174" i="9" a="1"/>
  <c r="Q174" i="9" s="1"/>
  <c r="R174" i="9" a="1"/>
  <c r="R174" i="9" s="1"/>
  <c r="S174" i="9" a="1"/>
  <c r="S174" i="9" s="1"/>
  <c r="T174" i="9" a="1"/>
  <c r="T174" i="9" s="1"/>
  <c r="U174" i="9" a="1"/>
  <c r="U174" i="9" s="1"/>
  <c r="B175" i="9" a="1"/>
  <c r="B175" i="9" s="1"/>
  <c r="C175" i="9" a="1"/>
  <c r="C175" i="9" s="1"/>
  <c r="D175" i="9" a="1"/>
  <c r="D175" i="9" s="1"/>
  <c r="E175" i="9" a="1"/>
  <c r="E175" i="9" s="1"/>
  <c r="F175" i="9" a="1"/>
  <c r="F175" i="9" s="1"/>
  <c r="G175" i="9" a="1"/>
  <c r="G175" i="9" s="1"/>
  <c r="H175" i="9" a="1"/>
  <c r="H175" i="9" s="1"/>
  <c r="I175" i="9" a="1"/>
  <c r="I175" i="9" s="1"/>
  <c r="J175" i="9" a="1"/>
  <c r="J175" i="9" s="1"/>
  <c r="K175" i="9" a="1"/>
  <c r="K175" i="9" s="1"/>
  <c r="L175" i="9" a="1"/>
  <c r="L175" i="9" s="1"/>
  <c r="M175" i="9" a="1"/>
  <c r="M175" i="9" s="1"/>
  <c r="N175" i="9" a="1"/>
  <c r="N175" i="9" s="1"/>
  <c r="O175" i="9" a="1"/>
  <c r="O175" i="9" s="1"/>
  <c r="P175" i="9" a="1"/>
  <c r="P175" i="9" s="1"/>
  <c r="Q175" i="9" a="1"/>
  <c r="Q175" i="9" s="1"/>
  <c r="R175" i="9" a="1"/>
  <c r="R175" i="9" s="1"/>
  <c r="S175" i="9" a="1"/>
  <c r="S175" i="9" s="1"/>
  <c r="T175" i="9" a="1"/>
  <c r="T175" i="9" s="1"/>
  <c r="U175" i="9" a="1"/>
  <c r="U175" i="9" s="1"/>
  <c r="B176" i="9" a="1"/>
  <c r="B176" i="9" s="1"/>
  <c r="C176" i="9" a="1"/>
  <c r="C176" i="9" s="1"/>
  <c r="D176" i="9" a="1"/>
  <c r="D176" i="9" s="1"/>
  <c r="E176" i="9" a="1"/>
  <c r="E176" i="9"/>
  <c r="F176" i="9" a="1"/>
  <c r="F176" i="9" s="1"/>
  <c r="G176" i="9" a="1"/>
  <c r="G176" i="9" s="1"/>
  <c r="H176" i="9" a="1"/>
  <c r="H176" i="9" s="1"/>
  <c r="I176" i="9" a="1"/>
  <c r="I176" i="9" s="1"/>
  <c r="J176" i="9" a="1"/>
  <c r="J176" i="9" s="1"/>
  <c r="K176" i="9" a="1"/>
  <c r="K176" i="9" s="1"/>
  <c r="L176" i="9" a="1"/>
  <c r="L176" i="9" s="1"/>
  <c r="M176" i="9" a="1"/>
  <c r="M176" i="9" s="1"/>
  <c r="N176" i="9" a="1"/>
  <c r="N176" i="9" s="1"/>
  <c r="O176" i="9" a="1"/>
  <c r="O176" i="9" s="1"/>
  <c r="P176" i="9" a="1"/>
  <c r="P176" i="9" s="1"/>
  <c r="Q176" i="9" a="1"/>
  <c r="Q176" i="9" s="1"/>
  <c r="R176" i="9" a="1"/>
  <c r="R176" i="9" s="1"/>
  <c r="S176" i="9" a="1"/>
  <c r="S176" i="9" s="1"/>
  <c r="T176" i="9" a="1"/>
  <c r="T176" i="9" s="1"/>
  <c r="U176" i="9" a="1"/>
  <c r="U176" i="9" s="1"/>
  <c r="B177" i="9" a="1"/>
  <c r="B177" i="9" s="1"/>
  <c r="C177" i="9" a="1"/>
  <c r="C177" i="9" s="1"/>
  <c r="D177" i="9" a="1"/>
  <c r="D177" i="9" s="1"/>
  <c r="E177" i="9" a="1"/>
  <c r="E177" i="9" s="1"/>
  <c r="F177" i="9" a="1"/>
  <c r="F177" i="9" s="1"/>
  <c r="G177" i="9" a="1"/>
  <c r="G177" i="9" s="1"/>
  <c r="H177" i="9" a="1"/>
  <c r="H177" i="9" s="1"/>
  <c r="I177" i="9" a="1"/>
  <c r="I177" i="9" s="1"/>
  <c r="J177" i="9" a="1"/>
  <c r="J177" i="9" s="1"/>
  <c r="K177" i="9" a="1"/>
  <c r="K177" i="9" s="1"/>
  <c r="L177" i="9" a="1"/>
  <c r="L177" i="9" s="1"/>
  <c r="M177" i="9" a="1"/>
  <c r="M177" i="9" s="1"/>
  <c r="N177" i="9" a="1"/>
  <c r="N177" i="9" s="1"/>
  <c r="O177" i="9" a="1"/>
  <c r="O177" i="9" s="1"/>
  <c r="P177" i="9" a="1"/>
  <c r="P177" i="9" s="1"/>
  <c r="Q177" i="9" a="1"/>
  <c r="Q177" i="9"/>
  <c r="R177" i="9" a="1"/>
  <c r="R177" i="9" s="1"/>
  <c r="S177" i="9" a="1"/>
  <c r="S177" i="9" s="1"/>
  <c r="T177" i="9" a="1"/>
  <c r="T177" i="9" s="1"/>
  <c r="U177" i="9" a="1"/>
  <c r="U177" i="9" s="1"/>
  <c r="C163" i="9" a="1"/>
  <c r="C163" i="9" s="1"/>
  <c r="D163" i="9" a="1"/>
  <c r="D163" i="9" s="1"/>
  <c r="E163" i="9" a="1"/>
  <c r="E163" i="9" s="1"/>
  <c r="F163" i="9" a="1"/>
  <c r="F163" i="9"/>
  <c r="G163" i="9" a="1"/>
  <c r="G163" i="9" s="1"/>
  <c r="H163" i="9" a="1"/>
  <c r="H163" i="9" s="1"/>
  <c r="I163" i="9" a="1"/>
  <c r="I163" i="9" s="1"/>
  <c r="J163" i="9" a="1"/>
  <c r="J163" i="9" s="1"/>
  <c r="K163" i="9" a="1"/>
  <c r="K163" i="9" s="1"/>
  <c r="L163" i="9" a="1"/>
  <c r="L163" i="9" s="1"/>
  <c r="M163" i="9" a="1"/>
  <c r="M163" i="9" s="1"/>
  <c r="N163" i="9" a="1"/>
  <c r="N163" i="9" s="1"/>
  <c r="O163" i="9" a="1"/>
  <c r="O163" i="9" s="1"/>
  <c r="P163" i="9" a="1"/>
  <c r="P163" i="9" s="1"/>
  <c r="Q163" i="9" a="1"/>
  <c r="Q163" i="9" s="1"/>
  <c r="R163" i="9" a="1"/>
  <c r="R163" i="9" s="1"/>
  <c r="S163" i="9" a="1"/>
  <c r="S163" i="9" s="1"/>
  <c r="T163" i="9" a="1"/>
  <c r="T163" i="9" s="1"/>
  <c r="U163" i="9" a="1"/>
  <c r="U163" i="9" s="1"/>
  <c r="B163" i="9" a="1"/>
  <c r="B163" i="9" s="1"/>
  <c r="B161" i="9" a="1"/>
  <c r="B161" i="9" s="1"/>
  <c r="C161" i="9" a="1"/>
  <c r="C161" i="9" s="1"/>
  <c r="D161" i="9" a="1"/>
  <c r="D161" i="9" s="1"/>
  <c r="E161" i="9" a="1"/>
  <c r="E161" i="9"/>
  <c r="F161" i="9" a="1"/>
  <c r="F161" i="9" s="1"/>
  <c r="G161" i="9" a="1"/>
  <c r="G161" i="9" s="1"/>
  <c r="H161" i="9" a="1"/>
  <c r="H161" i="9" s="1"/>
  <c r="I161" i="9" a="1"/>
  <c r="I161" i="9" s="1"/>
  <c r="J161" i="9" a="1"/>
  <c r="J161" i="9" s="1"/>
  <c r="K161" i="9" a="1"/>
  <c r="K161" i="9" s="1"/>
  <c r="L161" i="9" a="1"/>
  <c r="L161" i="9" s="1"/>
  <c r="M161" i="9" a="1"/>
  <c r="M161" i="9" s="1"/>
  <c r="N161" i="9" a="1"/>
  <c r="N161" i="9" s="1"/>
  <c r="O161" i="9" a="1"/>
  <c r="O161" i="9" s="1"/>
  <c r="P161" i="9" a="1"/>
  <c r="P161" i="9"/>
  <c r="Q161" i="9" a="1"/>
  <c r="Q161" i="9" s="1"/>
  <c r="R161" i="9" a="1"/>
  <c r="R161" i="9" s="1"/>
  <c r="S161" i="9" a="1"/>
  <c r="S161" i="9" s="1"/>
  <c r="T161" i="9" a="1"/>
  <c r="T161" i="9" s="1"/>
  <c r="U161" i="9" a="1"/>
  <c r="U161" i="9" s="1"/>
  <c r="B162" i="9" a="1"/>
  <c r="B162" i="9" s="1"/>
  <c r="C162" i="9" a="1"/>
  <c r="C162" i="9" s="1"/>
  <c r="D162" i="9" a="1"/>
  <c r="D162" i="9" s="1"/>
  <c r="E162" i="9" a="1"/>
  <c r="E162" i="9" s="1"/>
  <c r="F162" i="9" a="1"/>
  <c r="F162" i="9" s="1"/>
  <c r="G162" i="9" a="1"/>
  <c r="G162" i="9" s="1"/>
  <c r="H162" i="9" a="1"/>
  <c r="H162" i="9" s="1"/>
  <c r="I162" i="9" a="1"/>
  <c r="I162" i="9" s="1"/>
  <c r="J162" i="9" a="1"/>
  <c r="J162" i="9" s="1"/>
  <c r="K162" i="9" a="1"/>
  <c r="K162" i="9" s="1"/>
  <c r="L162" i="9" a="1"/>
  <c r="L162" i="9" s="1"/>
  <c r="M162" i="9" a="1"/>
  <c r="M162" i="9" s="1"/>
  <c r="N162" i="9" a="1"/>
  <c r="N162" i="9" s="1"/>
  <c r="O162" i="9" a="1"/>
  <c r="O162" i="9" s="1"/>
  <c r="P162" i="9" a="1"/>
  <c r="P162" i="9" s="1"/>
  <c r="Q162" i="9" a="1"/>
  <c r="Q162" i="9" s="1"/>
  <c r="R162" i="9" a="1"/>
  <c r="R162" i="9" s="1"/>
  <c r="S162" i="9" a="1"/>
  <c r="S162" i="9" s="1"/>
  <c r="T162" i="9" a="1"/>
  <c r="T162" i="9" s="1"/>
  <c r="U162" i="9" a="1"/>
  <c r="U162" i="9" s="1"/>
  <c r="C160" i="9" a="1"/>
  <c r="C160" i="9" s="1"/>
  <c r="D160" i="9" a="1"/>
  <c r="D160" i="9" s="1"/>
  <c r="E160" i="9" a="1"/>
  <c r="E160" i="9" s="1"/>
  <c r="F160" i="9" a="1"/>
  <c r="F160" i="9" s="1"/>
  <c r="G160" i="9" a="1"/>
  <c r="G160" i="9" s="1"/>
  <c r="H160" i="9" a="1"/>
  <c r="H160" i="9" s="1"/>
  <c r="I160" i="9" a="1"/>
  <c r="I160" i="9" s="1"/>
  <c r="J160" i="9" a="1"/>
  <c r="J160" i="9"/>
  <c r="K160" i="9" a="1"/>
  <c r="K160" i="9" s="1"/>
  <c r="L160" i="9" a="1"/>
  <c r="L160" i="9" s="1"/>
  <c r="M160" i="9" a="1"/>
  <c r="M160" i="9" s="1"/>
  <c r="N160" i="9" a="1"/>
  <c r="N160" i="9" s="1"/>
  <c r="O160" i="9" a="1"/>
  <c r="O160" i="9" s="1"/>
  <c r="P160" i="9" a="1"/>
  <c r="P160" i="9" s="1"/>
  <c r="Q160" i="9" a="1"/>
  <c r="Q160" i="9" s="1"/>
  <c r="R160" i="9" a="1"/>
  <c r="R160" i="9" s="1"/>
  <c r="S160" i="9" a="1"/>
  <c r="S160" i="9" s="1"/>
  <c r="T160" i="9" a="1"/>
  <c r="T160" i="9" s="1"/>
  <c r="U160" i="9" a="1"/>
  <c r="U160" i="9" s="1"/>
  <c r="B160" i="9" a="1"/>
  <c r="B160" i="9" s="1"/>
  <c r="B115" i="9" a="1"/>
  <c r="B115" i="9" s="1"/>
  <c r="C115" i="9" a="1"/>
  <c r="C115" i="9" s="1"/>
  <c r="D115" i="9" a="1"/>
  <c r="D115" i="9"/>
  <c r="E115" i="9" a="1"/>
  <c r="E115" i="9"/>
  <c r="F115" i="9" a="1"/>
  <c r="F115" i="9" s="1"/>
  <c r="G115" i="9" a="1"/>
  <c r="G115" i="9" s="1"/>
  <c r="H115" i="9" a="1"/>
  <c r="H115" i="9"/>
  <c r="I115" i="9" a="1"/>
  <c r="I115" i="9"/>
  <c r="J115" i="9" a="1"/>
  <c r="J115" i="9" s="1"/>
  <c r="K115" i="9" a="1"/>
  <c r="K115" i="9" s="1"/>
  <c r="L115" i="9" a="1"/>
  <c r="L115" i="9" s="1"/>
  <c r="M115" i="9" a="1"/>
  <c r="M115" i="9"/>
  <c r="N115" i="9" a="1"/>
  <c r="N115" i="9" s="1"/>
  <c r="O115" i="9" a="1"/>
  <c r="O115" i="9" s="1"/>
  <c r="P115" i="9" a="1"/>
  <c r="P115" i="9"/>
  <c r="Q115" i="9" a="1"/>
  <c r="Q115" i="9" s="1"/>
  <c r="R115" i="9" a="1"/>
  <c r="R115" i="9" s="1"/>
  <c r="S115" i="9" a="1"/>
  <c r="S115" i="9" s="1"/>
  <c r="T115" i="9" a="1"/>
  <c r="T115" i="9"/>
  <c r="U115" i="9" a="1"/>
  <c r="U115" i="9"/>
  <c r="B116" i="9" a="1"/>
  <c r="B116" i="9" s="1"/>
  <c r="C116" i="9" a="1"/>
  <c r="C116" i="9" s="1"/>
  <c r="D116" i="9" a="1"/>
  <c r="D116" i="9"/>
  <c r="E116" i="9" a="1"/>
  <c r="E116" i="9"/>
  <c r="F116" i="9" a="1"/>
  <c r="F116" i="9" s="1"/>
  <c r="G116" i="9" a="1"/>
  <c r="G116" i="9" s="1"/>
  <c r="H116" i="9" a="1"/>
  <c r="H116" i="9" s="1"/>
  <c r="I116" i="9" a="1"/>
  <c r="I116" i="9" s="1"/>
  <c r="J116" i="9" a="1"/>
  <c r="J116" i="9" s="1"/>
  <c r="K116" i="9" a="1"/>
  <c r="K116" i="9" s="1"/>
  <c r="L116" i="9" a="1"/>
  <c r="L116" i="9"/>
  <c r="M116" i="9" a="1"/>
  <c r="M116" i="9" s="1"/>
  <c r="N116" i="9" a="1"/>
  <c r="N116" i="9" s="1"/>
  <c r="O116" i="9" a="1"/>
  <c r="O116" i="9" s="1"/>
  <c r="P116" i="9" a="1"/>
  <c r="P116" i="9" s="1"/>
  <c r="Q116" i="9" a="1"/>
  <c r="Q116" i="9" s="1"/>
  <c r="R116" i="9" a="1"/>
  <c r="R116" i="9" s="1"/>
  <c r="S116" i="9" a="1"/>
  <c r="S116" i="9" s="1"/>
  <c r="T116" i="9" a="1"/>
  <c r="T116" i="9" s="1"/>
  <c r="U116" i="9" a="1"/>
  <c r="U116" i="9" s="1"/>
  <c r="B117" i="9" a="1"/>
  <c r="B117" i="9" s="1"/>
  <c r="C117" i="9" a="1"/>
  <c r="C117" i="9" s="1"/>
  <c r="D117" i="9" a="1"/>
  <c r="D117" i="9" s="1"/>
  <c r="E117" i="9" a="1"/>
  <c r="E117" i="9"/>
  <c r="F117" i="9" a="1"/>
  <c r="F117" i="9" s="1"/>
  <c r="G117" i="9" a="1"/>
  <c r="G117" i="9" s="1"/>
  <c r="H117" i="9" a="1"/>
  <c r="H117" i="9" s="1"/>
  <c r="I117" i="9" a="1"/>
  <c r="I117" i="9" s="1"/>
  <c r="J117" i="9" a="1"/>
  <c r="J117" i="9" s="1"/>
  <c r="K117" i="9" a="1"/>
  <c r="K117" i="9" s="1"/>
  <c r="L117" i="9" a="1"/>
  <c r="L117" i="9" s="1"/>
  <c r="M117" i="9" a="1"/>
  <c r="M117" i="9"/>
  <c r="N117" i="9" a="1"/>
  <c r="N117" i="9" s="1"/>
  <c r="O117" i="9" a="1"/>
  <c r="O117" i="9"/>
  <c r="P117" i="9" a="1"/>
  <c r="P117" i="9" s="1"/>
  <c r="Q117" i="9" a="1"/>
  <c r="Q117" i="9"/>
  <c r="R117" i="9" a="1"/>
  <c r="R117" i="9" s="1"/>
  <c r="S117" i="9" a="1"/>
  <c r="S117" i="9"/>
  <c r="T117" i="9" a="1"/>
  <c r="T117" i="9" s="1"/>
  <c r="U117" i="9" a="1"/>
  <c r="U117" i="9"/>
  <c r="B118" i="9" a="1"/>
  <c r="B118" i="9" s="1"/>
  <c r="C118" i="9" a="1"/>
  <c r="C118" i="9" s="1"/>
  <c r="D118" i="9" a="1"/>
  <c r="D118" i="9" s="1"/>
  <c r="E118" i="9" a="1"/>
  <c r="E118" i="9"/>
  <c r="F118" i="9" a="1"/>
  <c r="F118" i="9" s="1"/>
  <c r="G118" i="9" a="1"/>
  <c r="G118" i="9" s="1"/>
  <c r="H118" i="9" a="1"/>
  <c r="H118" i="9" s="1"/>
  <c r="I118" i="9" a="1"/>
  <c r="I118" i="9"/>
  <c r="J118" i="9" a="1"/>
  <c r="J118" i="9" s="1"/>
  <c r="K118" i="9" a="1"/>
  <c r="K118" i="9" s="1"/>
  <c r="L118" i="9" a="1"/>
  <c r="L118" i="9" s="1"/>
  <c r="M118" i="9" a="1"/>
  <c r="M118" i="9"/>
  <c r="N118" i="9" a="1"/>
  <c r="N118" i="9" s="1"/>
  <c r="O118" i="9" a="1"/>
  <c r="O118" i="9" s="1"/>
  <c r="P118" i="9" a="1"/>
  <c r="P118" i="9" s="1"/>
  <c r="Q118" i="9" a="1"/>
  <c r="Q118" i="9" s="1"/>
  <c r="R118" i="9" a="1"/>
  <c r="R118" i="9" s="1"/>
  <c r="S118" i="9" a="1"/>
  <c r="S118" i="9" s="1"/>
  <c r="T118" i="9" a="1"/>
  <c r="T118" i="9" s="1"/>
  <c r="U118" i="9" a="1"/>
  <c r="U118" i="9" s="1"/>
  <c r="B119" i="9" a="1"/>
  <c r="B119" i="9" s="1"/>
  <c r="C119" i="9" a="1"/>
  <c r="C119" i="9" s="1"/>
  <c r="D119" i="9" a="1"/>
  <c r="D119" i="9" s="1"/>
  <c r="E119" i="9" a="1"/>
  <c r="E119" i="9" s="1"/>
  <c r="F119" i="9" a="1"/>
  <c r="F119" i="9" s="1"/>
  <c r="G119" i="9" a="1"/>
  <c r="G119" i="9" s="1"/>
  <c r="H119" i="9" a="1"/>
  <c r="H119" i="9" s="1"/>
  <c r="I119" i="9" a="1"/>
  <c r="I119" i="9" s="1"/>
  <c r="J119" i="9" a="1"/>
  <c r="J119" i="9" s="1"/>
  <c r="K119" i="9" a="1"/>
  <c r="K119" i="9" s="1"/>
  <c r="L119" i="9" a="1"/>
  <c r="L119" i="9" s="1"/>
  <c r="M119" i="9" a="1"/>
  <c r="M119" i="9"/>
  <c r="N119" i="9" a="1"/>
  <c r="N119" i="9" s="1"/>
  <c r="O119" i="9" a="1"/>
  <c r="O119" i="9" s="1"/>
  <c r="P119" i="9" a="1"/>
  <c r="P119" i="9" s="1"/>
  <c r="Q119" i="9" a="1"/>
  <c r="Q119" i="9"/>
  <c r="R119" i="9" a="1"/>
  <c r="R119" i="9" s="1"/>
  <c r="S119" i="9" a="1"/>
  <c r="S119" i="9" s="1"/>
  <c r="T119" i="9" a="1"/>
  <c r="T119" i="9" s="1"/>
  <c r="U119" i="9" a="1"/>
  <c r="U119" i="9"/>
  <c r="B120" i="9" a="1"/>
  <c r="B120" i="9" s="1"/>
  <c r="C120" i="9" a="1"/>
  <c r="C120" i="9" s="1"/>
  <c r="D120" i="9" a="1"/>
  <c r="D120" i="9" s="1"/>
  <c r="E120" i="9" a="1"/>
  <c r="E120" i="9"/>
  <c r="F120" i="9" a="1"/>
  <c r="F120" i="9" s="1"/>
  <c r="G120" i="9" a="1"/>
  <c r="G120" i="9" s="1"/>
  <c r="H120" i="9" a="1"/>
  <c r="H120" i="9" s="1"/>
  <c r="I120" i="9" a="1"/>
  <c r="I120" i="9" s="1"/>
  <c r="J120" i="9" a="1"/>
  <c r="J120" i="9" s="1"/>
  <c r="K120" i="9" a="1"/>
  <c r="K120" i="9" s="1"/>
  <c r="L120" i="9" a="1"/>
  <c r="L120" i="9" s="1"/>
  <c r="M120" i="9" a="1"/>
  <c r="M120" i="9" s="1"/>
  <c r="N120" i="9" a="1"/>
  <c r="N120" i="9" s="1"/>
  <c r="O120" i="9" a="1"/>
  <c r="O120" i="9" s="1"/>
  <c r="P120" i="9" a="1"/>
  <c r="P120" i="9" s="1"/>
  <c r="Q120" i="9" a="1"/>
  <c r="Q120" i="9" s="1"/>
  <c r="R120" i="9" a="1"/>
  <c r="R120" i="9" s="1"/>
  <c r="S120" i="9" a="1"/>
  <c r="S120" i="9" s="1"/>
  <c r="T120" i="9" a="1"/>
  <c r="T120" i="9" s="1"/>
  <c r="U120" i="9" a="1"/>
  <c r="U120" i="9" s="1"/>
  <c r="B121" i="9" a="1"/>
  <c r="B121" i="9" s="1"/>
  <c r="C121" i="9" a="1"/>
  <c r="C121" i="9" s="1"/>
  <c r="D121" i="9" a="1"/>
  <c r="D121" i="9" s="1"/>
  <c r="E121" i="9" a="1"/>
  <c r="E121" i="9"/>
  <c r="F121" i="9" a="1"/>
  <c r="F121" i="9" s="1"/>
  <c r="G121" i="9" a="1"/>
  <c r="G121" i="9" s="1"/>
  <c r="H121" i="9" a="1"/>
  <c r="H121" i="9" s="1"/>
  <c r="I121" i="9" a="1"/>
  <c r="I121" i="9"/>
  <c r="J121" i="9" a="1"/>
  <c r="J121" i="9" s="1"/>
  <c r="K121" i="9" a="1"/>
  <c r="K121" i="9" s="1"/>
  <c r="L121" i="9" a="1"/>
  <c r="L121" i="9" s="1"/>
  <c r="M121" i="9" a="1"/>
  <c r="M121" i="9"/>
  <c r="N121" i="9" a="1"/>
  <c r="N121" i="9" s="1"/>
  <c r="O121" i="9" a="1"/>
  <c r="O121" i="9" s="1"/>
  <c r="P121" i="9" a="1"/>
  <c r="P121" i="9" s="1"/>
  <c r="Q121" i="9" a="1"/>
  <c r="Q121" i="9"/>
  <c r="R121" i="9" a="1"/>
  <c r="R121" i="9" s="1"/>
  <c r="S121" i="9" a="1"/>
  <c r="S121" i="9" s="1"/>
  <c r="T121" i="9" a="1"/>
  <c r="T121" i="9" s="1"/>
  <c r="U121" i="9" a="1"/>
  <c r="U121" i="9" s="1"/>
  <c r="B122" i="9" a="1"/>
  <c r="B122" i="9" s="1"/>
  <c r="C122" i="9" a="1"/>
  <c r="C122" i="9" s="1"/>
  <c r="D122" i="9" a="1"/>
  <c r="D122" i="9" s="1"/>
  <c r="E122" i="9" a="1"/>
  <c r="E122" i="9" s="1"/>
  <c r="F122" i="9" a="1"/>
  <c r="F122" i="9" s="1"/>
  <c r="G122" i="9" a="1"/>
  <c r="G122" i="9" s="1"/>
  <c r="H122" i="9" a="1"/>
  <c r="H122" i="9" s="1"/>
  <c r="I122" i="9" a="1"/>
  <c r="I122" i="9" s="1"/>
  <c r="J122" i="9" a="1"/>
  <c r="J122" i="9" s="1"/>
  <c r="K122" i="9" a="1"/>
  <c r="K122" i="9" s="1"/>
  <c r="L122" i="9" a="1"/>
  <c r="L122" i="9" s="1"/>
  <c r="M122" i="9" a="1"/>
  <c r="M122" i="9" s="1"/>
  <c r="N122" i="9" a="1"/>
  <c r="N122" i="9" s="1"/>
  <c r="O122" i="9" a="1"/>
  <c r="O122" i="9" s="1"/>
  <c r="P122" i="9" a="1"/>
  <c r="P122" i="9" s="1"/>
  <c r="Q122" i="9" a="1"/>
  <c r="Q122" i="9"/>
  <c r="R122" i="9" a="1"/>
  <c r="R122" i="9" s="1"/>
  <c r="S122" i="9" a="1"/>
  <c r="S122" i="9" s="1"/>
  <c r="T122" i="9" a="1"/>
  <c r="T122" i="9" s="1"/>
  <c r="U122" i="9" a="1"/>
  <c r="U122" i="9"/>
  <c r="B123" i="9" a="1"/>
  <c r="B123" i="9" s="1"/>
  <c r="C123" i="9" a="1"/>
  <c r="C123" i="9" s="1"/>
  <c r="D123" i="9" a="1"/>
  <c r="D123" i="9" s="1"/>
  <c r="E123" i="9" a="1"/>
  <c r="E123" i="9"/>
  <c r="F123" i="9" a="1"/>
  <c r="F123" i="9" s="1"/>
  <c r="G123" i="9" a="1"/>
  <c r="G123" i="9" s="1"/>
  <c r="H123" i="9" a="1"/>
  <c r="H123" i="9" s="1"/>
  <c r="I123" i="9" a="1"/>
  <c r="I123" i="9"/>
  <c r="J123" i="9" a="1"/>
  <c r="J123" i="9" s="1"/>
  <c r="K123" i="9" a="1"/>
  <c r="K123" i="9" s="1"/>
  <c r="L123" i="9" a="1"/>
  <c r="L123" i="9" s="1"/>
  <c r="M123" i="9" a="1"/>
  <c r="M123" i="9" s="1"/>
  <c r="N123" i="9" a="1"/>
  <c r="N123" i="9" s="1"/>
  <c r="O123" i="9" a="1"/>
  <c r="O123" i="9" s="1"/>
  <c r="P123" i="9" a="1"/>
  <c r="P123" i="9" s="1"/>
  <c r="Q123" i="9" a="1"/>
  <c r="Q123" i="9" s="1"/>
  <c r="R123" i="9" a="1"/>
  <c r="R123" i="9" s="1"/>
  <c r="S123" i="9" a="1"/>
  <c r="S123" i="9" s="1"/>
  <c r="T123" i="9" a="1"/>
  <c r="T123" i="9" s="1"/>
  <c r="U123" i="9" a="1"/>
  <c r="U123" i="9" s="1"/>
  <c r="B124" i="9" a="1"/>
  <c r="B124" i="9" s="1"/>
  <c r="C124" i="9" a="1"/>
  <c r="C124" i="9" s="1"/>
  <c r="D124" i="9" a="1"/>
  <c r="D124" i="9" s="1"/>
  <c r="E124" i="9" a="1"/>
  <c r="E124" i="9" s="1"/>
  <c r="F124" i="9" a="1"/>
  <c r="F124" i="9" s="1"/>
  <c r="G124" i="9" a="1"/>
  <c r="G124" i="9" s="1"/>
  <c r="H124" i="9" a="1"/>
  <c r="H124" i="9" s="1"/>
  <c r="I124" i="9" a="1"/>
  <c r="I124" i="9"/>
  <c r="J124" i="9" a="1"/>
  <c r="J124" i="9" s="1"/>
  <c r="K124" i="9" a="1"/>
  <c r="K124" i="9" s="1"/>
  <c r="L124" i="9" a="1"/>
  <c r="L124" i="9" s="1"/>
  <c r="M124" i="9" a="1"/>
  <c r="M124" i="9"/>
  <c r="N124" i="9" a="1"/>
  <c r="N124" i="9" s="1"/>
  <c r="O124" i="9" a="1"/>
  <c r="O124" i="9" s="1"/>
  <c r="P124" i="9" a="1"/>
  <c r="P124" i="9" s="1"/>
  <c r="Q124" i="9" a="1"/>
  <c r="Q124" i="9"/>
  <c r="R124" i="9" a="1"/>
  <c r="R124" i="9" s="1"/>
  <c r="S124" i="9" a="1"/>
  <c r="S124" i="9" s="1"/>
  <c r="T124" i="9" a="1"/>
  <c r="T124" i="9" s="1"/>
  <c r="U124" i="9" a="1"/>
  <c r="U124" i="9"/>
  <c r="B125" i="9" a="1"/>
  <c r="B125" i="9" s="1"/>
  <c r="C125" i="9" a="1"/>
  <c r="C125" i="9" s="1"/>
  <c r="D125" i="9" a="1"/>
  <c r="D125" i="9" s="1"/>
  <c r="E125" i="9" a="1"/>
  <c r="E125" i="9" s="1"/>
  <c r="F125" i="9" a="1"/>
  <c r="F125" i="9" s="1"/>
  <c r="G125" i="9" a="1"/>
  <c r="G125" i="9" s="1"/>
  <c r="H125" i="9" a="1"/>
  <c r="H125" i="9" s="1"/>
  <c r="I125" i="9" a="1"/>
  <c r="I125" i="9" s="1"/>
  <c r="J125" i="9" a="1"/>
  <c r="J125" i="9" s="1"/>
  <c r="K125" i="9" a="1"/>
  <c r="K125" i="9" s="1"/>
  <c r="L125" i="9" a="1"/>
  <c r="L125" i="9" s="1"/>
  <c r="M125" i="9" a="1"/>
  <c r="M125" i="9" s="1"/>
  <c r="N125" i="9" a="1"/>
  <c r="N125" i="9" s="1"/>
  <c r="O125" i="9" a="1"/>
  <c r="O125" i="9" s="1"/>
  <c r="P125" i="9" a="1"/>
  <c r="P125" i="9" s="1"/>
  <c r="Q125" i="9" a="1"/>
  <c r="Q125" i="9"/>
  <c r="R125" i="9" a="1"/>
  <c r="R125" i="9" s="1"/>
  <c r="S125" i="9" a="1"/>
  <c r="S125" i="9" s="1"/>
  <c r="T125" i="9" a="1"/>
  <c r="T125" i="9" s="1"/>
  <c r="U125" i="9" a="1"/>
  <c r="U125" i="9"/>
  <c r="B126" i="9" a="1"/>
  <c r="B126" i="9" s="1"/>
  <c r="C126" i="9" a="1"/>
  <c r="C126" i="9" s="1"/>
  <c r="D126" i="9" a="1"/>
  <c r="D126" i="9" s="1"/>
  <c r="E126" i="9" a="1"/>
  <c r="E126" i="9"/>
  <c r="F126" i="9" a="1"/>
  <c r="F126" i="9" s="1"/>
  <c r="G126" i="9" a="1"/>
  <c r="G126" i="9" s="1"/>
  <c r="H126" i="9" a="1"/>
  <c r="H126" i="9" s="1"/>
  <c r="I126" i="9" a="1"/>
  <c r="I126" i="9"/>
  <c r="J126" i="9" a="1"/>
  <c r="J126" i="9" s="1"/>
  <c r="K126" i="9" a="1"/>
  <c r="K126" i="9" s="1"/>
  <c r="L126" i="9" a="1"/>
  <c r="L126" i="9" s="1"/>
  <c r="M126" i="9" a="1"/>
  <c r="M126" i="9"/>
  <c r="N126" i="9" a="1"/>
  <c r="N126" i="9" s="1"/>
  <c r="O126" i="9" a="1"/>
  <c r="O126" i="9" s="1"/>
  <c r="P126" i="9" a="1"/>
  <c r="P126" i="9" s="1"/>
  <c r="Q126" i="9" a="1"/>
  <c r="Q126" i="9" s="1"/>
  <c r="R126" i="9" a="1"/>
  <c r="R126" i="9" s="1"/>
  <c r="S126" i="9" a="1"/>
  <c r="S126" i="9" s="1"/>
  <c r="T126" i="9" a="1"/>
  <c r="T126" i="9" s="1"/>
  <c r="U126" i="9" a="1"/>
  <c r="U126" i="9" s="1"/>
  <c r="B127" i="9" a="1"/>
  <c r="B127" i="9" s="1"/>
  <c r="C127" i="9" a="1"/>
  <c r="C127" i="9" s="1"/>
  <c r="D127" i="9" a="1"/>
  <c r="D127" i="9" s="1"/>
  <c r="E127" i="9" a="1"/>
  <c r="E127" i="9" s="1"/>
  <c r="F127" i="9" a="1"/>
  <c r="F127" i="9" s="1"/>
  <c r="G127" i="9" a="1"/>
  <c r="G127" i="9" s="1"/>
  <c r="H127" i="9" a="1"/>
  <c r="H127" i="9" s="1"/>
  <c r="I127" i="9" a="1"/>
  <c r="I127" i="9"/>
  <c r="J127" i="9" a="1"/>
  <c r="J127" i="9" s="1"/>
  <c r="K127" i="9" a="1"/>
  <c r="K127" i="9" s="1"/>
  <c r="L127" i="9" a="1"/>
  <c r="L127" i="9" s="1"/>
  <c r="M127" i="9" a="1"/>
  <c r="M127" i="9"/>
  <c r="N127" i="9" a="1"/>
  <c r="N127" i="9" s="1"/>
  <c r="O127" i="9" a="1"/>
  <c r="O127" i="9" s="1"/>
  <c r="P127" i="9" a="1"/>
  <c r="P127" i="9" s="1"/>
  <c r="Q127" i="9" a="1"/>
  <c r="Q127" i="9"/>
  <c r="R127" i="9" a="1"/>
  <c r="R127" i="9" s="1"/>
  <c r="S127" i="9" a="1"/>
  <c r="S127" i="9" s="1"/>
  <c r="T127" i="9" a="1"/>
  <c r="T127" i="9" s="1"/>
  <c r="U127" i="9" a="1"/>
  <c r="U127" i="9" s="1"/>
  <c r="B128" i="9" a="1"/>
  <c r="B128" i="9" s="1"/>
  <c r="C128" i="9" a="1"/>
  <c r="C128" i="9" s="1"/>
  <c r="D128" i="9" a="1"/>
  <c r="D128" i="9" s="1"/>
  <c r="E128" i="9" a="1"/>
  <c r="E128" i="9"/>
  <c r="F128" i="9" a="1"/>
  <c r="F128" i="9" s="1"/>
  <c r="G128" i="9" a="1"/>
  <c r="G128" i="9" s="1"/>
  <c r="H128" i="9" a="1"/>
  <c r="H128" i="9" s="1"/>
  <c r="I128" i="9" a="1"/>
  <c r="I128" i="9" s="1"/>
  <c r="J128" i="9" a="1"/>
  <c r="J128" i="9" s="1"/>
  <c r="K128" i="9" a="1"/>
  <c r="K128" i="9" s="1"/>
  <c r="L128" i="9" a="1"/>
  <c r="L128" i="9" s="1"/>
  <c r="M128" i="9" a="1"/>
  <c r="M128" i="9" s="1"/>
  <c r="N128" i="9" a="1"/>
  <c r="N128" i="9" s="1"/>
  <c r="O128" i="9" a="1"/>
  <c r="O128" i="9" s="1"/>
  <c r="P128" i="9" a="1"/>
  <c r="P128" i="9" s="1"/>
  <c r="Q128" i="9" a="1"/>
  <c r="Q128" i="9" s="1"/>
  <c r="R128" i="9" a="1"/>
  <c r="R128" i="9" s="1"/>
  <c r="S128" i="9" a="1"/>
  <c r="S128" i="9" s="1"/>
  <c r="T128" i="9" a="1"/>
  <c r="T128" i="9" s="1"/>
  <c r="U128" i="9" a="1"/>
  <c r="U128" i="9" s="1"/>
  <c r="C114" i="9" a="1"/>
  <c r="C114" i="9" s="1"/>
  <c r="D114" i="9" a="1"/>
  <c r="D114" i="9" s="1"/>
  <c r="E114" i="9" a="1"/>
  <c r="E114" i="9"/>
  <c r="F114" i="9" a="1"/>
  <c r="F114" i="9" s="1"/>
  <c r="G114" i="9" a="1"/>
  <c r="G114" i="9" s="1"/>
  <c r="H114" i="9" a="1"/>
  <c r="H114" i="9" s="1"/>
  <c r="I114" i="9" a="1"/>
  <c r="I114" i="9"/>
  <c r="J114" i="9" a="1"/>
  <c r="J114" i="9"/>
  <c r="K114" i="9" a="1"/>
  <c r="K114" i="9" s="1"/>
  <c r="L114" i="9" a="1"/>
  <c r="L114" i="9" s="1"/>
  <c r="M114" i="9" a="1"/>
  <c r="M114" i="9" s="1"/>
  <c r="N114" i="9" a="1"/>
  <c r="N114" i="9"/>
  <c r="O114" i="9" a="1"/>
  <c r="O114" i="9" s="1"/>
  <c r="P114" i="9" a="1"/>
  <c r="P114" i="9" s="1"/>
  <c r="Q114" i="9" a="1"/>
  <c r="Q114" i="9" s="1"/>
  <c r="R114" i="9" a="1"/>
  <c r="R114" i="9" s="1"/>
  <c r="S114" i="9" a="1"/>
  <c r="S114" i="9" s="1"/>
  <c r="T114" i="9" a="1"/>
  <c r="T114" i="9" s="1"/>
  <c r="U114" i="9" a="1"/>
  <c r="U114" i="9" s="1"/>
  <c r="B114" i="9" a="1"/>
  <c r="B114" i="9" s="1"/>
  <c r="U99" i="9" a="1"/>
  <c r="U99" i="9" s="1"/>
  <c r="U100" i="9" a="1"/>
  <c r="U100" i="9" s="1"/>
  <c r="U101" i="9" a="1"/>
  <c r="U101" i="9" s="1"/>
  <c r="U102" i="9" a="1"/>
  <c r="U102" i="9"/>
  <c r="U103" i="9" a="1"/>
  <c r="U103" i="9" s="1"/>
  <c r="U104" i="9" a="1"/>
  <c r="U104" i="9" s="1"/>
  <c r="U105" i="9" a="1"/>
  <c r="U105" i="9" s="1"/>
  <c r="U106" i="9" a="1"/>
  <c r="U106" i="9" s="1"/>
  <c r="U107" i="9" a="1"/>
  <c r="U107" i="9" s="1"/>
  <c r="U108" i="9" a="1"/>
  <c r="U108" i="9" s="1"/>
  <c r="U109" i="9" a="1"/>
  <c r="U109" i="9" s="1"/>
  <c r="U110" i="9" a="1"/>
  <c r="U110" i="9" s="1"/>
  <c r="U111" i="9" a="1"/>
  <c r="U111" i="9" s="1"/>
  <c r="U112" i="9" a="1"/>
  <c r="U112" i="9" s="1"/>
  <c r="T99" i="9" a="1"/>
  <c r="T99" i="9" s="1"/>
  <c r="T100" i="9" a="1"/>
  <c r="T100" i="9" s="1"/>
  <c r="T101" i="9" a="1"/>
  <c r="T101" i="9" s="1"/>
  <c r="T102" i="9" a="1"/>
  <c r="T102" i="9" s="1"/>
  <c r="T103" i="9" a="1"/>
  <c r="T103" i="9" s="1"/>
  <c r="T104" i="9" a="1"/>
  <c r="T104" i="9" s="1"/>
  <c r="T105" i="9" a="1"/>
  <c r="T105" i="9" s="1"/>
  <c r="T106" i="9" a="1"/>
  <c r="T106" i="9" s="1"/>
  <c r="T107" i="9" a="1"/>
  <c r="T107" i="9" s="1"/>
  <c r="T108" i="9" a="1"/>
  <c r="T108" i="9" s="1"/>
  <c r="T109" i="9" a="1"/>
  <c r="T109" i="9" s="1"/>
  <c r="T110" i="9" a="1"/>
  <c r="T110" i="9"/>
  <c r="T111" i="9" a="1"/>
  <c r="T111" i="9" s="1"/>
  <c r="T112" i="9" a="1"/>
  <c r="T112" i="9" s="1"/>
  <c r="S99" i="9" a="1"/>
  <c r="S99" i="9" s="1"/>
  <c r="S100" i="9" a="1"/>
  <c r="S100" i="9" s="1"/>
  <c r="S101" i="9" a="1"/>
  <c r="S101" i="9" s="1"/>
  <c r="S102" i="9" a="1"/>
  <c r="S102" i="9" s="1"/>
  <c r="S103" i="9" a="1"/>
  <c r="S103" i="9" s="1"/>
  <c r="S104" i="9" a="1"/>
  <c r="S104" i="9" s="1"/>
  <c r="S105" i="9" a="1"/>
  <c r="S105" i="9" s="1"/>
  <c r="S106" i="9" a="1"/>
  <c r="S106" i="9" s="1"/>
  <c r="S107" i="9" a="1"/>
  <c r="S107" i="9" s="1"/>
  <c r="S108" i="9" a="1"/>
  <c r="S108" i="9" s="1"/>
  <c r="S109" i="9" a="1"/>
  <c r="S109" i="9" s="1"/>
  <c r="S110" i="9" a="1"/>
  <c r="S110" i="9" s="1"/>
  <c r="S111" i="9" a="1"/>
  <c r="S111" i="9" s="1"/>
  <c r="S112" i="9" a="1"/>
  <c r="S112" i="9" s="1"/>
  <c r="R99" i="9" a="1"/>
  <c r="R99" i="9" s="1"/>
  <c r="R100" i="9" a="1"/>
  <c r="R100" i="9" s="1"/>
  <c r="R101" i="9" a="1"/>
  <c r="R101" i="9" s="1"/>
  <c r="R102" i="9" a="1"/>
  <c r="R102" i="9" s="1"/>
  <c r="R103" i="9" a="1"/>
  <c r="R103" i="9" s="1"/>
  <c r="R104" i="9" a="1"/>
  <c r="R104" i="9" s="1"/>
  <c r="R105" i="9" a="1"/>
  <c r="R105" i="9"/>
  <c r="R106" i="9" a="1"/>
  <c r="R106" i="9" s="1"/>
  <c r="R107" i="9" a="1"/>
  <c r="R107" i="9" s="1"/>
  <c r="R108" i="9" a="1"/>
  <c r="R108" i="9" s="1"/>
  <c r="R109" i="9" a="1"/>
  <c r="R109" i="9" s="1"/>
  <c r="R110" i="9" a="1"/>
  <c r="R110" i="9"/>
  <c r="R111" i="9" a="1"/>
  <c r="R111" i="9" s="1"/>
  <c r="R112" i="9" a="1"/>
  <c r="R112" i="9" s="1"/>
  <c r="Q99" i="9" a="1"/>
  <c r="Q99" i="9" s="1"/>
  <c r="Q100" i="9" a="1"/>
  <c r="Q100" i="9" s="1"/>
  <c r="Q101" i="9" a="1"/>
  <c r="Q101" i="9" s="1"/>
  <c r="Q102" i="9" a="1"/>
  <c r="Q102" i="9"/>
  <c r="Q103" i="9" a="1"/>
  <c r="Q103" i="9" s="1"/>
  <c r="Q104" i="9" a="1"/>
  <c r="Q104" i="9" s="1"/>
  <c r="Q105" i="9" a="1"/>
  <c r="Q105" i="9" s="1"/>
  <c r="Q106" i="9" a="1"/>
  <c r="Q106" i="9" s="1"/>
  <c r="Q107" i="9" a="1"/>
  <c r="Q107" i="9" s="1"/>
  <c r="Q108" i="9" a="1"/>
  <c r="Q108" i="9" s="1"/>
  <c r="Q109" i="9" a="1"/>
  <c r="Q109" i="9" s="1"/>
  <c r="Q110" i="9" a="1"/>
  <c r="Q110" i="9" s="1"/>
  <c r="Q111" i="9" a="1"/>
  <c r="Q111" i="9" s="1"/>
  <c r="Q112" i="9" a="1"/>
  <c r="Q112" i="9" s="1"/>
  <c r="P99" i="9" a="1"/>
  <c r="P99" i="9" s="1"/>
  <c r="P100" i="9" a="1"/>
  <c r="P100" i="9" s="1"/>
  <c r="P101" i="9" a="1"/>
  <c r="P101" i="9" s="1"/>
  <c r="P102" i="9" a="1"/>
  <c r="P102" i="9" s="1"/>
  <c r="P103" i="9" a="1"/>
  <c r="P103" i="9" s="1"/>
  <c r="P104" i="9" a="1"/>
  <c r="P104" i="9"/>
  <c r="P105" i="9" a="1"/>
  <c r="P105" i="9" s="1"/>
  <c r="P106" i="9" a="1"/>
  <c r="P106" i="9" s="1"/>
  <c r="P107" i="9" a="1"/>
  <c r="P107" i="9" s="1"/>
  <c r="P108" i="9" a="1"/>
  <c r="P108" i="9"/>
  <c r="P109" i="9" a="1"/>
  <c r="P109" i="9" s="1"/>
  <c r="P110" i="9" a="1"/>
  <c r="P110" i="9"/>
  <c r="P111" i="9" a="1"/>
  <c r="P111" i="9" s="1"/>
  <c r="P112" i="9" a="1"/>
  <c r="P112" i="9"/>
  <c r="O99" i="9" a="1"/>
  <c r="O99" i="9" s="1"/>
  <c r="O100" i="9" a="1"/>
  <c r="O100" i="9" s="1"/>
  <c r="O101" i="9" a="1"/>
  <c r="O101" i="9" s="1"/>
  <c r="O102" i="9" a="1"/>
  <c r="O102" i="9"/>
  <c r="O103" i="9" a="1"/>
  <c r="O103" i="9" s="1"/>
  <c r="O104" i="9" a="1"/>
  <c r="O104" i="9" s="1"/>
  <c r="O105" i="9" a="1"/>
  <c r="O105" i="9" s="1"/>
  <c r="O106" i="9" a="1"/>
  <c r="O106" i="9" s="1"/>
  <c r="O107" i="9" a="1"/>
  <c r="O107" i="9" s="1"/>
  <c r="O108" i="9" a="1"/>
  <c r="O108" i="9" s="1"/>
  <c r="O109" i="9" a="1"/>
  <c r="O109" i="9" s="1"/>
  <c r="O110" i="9" a="1"/>
  <c r="O110" i="9" s="1"/>
  <c r="O111" i="9" a="1"/>
  <c r="O111" i="9" s="1"/>
  <c r="O112" i="9" a="1"/>
  <c r="O112" i="9" s="1"/>
  <c r="N99" i="9" a="1"/>
  <c r="N99" i="9" s="1"/>
  <c r="N100" i="9" a="1"/>
  <c r="N100" i="9" s="1"/>
  <c r="N101" i="9" a="1"/>
  <c r="N101" i="9"/>
  <c r="N102" i="9" a="1"/>
  <c r="N102" i="9" s="1"/>
  <c r="N103" i="9" a="1"/>
  <c r="N103" i="9" s="1"/>
  <c r="N104" i="9" a="1"/>
  <c r="N104" i="9" s="1"/>
  <c r="N105" i="9" a="1"/>
  <c r="N105" i="9"/>
  <c r="N106" i="9" a="1"/>
  <c r="N106" i="9"/>
  <c r="N107" i="9" a="1"/>
  <c r="N107" i="9" s="1"/>
  <c r="N108" i="9" a="1"/>
  <c r="N108" i="9" s="1"/>
  <c r="N109" i="9" a="1"/>
  <c r="N109" i="9" s="1"/>
  <c r="N110" i="9" a="1"/>
  <c r="N110" i="9"/>
  <c r="N111" i="9" a="1"/>
  <c r="N111" i="9" s="1"/>
  <c r="N112" i="9" a="1"/>
  <c r="N112" i="9" s="1"/>
  <c r="M99" i="9" a="1"/>
  <c r="M99" i="9" s="1"/>
  <c r="M100" i="9" a="1"/>
  <c r="M100" i="9" s="1"/>
  <c r="M101" i="9" a="1"/>
  <c r="M101" i="9" s="1"/>
  <c r="M102" i="9" a="1"/>
  <c r="M102" i="9" s="1"/>
  <c r="M103" i="9" a="1"/>
  <c r="M103" i="9" s="1"/>
  <c r="M104" i="9" a="1"/>
  <c r="M104" i="9" s="1"/>
  <c r="M105" i="9" a="1"/>
  <c r="M105" i="9" s="1"/>
  <c r="M106" i="9" a="1"/>
  <c r="M106" i="9" s="1"/>
  <c r="M107" i="9" a="1"/>
  <c r="M107" i="9" s="1"/>
  <c r="M108" i="9" a="1"/>
  <c r="M108" i="9" s="1"/>
  <c r="M109" i="9" a="1"/>
  <c r="M109" i="9"/>
  <c r="M110" i="9" a="1"/>
  <c r="M110" i="9" s="1"/>
  <c r="M111" i="9" a="1"/>
  <c r="M111" i="9" s="1"/>
  <c r="M112" i="9" a="1"/>
  <c r="M112" i="9" s="1"/>
  <c r="L99" i="9" a="1"/>
  <c r="L99" i="9" s="1"/>
  <c r="L100" i="9" a="1"/>
  <c r="L100" i="9" s="1"/>
  <c r="L101" i="9" a="1"/>
  <c r="L101" i="9"/>
  <c r="L102" i="9" a="1"/>
  <c r="L102" i="9" s="1"/>
  <c r="L103" i="9" a="1"/>
  <c r="L103" i="9" s="1"/>
  <c r="L104" i="9" a="1"/>
  <c r="L104" i="9" s="1"/>
  <c r="L105" i="9" a="1"/>
  <c r="L105" i="9" s="1"/>
  <c r="L106" i="9" a="1"/>
  <c r="L106" i="9"/>
  <c r="L107" i="9" a="1"/>
  <c r="L107" i="9" s="1"/>
  <c r="L108" i="9" a="1"/>
  <c r="L108" i="9" s="1"/>
  <c r="L109" i="9" a="1"/>
  <c r="L109" i="9" s="1"/>
  <c r="L110" i="9" a="1"/>
  <c r="L110" i="9" s="1"/>
  <c r="L111" i="9" a="1"/>
  <c r="L111" i="9" s="1"/>
  <c r="L112" i="9" a="1"/>
  <c r="L112" i="9" s="1"/>
  <c r="K99" i="9" a="1"/>
  <c r="K99" i="9" s="1"/>
  <c r="K100" i="9" a="1"/>
  <c r="K100" i="9" s="1"/>
  <c r="K101" i="9" a="1"/>
  <c r="K101" i="9" s="1"/>
  <c r="K102" i="9" a="1"/>
  <c r="K102" i="9" s="1"/>
  <c r="K103" i="9" a="1"/>
  <c r="K103" i="9" s="1"/>
  <c r="K104" i="9" a="1"/>
  <c r="K104" i="9" s="1"/>
  <c r="K105" i="9" a="1"/>
  <c r="K105" i="9" s="1"/>
  <c r="K106" i="9" a="1"/>
  <c r="K106" i="9" s="1"/>
  <c r="K107" i="9" a="1"/>
  <c r="K107" i="9" s="1"/>
  <c r="K108" i="9" a="1"/>
  <c r="K108" i="9" s="1"/>
  <c r="K109" i="9" a="1"/>
  <c r="K109" i="9"/>
  <c r="K110" i="9" a="1"/>
  <c r="K110" i="9" s="1"/>
  <c r="K111" i="9" a="1"/>
  <c r="K111" i="9" s="1"/>
  <c r="K112" i="9" a="1"/>
  <c r="K112" i="9" s="1"/>
  <c r="J99" i="9" a="1"/>
  <c r="J99" i="9" s="1"/>
  <c r="J100" i="9" a="1"/>
  <c r="J100" i="9" s="1"/>
  <c r="J101" i="9" a="1"/>
  <c r="J101" i="9"/>
  <c r="J102" i="9" a="1"/>
  <c r="J102" i="9" s="1"/>
  <c r="J103" i="9" a="1"/>
  <c r="J103" i="9" s="1"/>
  <c r="J104" i="9" a="1"/>
  <c r="J104" i="9" s="1"/>
  <c r="J105" i="9" a="1"/>
  <c r="J105" i="9"/>
  <c r="J106" i="9" a="1"/>
  <c r="J106" i="9"/>
  <c r="J107" i="9" a="1"/>
  <c r="J107" i="9" s="1"/>
  <c r="J108" i="9" a="1"/>
  <c r="J108" i="9" s="1"/>
  <c r="J109" i="9" a="1"/>
  <c r="J109" i="9"/>
  <c r="J110" i="9" a="1"/>
  <c r="J110" i="9"/>
  <c r="J111" i="9" a="1"/>
  <c r="J111" i="9" s="1"/>
  <c r="J112" i="9" a="1"/>
  <c r="J112" i="9" s="1"/>
  <c r="I99" i="9" a="1"/>
  <c r="I99" i="9" s="1"/>
  <c r="I100" i="9" a="1"/>
  <c r="I100" i="9" s="1"/>
  <c r="I101" i="9" a="1"/>
  <c r="I101" i="9"/>
  <c r="I102" i="9" a="1"/>
  <c r="I102" i="9"/>
  <c r="I103" i="9" a="1"/>
  <c r="I103" i="9" s="1"/>
  <c r="I104" i="9" a="1"/>
  <c r="I104" i="9" s="1"/>
  <c r="I105" i="9" a="1"/>
  <c r="I105" i="9" s="1"/>
  <c r="I106" i="9" a="1"/>
  <c r="I106" i="9"/>
  <c r="I107" i="9" a="1"/>
  <c r="I107" i="9" s="1"/>
  <c r="I108" i="9" a="1"/>
  <c r="I108" i="9" s="1"/>
  <c r="I109" i="9" a="1"/>
  <c r="I109" i="9"/>
  <c r="I110" i="9" a="1"/>
  <c r="I110" i="9" s="1"/>
  <c r="I111" i="9" a="1"/>
  <c r="I111" i="9" s="1"/>
  <c r="I112" i="9" a="1"/>
  <c r="I112" i="9" s="1"/>
  <c r="H99" i="9" a="1"/>
  <c r="H99" i="9" s="1"/>
  <c r="H100" i="9" a="1"/>
  <c r="H100" i="9" s="1"/>
  <c r="H101" i="9" a="1"/>
  <c r="H101" i="9" s="1"/>
  <c r="H102" i="9" a="1"/>
  <c r="H102" i="9"/>
  <c r="H103" i="9" a="1"/>
  <c r="H103" i="9" s="1"/>
  <c r="H104" i="9" a="1"/>
  <c r="H104" i="9" s="1"/>
  <c r="H105" i="9" a="1"/>
  <c r="H105" i="9" s="1"/>
  <c r="H106" i="9" a="1"/>
  <c r="H106" i="9" s="1"/>
  <c r="H107" i="9" a="1"/>
  <c r="H107" i="9" s="1"/>
  <c r="H108" i="9" a="1"/>
  <c r="H108" i="9" s="1"/>
  <c r="H109" i="9" a="1"/>
  <c r="H109" i="9" s="1"/>
  <c r="H110" i="9" a="1"/>
  <c r="H110" i="9" s="1"/>
  <c r="H111" i="9" a="1"/>
  <c r="H111" i="9" s="1"/>
  <c r="H112" i="9" a="1"/>
  <c r="H112" i="9" s="1"/>
  <c r="G99" i="9" a="1"/>
  <c r="G99" i="9" s="1"/>
  <c r="G100" i="9" a="1"/>
  <c r="G100" i="9" s="1"/>
  <c r="G101" i="9" a="1"/>
  <c r="G101" i="9"/>
  <c r="G102" i="9" a="1"/>
  <c r="G102" i="9" s="1"/>
  <c r="G103" i="9" a="1"/>
  <c r="G103" i="9" s="1"/>
  <c r="G104" i="9" a="1"/>
  <c r="G104" i="9" s="1"/>
  <c r="G105" i="9" a="1"/>
  <c r="G105" i="9" s="1"/>
  <c r="G106" i="9" a="1"/>
  <c r="G106" i="9"/>
  <c r="G107" i="9" a="1"/>
  <c r="G107" i="9" s="1"/>
  <c r="G108" i="9" a="1"/>
  <c r="G108" i="9" s="1"/>
  <c r="G109" i="9" a="1"/>
  <c r="G109" i="9"/>
  <c r="G110" i="9" a="1"/>
  <c r="G110" i="9" s="1"/>
  <c r="G111" i="9" a="1"/>
  <c r="G111" i="9" s="1"/>
  <c r="G112" i="9" a="1"/>
  <c r="G112" i="9" s="1"/>
  <c r="F99" i="9" a="1"/>
  <c r="F99" i="9" s="1"/>
  <c r="F100" i="9" a="1"/>
  <c r="F100" i="9" s="1"/>
  <c r="F101" i="9" a="1"/>
  <c r="F101" i="9" s="1"/>
  <c r="F102" i="9" a="1"/>
  <c r="F102" i="9" s="1"/>
  <c r="F103" i="9" a="1"/>
  <c r="F103" i="9" s="1"/>
  <c r="F104" i="9" a="1"/>
  <c r="F104" i="9" s="1"/>
  <c r="F105" i="9" a="1"/>
  <c r="F105" i="9" s="1"/>
  <c r="F106" i="9" a="1"/>
  <c r="F106" i="9" s="1"/>
  <c r="F107" i="9" a="1"/>
  <c r="F107" i="9" s="1"/>
  <c r="F108" i="9" a="1"/>
  <c r="F108" i="9" s="1"/>
  <c r="F109" i="9" a="1"/>
  <c r="F109" i="9" s="1"/>
  <c r="F110" i="9" a="1"/>
  <c r="F110" i="9"/>
  <c r="F111" i="9" a="1"/>
  <c r="F111" i="9" s="1"/>
  <c r="F112" i="9" a="1"/>
  <c r="F112" i="9" s="1"/>
  <c r="E99" i="9" a="1"/>
  <c r="E99" i="9" s="1"/>
  <c r="E100" i="9" a="1"/>
  <c r="E100" i="9" s="1"/>
  <c r="E101" i="9" a="1"/>
  <c r="E101" i="9" s="1"/>
  <c r="E102" i="9" a="1"/>
  <c r="E102" i="9" s="1"/>
  <c r="E103" i="9" a="1"/>
  <c r="E103" i="9" s="1"/>
  <c r="E104" i="9" a="1"/>
  <c r="E104" i="9" s="1"/>
  <c r="E105" i="9" a="1"/>
  <c r="E105" i="9"/>
  <c r="E106" i="9" a="1"/>
  <c r="E106" i="9" s="1"/>
  <c r="E107" i="9" a="1"/>
  <c r="E107" i="9" s="1"/>
  <c r="E108" i="9" a="1"/>
  <c r="E108" i="9" s="1"/>
  <c r="E109" i="9" a="1"/>
  <c r="E109" i="9" s="1"/>
  <c r="E110" i="9" a="1"/>
  <c r="E110" i="9"/>
  <c r="E111" i="9" a="1"/>
  <c r="E111" i="9" s="1"/>
  <c r="E112" i="9" a="1"/>
  <c r="E112" i="9" s="1"/>
  <c r="D99" i="9" a="1"/>
  <c r="D99" i="9" s="1"/>
  <c r="D100" i="9" a="1"/>
  <c r="D100" i="9" s="1"/>
  <c r="D101" i="9" a="1"/>
  <c r="D101" i="9" s="1"/>
  <c r="D102" i="9" a="1"/>
  <c r="D102" i="9" s="1"/>
  <c r="D103" i="9" a="1"/>
  <c r="D103" i="9" s="1"/>
  <c r="D104" i="9" a="1"/>
  <c r="D104" i="9" s="1"/>
  <c r="D105" i="9" a="1"/>
  <c r="D105" i="9" s="1"/>
  <c r="D106" i="9" a="1"/>
  <c r="D106" i="9" s="1"/>
  <c r="D107" i="9" a="1"/>
  <c r="D107" i="9" s="1"/>
  <c r="D108" i="9" a="1"/>
  <c r="D108" i="9" s="1"/>
  <c r="D109" i="9" a="1"/>
  <c r="D109" i="9" s="1"/>
  <c r="D110" i="9" a="1"/>
  <c r="D110" i="9"/>
  <c r="D111" i="9" a="1"/>
  <c r="D111" i="9" s="1"/>
  <c r="D112" i="9" a="1"/>
  <c r="D112" i="9" s="1"/>
  <c r="C99" i="9" a="1"/>
  <c r="C99" i="9" s="1"/>
  <c r="C100" i="9" a="1"/>
  <c r="C100" i="9" s="1"/>
  <c r="C101" i="9" a="1"/>
  <c r="C101" i="9" s="1"/>
  <c r="C102" i="9" a="1"/>
  <c r="C102" i="9"/>
  <c r="C103" i="9" a="1"/>
  <c r="C103" i="9" s="1"/>
  <c r="C104" i="9" a="1"/>
  <c r="C104" i="9" s="1"/>
  <c r="C105" i="9" a="1"/>
  <c r="C105" i="9" s="1"/>
  <c r="C106" i="9" a="1"/>
  <c r="C106" i="9"/>
  <c r="C107" i="9" a="1"/>
  <c r="C107" i="9" s="1"/>
  <c r="C108" i="9" a="1"/>
  <c r="C108" i="9" s="1"/>
  <c r="C109" i="9" a="1"/>
  <c r="C109" i="9" s="1"/>
  <c r="C110" i="9" a="1"/>
  <c r="C110" i="9" s="1"/>
  <c r="C111" i="9" a="1"/>
  <c r="C111" i="9" s="1"/>
  <c r="C112" i="9" a="1"/>
  <c r="C112" i="9" s="1"/>
  <c r="B99" i="9" a="1"/>
  <c r="B99" i="9" s="1"/>
  <c r="B100" i="9" a="1"/>
  <c r="B100" i="9" s="1"/>
  <c r="B101" i="9" a="1"/>
  <c r="B101" i="9" s="1"/>
  <c r="B102" i="9" a="1"/>
  <c r="B102" i="9" s="1"/>
  <c r="B103" i="9" a="1"/>
  <c r="B103" i="9" s="1"/>
  <c r="B104" i="9" a="1"/>
  <c r="B104" i="9" s="1"/>
  <c r="B105" i="9" a="1"/>
  <c r="B105" i="9" s="1"/>
  <c r="B106" i="9" a="1"/>
  <c r="B106" i="9" s="1"/>
  <c r="B107" i="9" a="1"/>
  <c r="B107" i="9" s="1"/>
  <c r="B108" i="9" a="1"/>
  <c r="B108" i="9" s="1"/>
  <c r="B109" i="9" a="1"/>
  <c r="B109" i="9" s="1"/>
  <c r="B110" i="9" a="1"/>
  <c r="B110" i="9" s="1"/>
  <c r="B111" i="9" a="1"/>
  <c r="B111" i="9" s="1"/>
  <c r="B112" i="9" a="1"/>
  <c r="B112" i="9" s="1"/>
  <c r="C98" i="9" a="1"/>
  <c r="C98" i="9" s="1"/>
  <c r="D98" i="9" a="1"/>
  <c r="D98" i="9" s="1"/>
  <c r="E98" i="9" a="1"/>
  <c r="E98" i="9" s="1"/>
  <c r="F98" i="9" a="1"/>
  <c r="F98" i="9"/>
  <c r="G98" i="9" a="1"/>
  <c r="G98" i="9" s="1"/>
  <c r="H98" i="9" a="1"/>
  <c r="H98" i="9" s="1"/>
  <c r="I98" i="9" a="1"/>
  <c r="I98" i="9" s="1"/>
  <c r="J98" i="9" a="1"/>
  <c r="J98" i="9" s="1"/>
  <c r="K98" i="9" a="1"/>
  <c r="K98" i="9" s="1"/>
  <c r="L98" i="9" a="1"/>
  <c r="L98" i="9" s="1"/>
  <c r="M98" i="9" a="1"/>
  <c r="M98" i="9" s="1"/>
  <c r="N98" i="9" a="1"/>
  <c r="N98" i="9" s="1"/>
  <c r="O98" i="9" a="1"/>
  <c r="O98" i="9" s="1"/>
  <c r="P98" i="9" a="1"/>
  <c r="P98" i="9" s="1"/>
  <c r="Q98" i="9" a="1"/>
  <c r="Q98" i="9" s="1"/>
  <c r="R98" i="9" a="1"/>
  <c r="R98" i="9" s="1"/>
  <c r="S98" i="9" a="1"/>
  <c r="S98" i="9" s="1"/>
  <c r="T98" i="9" a="1"/>
  <c r="T98" i="9" s="1"/>
  <c r="U98" i="9" a="1"/>
  <c r="U98" i="9" s="1"/>
  <c r="C97" i="9" a="1"/>
  <c r="C97" i="9" s="1"/>
  <c r="D97" i="9" a="1"/>
  <c r="D97" i="9" s="1"/>
  <c r="E97" i="9" a="1"/>
  <c r="E97" i="9" s="1"/>
  <c r="F97" i="9" a="1"/>
  <c r="F97" i="9"/>
  <c r="G97" i="9" a="1"/>
  <c r="G97" i="9" s="1"/>
  <c r="H97" i="9" a="1"/>
  <c r="H97" i="9" s="1"/>
  <c r="I97" i="9" a="1"/>
  <c r="I97" i="9"/>
  <c r="J97" i="9" a="1"/>
  <c r="J97" i="9" s="1"/>
  <c r="K97" i="9" a="1"/>
  <c r="K97" i="9" s="1"/>
  <c r="L97" i="9" a="1"/>
  <c r="L97" i="9" s="1"/>
  <c r="M97" i="9" a="1"/>
  <c r="M97" i="9" s="1"/>
  <c r="N97" i="9" a="1"/>
  <c r="N97" i="9"/>
  <c r="O97" i="9" a="1"/>
  <c r="O97" i="9" s="1"/>
  <c r="P97" i="9" a="1"/>
  <c r="P97" i="9" s="1"/>
  <c r="Q97" i="9" a="1"/>
  <c r="Q97" i="9"/>
  <c r="R97" i="9" a="1"/>
  <c r="R97" i="9" s="1"/>
  <c r="S97" i="9" a="1"/>
  <c r="S97" i="9" s="1"/>
  <c r="T97" i="9" a="1"/>
  <c r="T97" i="9" s="1"/>
  <c r="U97" i="9" a="1"/>
  <c r="U97" i="9" s="1"/>
  <c r="C96" i="9" a="1"/>
  <c r="C96" i="9" s="1"/>
  <c r="D96" i="9" a="1"/>
  <c r="D96" i="9" s="1"/>
  <c r="E96" i="9" a="1"/>
  <c r="E96" i="9" s="1"/>
  <c r="F96" i="9" a="1"/>
  <c r="F96" i="9"/>
  <c r="G96" i="9" a="1"/>
  <c r="G96" i="9" s="1"/>
  <c r="H96" i="9" a="1"/>
  <c r="H96" i="9" s="1"/>
  <c r="I96" i="9" a="1"/>
  <c r="I96" i="9"/>
  <c r="J96" i="9" a="1"/>
  <c r="J96" i="9" s="1"/>
  <c r="K96" i="9" a="1"/>
  <c r="K96" i="9" s="1"/>
  <c r="L96" i="9" a="1"/>
  <c r="L96" i="9" s="1"/>
  <c r="M96" i="9" a="1"/>
  <c r="M96" i="9" s="1"/>
  <c r="N96" i="9" a="1"/>
  <c r="N96" i="9"/>
  <c r="O96" i="9" a="1"/>
  <c r="O96" i="9" s="1"/>
  <c r="P96" i="9" a="1"/>
  <c r="P96" i="9" s="1"/>
  <c r="Q96" i="9" a="1"/>
  <c r="Q96" i="9"/>
  <c r="R96" i="9" a="1"/>
  <c r="R96" i="9" s="1"/>
  <c r="S96" i="9" a="1"/>
  <c r="S96" i="9" s="1"/>
  <c r="T96" i="9" a="1"/>
  <c r="T96" i="9" s="1"/>
  <c r="U96" i="9" a="1"/>
  <c r="U96" i="9" s="1"/>
  <c r="C95" i="9" a="1"/>
  <c r="C95" i="9" s="1"/>
  <c r="D95" i="9" a="1"/>
  <c r="D95" i="9" s="1"/>
  <c r="E95" i="9" a="1"/>
  <c r="E95" i="9" s="1"/>
  <c r="F95" i="9" a="1"/>
  <c r="F95" i="9"/>
  <c r="G95" i="9" a="1"/>
  <c r="G95" i="9" s="1"/>
  <c r="H95" i="9" a="1"/>
  <c r="H95" i="9" s="1"/>
  <c r="I95" i="9" a="1"/>
  <c r="I95" i="9" s="1"/>
  <c r="J95" i="9" a="1"/>
  <c r="J95" i="9"/>
  <c r="K95" i="9" a="1"/>
  <c r="K95" i="9" s="1"/>
  <c r="L95" i="9" a="1"/>
  <c r="L95" i="9" s="1"/>
  <c r="M95" i="9" a="1"/>
  <c r="M95" i="9" s="1"/>
  <c r="N95" i="9" a="1"/>
  <c r="N95" i="9" s="1"/>
  <c r="O95" i="9" a="1"/>
  <c r="O95" i="9" s="1"/>
  <c r="P95" i="9" a="1"/>
  <c r="P95" i="9" s="1"/>
  <c r="Q95" i="9" a="1"/>
  <c r="Q95" i="9" s="1"/>
  <c r="R95" i="9" a="1"/>
  <c r="R95" i="9" s="1"/>
  <c r="S95" i="9" a="1"/>
  <c r="S95" i="9" s="1"/>
  <c r="T95" i="9" a="1"/>
  <c r="T95" i="9" s="1"/>
  <c r="U95" i="9" a="1"/>
  <c r="U95" i="9" s="1"/>
  <c r="B98" i="9" a="1"/>
  <c r="B98" i="9" s="1"/>
  <c r="B97" i="9" a="1"/>
  <c r="B97" i="9" s="1"/>
  <c r="B96" i="9" a="1"/>
  <c r="B96" i="9" s="1"/>
  <c r="B95" i="9" a="1"/>
  <c r="B95" i="9" s="1"/>
  <c r="U77" i="9" a="1"/>
  <c r="U77" i="9" s="1"/>
  <c r="U78" i="9" a="1"/>
  <c r="U78" i="9" s="1"/>
  <c r="U76" i="9" a="1"/>
  <c r="U76" i="9" s="1"/>
  <c r="T77" i="9" a="1"/>
  <c r="T77" i="9" s="1"/>
  <c r="T78" i="9" a="1"/>
  <c r="T78" i="9" s="1"/>
  <c r="T76" i="9" a="1"/>
  <c r="T76" i="9" s="1"/>
  <c r="S77" i="9" a="1"/>
  <c r="S77" i="9" s="1"/>
  <c r="S78" i="9" a="1"/>
  <c r="S78" i="9" s="1"/>
  <c r="S76" i="9" a="1"/>
  <c r="S76" i="9" s="1"/>
  <c r="R77" i="9" a="1"/>
  <c r="R77" i="9" s="1"/>
  <c r="R78" i="9" a="1"/>
  <c r="R78" i="9" s="1"/>
  <c r="R76" i="9" a="1"/>
  <c r="R76" i="9" s="1"/>
  <c r="Q77" i="9" a="1"/>
  <c r="Q77" i="9" s="1"/>
  <c r="Q78" i="9" a="1"/>
  <c r="Q78" i="9" s="1"/>
  <c r="Q76" i="9" a="1"/>
  <c r="Q76" i="9" s="1"/>
  <c r="P77" i="9" a="1"/>
  <c r="P77" i="9" s="1"/>
  <c r="P78" i="9" a="1"/>
  <c r="P78" i="9"/>
  <c r="P76" i="9" a="1"/>
  <c r="P76" i="9" s="1"/>
  <c r="O77" i="9" a="1"/>
  <c r="O77" i="9" s="1"/>
  <c r="O78" i="9" a="1"/>
  <c r="O78" i="9" s="1"/>
  <c r="O76" i="9" a="1"/>
  <c r="O76" i="9" s="1"/>
  <c r="N77" i="9" a="1"/>
  <c r="N77" i="9" s="1"/>
  <c r="N78" i="9" a="1"/>
  <c r="N78" i="9" s="1"/>
  <c r="N76" i="9" a="1"/>
  <c r="N76" i="9" s="1"/>
  <c r="M77" i="9" a="1"/>
  <c r="M77" i="9" s="1"/>
  <c r="M78" i="9" a="1"/>
  <c r="M78" i="9" s="1"/>
  <c r="M76" i="9" a="1"/>
  <c r="M76" i="9" s="1"/>
  <c r="L77" i="9" a="1"/>
  <c r="L77" i="9" s="1"/>
  <c r="L78" i="9" a="1"/>
  <c r="L78" i="9"/>
  <c r="L76" i="9" a="1"/>
  <c r="L76" i="9" s="1"/>
  <c r="K77" i="9" a="1"/>
  <c r="K77" i="9" s="1"/>
  <c r="K78" i="9" a="1"/>
  <c r="K78" i="9" s="1"/>
  <c r="K76" i="9" a="1"/>
  <c r="K76" i="9" s="1"/>
  <c r="J77" i="9" a="1"/>
  <c r="J77" i="9" s="1"/>
  <c r="J78" i="9" a="1"/>
  <c r="J78" i="9"/>
  <c r="J76" i="9" a="1"/>
  <c r="J76" i="9" s="1"/>
  <c r="I77" i="9" a="1"/>
  <c r="I77" i="9" s="1"/>
  <c r="I78" i="9" a="1"/>
  <c r="I78" i="9" s="1"/>
  <c r="I76" i="9" a="1"/>
  <c r="I76" i="9" s="1"/>
  <c r="H77" i="9" a="1"/>
  <c r="H77" i="9" s="1"/>
  <c r="H78" i="9" a="1"/>
  <c r="H78" i="9" s="1"/>
  <c r="H76" i="9" a="1"/>
  <c r="H76" i="9" s="1"/>
  <c r="G77" i="9" a="1"/>
  <c r="G77" i="9" s="1"/>
  <c r="G78" i="9" a="1"/>
  <c r="G78" i="9" s="1"/>
  <c r="G76" i="9" a="1"/>
  <c r="G76" i="9" s="1"/>
  <c r="F77" i="9" a="1"/>
  <c r="F77" i="9" s="1"/>
  <c r="F78" i="9" a="1"/>
  <c r="F78" i="9" s="1"/>
  <c r="F76" i="9" a="1"/>
  <c r="F76" i="9" s="1"/>
  <c r="E77" i="9" a="1"/>
  <c r="E77" i="9" s="1"/>
  <c r="E78" i="9" a="1"/>
  <c r="E78" i="9" s="1"/>
  <c r="E76" i="9" a="1"/>
  <c r="E76" i="9" s="1"/>
  <c r="D77" i="9" a="1"/>
  <c r="D77" i="9" s="1"/>
  <c r="D78" i="9" a="1"/>
  <c r="D78" i="9" s="1"/>
  <c r="D76" i="9" a="1"/>
  <c r="D76" i="9" s="1"/>
  <c r="C77" i="9" a="1"/>
  <c r="C77" i="9" s="1"/>
  <c r="C78" i="9" a="1"/>
  <c r="C78" i="9" s="1"/>
  <c r="C76" i="9" a="1"/>
  <c r="C76" i="9" s="1"/>
  <c r="B77" i="9" a="1"/>
  <c r="B77" i="9" s="1"/>
  <c r="B78" i="9" a="1"/>
  <c r="B78" i="9" s="1"/>
  <c r="B76" i="9" a="1"/>
  <c r="B76" i="9" s="1"/>
  <c r="D34" i="9"/>
  <c r="D35" i="9"/>
  <c r="D36" i="9"/>
  <c r="D37" i="9"/>
  <c r="D38" i="9"/>
  <c r="D39" i="9"/>
  <c r="D40" i="9"/>
  <c r="D41" i="9"/>
  <c r="D42" i="9"/>
  <c r="D43" i="9"/>
  <c r="D44" i="9"/>
  <c r="D45" i="9"/>
  <c r="D46" i="9"/>
  <c r="D47" i="9"/>
  <c r="D33" i="9"/>
  <c r="C31" i="9"/>
  <c r="C32" i="9"/>
  <c r="C34" i="9"/>
  <c r="C35" i="9"/>
  <c r="C36" i="9"/>
  <c r="C37" i="9"/>
  <c r="C38" i="9"/>
  <c r="C39" i="9"/>
  <c r="C40" i="9"/>
  <c r="C41" i="9"/>
  <c r="C42" i="9"/>
  <c r="C43" i="9"/>
  <c r="C44" i="9"/>
  <c r="C45" i="9"/>
  <c r="C46" i="9"/>
  <c r="C47" i="9"/>
  <c r="E20" i="13" l="1" a="1"/>
  <c r="E20" i="13" s="1"/>
  <c r="E28" i="13" a="1"/>
  <c r="E28" i="13" s="1"/>
  <c r="AK10" i="16" l="1"/>
  <c r="AK12" i="16"/>
  <c r="AK13" i="16"/>
  <c r="AK14" i="16"/>
  <c r="AK16" i="16"/>
  <c r="AK17" i="16"/>
  <c r="AK18" i="16"/>
  <c r="AK19" i="16"/>
  <c r="AI5" i="16"/>
  <c r="AI6" i="16"/>
  <c r="AI7" i="16"/>
  <c r="AI8" i="16"/>
  <c r="AI9" i="16"/>
  <c r="AI10" i="16"/>
  <c r="AI11" i="16"/>
  <c r="AK11" i="16" s="1"/>
  <c r="AI12" i="16"/>
  <c r="AI13" i="16"/>
  <c r="AI14" i="16"/>
  <c r="AI15" i="16"/>
  <c r="AK15" i="16" s="1"/>
  <c r="AI16" i="16"/>
  <c r="AI17" i="16"/>
  <c r="AI18" i="16"/>
  <c r="AI19" i="16"/>
  <c r="P25" i="16"/>
  <c r="Q25" i="16"/>
  <c r="R25" i="16"/>
  <c r="S25" i="16"/>
  <c r="U25" i="16"/>
  <c r="V25" i="16"/>
  <c r="W25" i="16"/>
  <c r="X25" i="16"/>
  <c r="AA25" i="16"/>
  <c r="AC25" i="16"/>
  <c r="AD25" i="16"/>
  <c r="AH25" i="16"/>
  <c r="P26" i="16"/>
  <c r="Q26" i="16"/>
  <c r="Q27" i="16" s="1"/>
  <c r="R26" i="16"/>
  <c r="R27" i="16" s="1"/>
  <c r="S26" i="16"/>
  <c r="S27" i="16" s="1"/>
  <c r="U26" i="16"/>
  <c r="V26" i="16"/>
  <c r="W26" i="16"/>
  <c r="X26" i="16"/>
  <c r="AA26" i="16"/>
  <c r="AA27" i="16" s="1"/>
  <c r="AC26" i="16"/>
  <c r="AD26" i="16"/>
  <c r="AH26" i="16"/>
  <c r="AH27" i="16" s="1"/>
  <c r="P27" i="16"/>
  <c r="U27" i="16"/>
  <c r="V27" i="16"/>
  <c r="W27" i="16"/>
  <c r="X27" i="16"/>
  <c r="AC27" i="16"/>
  <c r="AD27" i="16"/>
  <c r="AI21" i="16" l="1"/>
  <c r="AJ5" i="16"/>
  <c r="AI28" i="16"/>
  <c r="N415" i="5"/>
  <c r="AI3" i="16"/>
  <c r="AI4" i="16"/>
  <c r="AI2" i="16"/>
  <c r="AJ2" i="16" s="1"/>
  <c r="G82" i="8" a="1"/>
  <c r="G82" i="8" s="1"/>
  <c r="H82" i="8" a="1"/>
  <c r="H82" i="8" s="1"/>
  <c r="I82" i="8" a="1"/>
  <c r="I82" i="8" s="1"/>
  <c r="J82" i="8" a="1"/>
  <c r="J82" i="8" s="1"/>
  <c r="K82" i="8" a="1"/>
  <c r="K82" i="8" s="1"/>
  <c r="L82" i="8" a="1"/>
  <c r="L82" i="8" s="1"/>
  <c r="M82" i="8" a="1"/>
  <c r="M82" i="8" s="1"/>
  <c r="N82" i="8" a="1"/>
  <c r="N82" i="8" s="1"/>
  <c r="O82" i="8" a="1"/>
  <c r="O82" i="8" s="1"/>
  <c r="P82" i="8" a="1"/>
  <c r="P82" i="8" s="1"/>
  <c r="Q82" i="8" a="1"/>
  <c r="Q82" i="8" s="1"/>
  <c r="R82" i="8" a="1"/>
  <c r="R82" i="8" s="1"/>
  <c r="S82" i="8" a="1"/>
  <c r="S82" i="8" s="1"/>
  <c r="T82" i="8" a="1"/>
  <c r="T82" i="8" s="1"/>
  <c r="U82" i="8" a="1"/>
  <c r="U82" i="8" s="1"/>
  <c r="V82" i="8" a="1"/>
  <c r="V82" i="8" s="1"/>
  <c r="W82" i="8" a="1"/>
  <c r="W82" i="8" s="1"/>
  <c r="X82" i="8" a="1"/>
  <c r="X82" i="8" s="1"/>
  <c r="Y82" i="8" a="1"/>
  <c r="Y82" i="8" s="1"/>
  <c r="F82" i="8" a="1"/>
  <c r="F82" i="8" s="1"/>
  <c r="J470" i="5" l="1"/>
  <c r="J471" i="5"/>
  <c r="J472" i="5"/>
  <c r="C33" i="9" s="1"/>
  <c r="J473" i="5"/>
  <c r="J474" i="5"/>
  <c r="J475" i="5"/>
  <c r="J476" i="5"/>
  <c r="J477" i="5"/>
  <c r="J478" i="5"/>
  <c r="J479" i="5"/>
  <c r="J480" i="5"/>
  <c r="J481" i="5"/>
  <c r="J482" i="5"/>
  <c r="J483" i="5"/>
  <c r="J484" i="5"/>
  <c r="J485" i="5"/>
  <c r="J486" i="5"/>
  <c r="J469" i="5"/>
  <c r="C30" i="9" s="1"/>
  <c r="N392" i="5"/>
  <c r="N445" i="5"/>
  <c r="E20" i="8" a="1"/>
  <c r="E20" i="8" s="1"/>
  <c r="AN2" i="16" s="1"/>
  <c r="AO2" i="16" s="1"/>
  <c r="S257" i="5" l="1"/>
  <c r="S236" i="5"/>
  <c r="S143" i="5"/>
  <c r="N92" i="5" l="1"/>
  <c r="S365" i="5"/>
  <c r="N444" i="5"/>
  <c r="S159" i="5" l="1"/>
  <c r="N82" i="5" l="1"/>
  <c r="L4" i="16"/>
  <c r="L3" i="16"/>
  <c r="L5" i="16" s="1"/>
  <c r="L2" i="16"/>
  <c r="Z3" i="16"/>
  <c r="Z4" i="16"/>
  <c r="Z5" i="16"/>
  <c r="Z6" i="16"/>
  <c r="Z7" i="16"/>
  <c r="Z8" i="16"/>
  <c r="Z9" i="16"/>
  <c r="Z10" i="16"/>
  <c r="Z11" i="16"/>
  <c r="Z12" i="16"/>
  <c r="Z13" i="16"/>
  <c r="Z14" i="16"/>
  <c r="Z15" i="16"/>
  <c r="Z16" i="16"/>
  <c r="Z17" i="16"/>
  <c r="Z18" i="16"/>
  <c r="Z19" i="16"/>
  <c r="Z2" i="16"/>
  <c r="Y3" i="16"/>
  <c r="Y4" i="16"/>
  <c r="Y5" i="16"/>
  <c r="Y6" i="16"/>
  <c r="Y7" i="16"/>
  <c r="Y8" i="16"/>
  <c r="Y9" i="16"/>
  <c r="Y10" i="16"/>
  <c r="Y11" i="16"/>
  <c r="Y12" i="16"/>
  <c r="Y13" i="16"/>
  <c r="Y14" i="16"/>
  <c r="Y15" i="16"/>
  <c r="Y16" i="16"/>
  <c r="Y17" i="16"/>
  <c r="Y18" i="16"/>
  <c r="Y19" i="16"/>
  <c r="Y2" i="16"/>
  <c r="I5" i="9"/>
  <c r="I6" i="9"/>
  <c r="I7" i="9"/>
  <c r="B131" i="9" a="1"/>
  <c r="B131" i="9" s="1"/>
  <c r="T2" i="16" a="1"/>
  <c r="Z25" i="16" l="1"/>
  <c r="Z26" i="16"/>
  <c r="Z27" i="16" s="1"/>
  <c r="Y26" i="16"/>
  <c r="Y27" i="16" s="1"/>
  <c r="Y25" i="16"/>
  <c r="AB2" i="16"/>
  <c r="AB4" i="16"/>
  <c r="AB3" i="16"/>
  <c r="AB12" i="16"/>
  <c r="T2" i="16"/>
  <c r="L14" i="16"/>
  <c r="L12" i="16"/>
  <c r="L11" i="16"/>
  <c r="AB26" i="16" l="1"/>
  <c r="AB27" i="16" s="1"/>
  <c r="AB25" i="16"/>
  <c r="T26" i="16"/>
  <c r="T27" i="16" s="1"/>
  <c r="L13" i="16"/>
  <c r="M3" i="16" s="1"/>
  <c r="O31" i="9"/>
  <c r="O32" i="9"/>
  <c r="O30" i="9"/>
  <c r="J31" i="9"/>
  <c r="J32" i="9"/>
  <c r="J30" i="9"/>
  <c r="D31" i="9"/>
  <c r="D32" i="9"/>
  <c r="D30" i="9"/>
  <c r="F83" i="13"/>
  <c r="Y87" i="13"/>
  <c r="X87" i="13"/>
  <c r="W87" i="13"/>
  <c r="V87" i="13"/>
  <c r="U87" i="13"/>
  <c r="T87" i="13"/>
  <c r="S87" i="13"/>
  <c r="R87" i="13"/>
  <c r="Q87" i="13"/>
  <c r="P87" i="13"/>
  <c r="O87" i="13"/>
  <c r="N87" i="13"/>
  <c r="M87" i="13"/>
  <c r="L87" i="13"/>
  <c r="K87" i="13"/>
  <c r="J87" i="13"/>
  <c r="I87" i="13"/>
  <c r="H87" i="13"/>
  <c r="G87" i="13"/>
  <c r="F87" i="13"/>
  <c r="Y84" i="13"/>
  <c r="X84" i="13"/>
  <c r="W84" i="13"/>
  <c r="V84" i="13"/>
  <c r="U84" i="13"/>
  <c r="T84" i="13"/>
  <c r="S84" i="13"/>
  <c r="R84" i="13"/>
  <c r="Q84" i="13"/>
  <c r="P84" i="13"/>
  <c r="O84" i="13"/>
  <c r="N84" i="13"/>
  <c r="M84" i="13"/>
  <c r="L84" i="13"/>
  <c r="K84" i="13"/>
  <c r="J84" i="13"/>
  <c r="I84" i="13"/>
  <c r="H84" i="13"/>
  <c r="G84" i="13"/>
  <c r="F84" i="13"/>
  <c r="Y83" i="13"/>
  <c r="X83" i="13"/>
  <c r="W83" i="13"/>
  <c r="V83" i="13"/>
  <c r="U83" i="13"/>
  <c r="T83" i="13"/>
  <c r="S83" i="13"/>
  <c r="R83" i="13"/>
  <c r="Q83" i="13"/>
  <c r="P83" i="13"/>
  <c r="O83" i="13"/>
  <c r="N83" i="13"/>
  <c r="M83" i="13"/>
  <c r="L83" i="13"/>
  <c r="K83" i="13"/>
  <c r="J83" i="13"/>
  <c r="I83" i="13"/>
  <c r="H83" i="13"/>
  <c r="G83" i="13"/>
  <c r="Y87" i="8"/>
  <c r="X87" i="8"/>
  <c r="W87" i="8"/>
  <c r="V87" i="8"/>
  <c r="U87" i="8"/>
  <c r="T87" i="8"/>
  <c r="S87" i="8"/>
  <c r="R87" i="8"/>
  <c r="Q87" i="8"/>
  <c r="P87" i="8"/>
  <c r="O87" i="8"/>
  <c r="N87" i="8"/>
  <c r="M87" i="8"/>
  <c r="L87" i="8"/>
  <c r="K87" i="8"/>
  <c r="J87" i="8"/>
  <c r="I87" i="8"/>
  <c r="H87" i="8"/>
  <c r="G87" i="8"/>
  <c r="F87" i="8"/>
  <c r="Y84" i="8"/>
  <c r="X84" i="8"/>
  <c r="W84" i="8"/>
  <c r="V84" i="8"/>
  <c r="U84" i="8"/>
  <c r="T84" i="8"/>
  <c r="S84" i="8"/>
  <c r="R84" i="8"/>
  <c r="Q84" i="8"/>
  <c r="P84" i="8"/>
  <c r="O84" i="8"/>
  <c r="N84" i="8"/>
  <c r="M84" i="8"/>
  <c r="L84" i="8"/>
  <c r="K84" i="8"/>
  <c r="J84" i="8"/>
  <c r="I84" i="8"/>
  <c r="H84" i="8"/>
  <c r="G84" i="8"/>
  <c r="F84" i="8"/>
  <c r="Y83" i="8"/>
  <c r="X83" i="8"/>
  <c r="W83" i="8"/>
  <c r="V83" i="8"/>
  <c r="U83" i="8"/>
  <c r="T83" i="8"/>
  <c r="S83" i="8"/>
  <c r="R83" i="8"/>
  <c r="Q83" i="8"/>
  <c r="P83" i="8"/>
  <c r="O83" i="8"/>
  <c r="N83" i="8"/>
  <c r="M83" i="8"/>
  <c r="L83" i="8"/>
  <c r="K83" i="8"/>
  <c r="J83" i="8"/>
  <c r="I83" i="8"/>
  <c r="H83" i="8"/>
  <c r="G83" i="8"/>
  <c r="F83" i="8"/>
  <c r="M4" i="16" l="1"/>
  <c r="M5" i="16"/>
  <c r="M2" i="16"/>
  <c r="S346" i="5"/>
  <c r="S325" i="5"/>
  <c r="S308" i="5"/>
  <c r="S291" i="5"/>
  <c r="S275" i="5"/>
  <c r="S220" i="5"/>
  <c r="S204" i="5"/>
  <c r="S187" i="5"/>
  <c r="S170" i="5"/>
  <c r="S126" i="5"/>
  <c r="N449" i="5"/>
  <c r="N450" i="5"/>
  <c r="N451" i="5"/>
  <c r="N452" i="5"/>
  <c r="N453" i="5"/>
  <c r="N454" i="5"/>
  <c r="N455" i="5"/>
  <c r="N456" i="5"/>
  <c r="N457" i="5"/>
  <c r="N458" i="5"/>
  <c r="N459" i="5"/>
  <c r="N460" i="5"/>
  <c r="N461" i="5"/>
  <c r="N462" i="5"/>
  <c r="N448" i="5"/>
  <c r="N446" i="5"/>
  <c r="E80" i="8" a="1"/>
  <c r="E80" i="8" s="1"/>
  <c r="E79" i="8" a="1"/>
  <c r="E79" i="8" s="1"/>
  <c r="E78" i="8" a="1"/>
  <c r="E78" i="8" s="1"/>
  <c r="E77" i="8" a="1"/>
  <c r="E77" i="8" s="1"/>
  <c r="E76" i="8" a="1"/>
  <c r="E76" i="8" s="1"/>
  <c r="E75" i="8" a="1"/>
  <c r="E75" i="8" s="1"/>
  <c r="E74" i="8" a="1"/>
  <c r="E74" i="8" s="1"/>
  <c r="E73" i="8" a="1"/>
  <c r="E73" i="8" s="1"/>
  <c r="E72" i="8" a="1"/>
  <c r="E72" i="8" s="1"/>
  <c r="E71" i="8" a="1"/>
  <c r="E71" i="8" s="1"/>
  <c r="E70" i="8" a="1"/>
  <c r="E70" i="8" s="1"/>
  <c r="E69" i="8" a="1"/>
  <c r="E69" i="8" s="1"/>
  <c r="E68" i="8" a="1"/>
  <c r="E68" i="8" s="1"/>
  <c r="E67" i="8" a="1"/>
  <c r="E67" i="8" s="1"/>
  <c r="E66" i="8" a="1"/>
  <c r="E66" i="8" s="1"/>
  <c r="E62" i="8" a="1"/>
  <c r="E62" i="8" s="1"/>
  <c r="E61" i="8" a="1"/>
  <c r="E61" i="8" s="1"/>
  <c r="E60" i="8" a="1"/>
  <c r="E60" i="8" s="1"/>
  <c r="E59" i="8" a="1"/>
  <c r="E59" i="8" s="1"/>
  <c r="E58" i="8" a="1"/>
  <c r="E58" i="8" s="1"/>
  <c r="E57" i="8" a="1"/>
  <c r="E57" i="8" s="1"/>
  <c r="E56" i="8" a="1"/>
  <c r="E56" i="8" s="1"/>
  <c r="E55" i="8" a="1"/>
  <c r="E55" i="8" s="1"/>
  <c r="E54" i="8" a="1"/>
  <c r="E54" i="8" s="1"/>
  <c r="E53" i="8" a="1"/>
  <c r="E53" i="8" s="1"/>
  <c r="E52" i="8" a="1"/>
  <c r="E52" i="8" s="1"/>
  <c r="E51" i="8" a="1"/>
  <c r="E51" i="8" s="1"/>
  <c r="E50" i="8" a="1"/>
  <c r="E50" i="8" s="1"/>
  <c r="E49" i="8" a="1"/>
  <c r="E49" i="8" s="1"/>
  <c r="E48" i="8" a="1"/>
  <c r="E48" i="8" s="1"/>
  <c r="E46" i="8" a="1"/>
  <c r="E46" i="8" s="1"/>
  <c r="E45" i="8" a="1"/>
  <c r="E45" i="8" s="1"/>
  <c r="E44" i="8" a="1"/>
  <c r="E44" i="8" s="1"/>
  <c r="E38" i="8" a="1"/>
  <c r="E38" i="8" s="1"/>
  <c r="AN19" i="16" s="1"/>
  <c r="E37" i="8" a="1"/>
  <c r="E37" i="8" s="1"/>
  <c r="AN18" i="16" s="1"/>
  <c r="E36" i="8" a="1"/>
  <c r="E36" i="8" s="1"/>
  <c r="AN17" i="16" s="1"/>
  <c r="E35" i="8" a="1"/>
  <c r="E35" i="8" s="1"/>
  <c r="AN16" i="16" s="1"/>
  <c r="E34" i="8" a="1"/>
  <c r="E34" i="8" s="1"/>
  <c r="AN15" i="16" s="1"/>
  <c r="E33" i="8" a="1"/>
  <c r="E33" i="8" s="1"/>
  <c r="AN14" i="16" s="1"/>
  <c r="E32" i="8" a="1"/>
  <c r="E32" i="8" s="1"/>
  <c r="AN13" i="16" s="1"/>
  <c r="E31" i="8" a="1"/>
  <c r="E31" i="8" s="1"/>
  <c r="AN12" i="16" s="1"/>
  <c r="E30" i="8" a="1"/>
  <c r="E30" i="8" s="1"/>
  <c r="AN11" i="16" s="1"/>
  <c r="E29" i="8" a="1"/>
  <c r="E29" i="8" s="1"/>
  <c r="AN10" i="16" s="1"/>
  <c r="E28" i="8" a="1"/>
  <c r="E28" i="8" s="1"/>
  <c r="AN9" i="16" s="1"/>
  <c r="E27" i="8" a="1"/>
  <c r="E27" i="8" s="1"/>
  <c r="AN8" i="16" s="1"/>
  <c r="E26" i="8" a="1"/>
  <c r="E26" i="8" s="1"/>
  <c r="AN7" i="16" s="1"/>
  <c r="E25" i="8" a="1"/>
  <c r="E25" i="8" s="1"/>
  <c r="AN6" i="16" s="1"/>
  <c r="AN5" i="16"/>
  <c r="AO5" i="16" s="1"/>
  <c r="AN4" i="16"/>
  <c r="AO4" i="16" s="1"/>
  <c r="E21" i="8" a="1"/>
  <c r="E21" i="8" s="1"/>
  <c r="AN3" i="16" s="1"/>
  <c r="E80" i="13" a="1"/>
  <c r="E80" i="13" s="1"/>
  <c r="V212" i="9" s="1"/>
  <c r="E79" i="13" a="1"/>
  <c r="E79" i="13" s="1"/>
  <c r="V211" i="9" s="1"/>
  <c r="E78" i="13" a="1"/>
  <c r="E78" i="13" s="1"/>
  <c r="V210" i="9" s="1"/>
  <c r="E77" i="13" a="1"/>
  <c r="E77" i="13" s="1"/>
  <c r="V209" i="9" s="1"/>
  <c r="E76" i="13" a="1"/>
  <c r="E76" i="13" s="1"/>
  <c r="V208" i="9" s="1"/>
  <c r="E75" i="13" a="1"/>
  <c r="E75" i="13" s="1"/>
  <c r="V207" i="9" s="1"/>
  <c r="E74" i="13" a="1"/>
  <c r="E74" i="13" s="1"/>
  <c r="V206" i="9" s="1"/>
  <c r="E73" i="13" a="1"/>
  <c r="E73" i="13" s="1"/>
  <c r="V205" i="9" s="1"/>
  <c r="E72" i="13" a="1"/>
  <c r="E72" i="13" s="1"/>
  <c r="V204" i="9" s="1"/>
  <c r="E71" i="13" a="1"/>
  <c r="E71" i="13" s="1"/>
  <c r="V203" i="9" s="1"/>
  <c r="E70" i="13" a="1"/>
  <c r="E70" i="13" s="1"/>
  <c r="V202" i="9" s="1"/>
  <c r="E69" i="13" a="1"/>
  <c r="E69" i="13" s="1"/>
  <c r="V201" i="9" s="1"/>
  <c r="E68" i="13" a="1"/>
  <c r="E68" i="13" s="1"/>
  <c r="V200" i="9" s="1"/>
  <c r="E67" i="13" a="1"/>
  <c r="E67" i="13" s="1"/>
  <c r="V199" i="9" s="1"/>
  <c r="E66" i="13" a="1"/>
  <c r="E66" i="13" s="1"/>
  <c r="V198" i="9" s="1"/>
  <c r="E62" i="13" a="1"/>
  <c r="E62" i="13" s="1"/>
  <c r="V196" i="9" s="1"/>
  <c r="E61" i="13" a="1"/>
  <c r="E61" i="13" s="1"/>
  <c r="V195" i="9" s="1"/>
  <c r="E60" i="13" a="1"/>
  <c r="E60" i="13" s="1"/>
  <c r="V194" i="9" s="1"/>
  <c r="E59" i="13" a="1"/>
  <c r="E59" i="13" s="1"/>
  <c r="V193" i="9" s="1"/>
  <c r="E58" i="13" a="1"/>
  <c r="E58" i="13" s="1"/>
  <c r="V192" i="9" s="1"/>
  <c r="E57" i="13" a="1"/>
  <c r="E57" i="13" s="1"/>
  <c r="V191" i="9" s="1"/>
  <c r="E56" i="13" a="1"/>
  <c r="E56" i="13" s="1"/>
  <c r="V190" i="9" s="1"/>
  <c r="E55" i="13" a="1"/>
  <c r="E55" i="13" s="1"/>
  <c r="V189" i="9" s="1"/>
  <c r="E54" i="13" a="1"/>
  <c r="E54" i="13" s="1"/>
  <c r="V188" i="9" s="1"/>
  <c r="E53" i="13" a="1"/>
  <c r="E53" i="13" s="1"/>
  <c r="V187" i="9" s="1"/>
  <c r="E52" i="13" a="1"/>
  <c r="E52" i="13" s="1"/>
  <c r="V186" i="9" s="1"/>
  <c r="E51" i="13" a="1"/>
  <c r="E51" i="13" s="1"/>
  <c r="V185" i="9" s="1"/>
  <c r="E50" i="13" a="1"/>
  <c r="E50" i="13" s="1"/>
  <c r="V184" i="9" s="1"/>
  <c r="E49" i="13" a="1"/>
  <c r="E49" i="13" s="1"/>
  <c r="V183" i="9" s="1"/>
  <c r="E48" i="13" a="1"/>
  <c r="E48" i="13" s="1"/>
  <c r="V182" i="9" s="1"/>
  <c r="E46" i="13" a="1"/>
  <c r="E46" i="13" s="1"/>
  <c r="V181" i="9" s="1"/>
  <c r="E45" i="13" a="1"/>
  <c r="E45" i="13" s="1"/>
  <c r="V180" i="9" s="1"/>
  <c r="E44" i="13" a="1"/>
  <c r="E44" i="13" s="1"/>
  <c r="V179" i="9" s="1"/>
  <c r="E38" i="13" a="1"/>
  <c r="E38" i="13" s="1"/>
  <c r="AQ19" i="16" s="1"/>
  <c r="AR19" i="16" s="1"/>
  <c r="E37" i="13" a="1"/>
  <c r="E37" i="13" s="1"/>
  <c r="AQ18" i="16" s="1"/>
  <c r="AR18" i="16" s="1"/>
  <c r="E36" i="13" a="1"/>
  <c r="E36" i="13" s="1"/>
  <c r="AQ17" i="16" s="1"/>
  <c r="AR17" i="16" s="1"/>
  <c r="E35" i="13" a="1"/>
  <c r="E35" i="13" s="1"/>
  <c r="AQ16" i="16" s="1"/>
  <c r="AR16" i="16" s="1"/>
  <c r="E34" i="13" a="1"/>
  <c r="E34" i="13" s="1"/>
  <c r="AQ15" i="16" s="1"/>
  <c r="AR15" i="16" s="1"/>
  <c r="E33" i="13" a="1"/>
  <c r="E33" i="13" s="1"/>
  <c r="AQ14" i="16" s="1"/>
  <c r="AR14" i="16" s="1"/>
  <c r="E32" i="13" a="1"/>
  <c r="E32" i="13" s="1"/>
  <c r="AQ13" i="16" s="1"/>
  <c r="AR13" i="16" s="1"/>
  <c r="E31" i="13" a="1"/>
  <c r="E31" i="13" s="1"/>
  <c r="AQ12" i="16" s="1"/>
  <c r="AR12" i="16" s="1"/>
  <c r="E30" i="13" a="1"/>
  <c r="E30" i="13" s="1"/>
  <c r="AQ11" i="16" s="1"/>
  <c r="AR11" i="16" s="1"/>
  <c r="E29" i="13" a="1"/>
  <c r="E29" i="13" s="1"/>
  <c r="AQ10" i="16" s="1"/>
  <c r="AR10" i="16" s="1"/>
  <c r="AQ9" i="16"/>
  <c r="AR9" i="16" s="1"/>
  <c r="E27" i="13" a="1"/>
  <c r="E27" i="13" s="1"/>
  <c r="AQ8" i="16" s="1"/>
  <c r="AR8" i="16" s="1"/>
  <c r="E26" i="13" a="1"/>
  <c r="E26" i="13" s="1"/>
  <c r="AQ7" i="16" s="1"/>
  <c r="AR7" i="16" s="1"/>
  <c r="E25" i="13" a="1"/>
  <c r="E25" i="13" s="1"/>
  <c r="AQ6" i="16" s="1"/>
  <c r="AR6" i="16" s="1"/>
  <c r="E24" i="13" a="1"/>
  <c r="E24" i="13" s="1"/>
  <c r="AQ5" i="16" s="1"/>
  <c r="AR5" i="16" s="1"/>
  <c r="E22" i="13" a="1"/>
  <c r="E22" i="13" s="1"/>
  <c r="AQ4" i="16" s="1"/>
  <c r="AR4" i="16" s="1"/>
  <c r="E21" i="13" a="1"/>
  <c r="E21" i="13" s="1"/>
  <c r="AQ3" i="16" s="1"/>
  <c r="AR3" i="16" s="1"/>
  <c r="AQ2" i="16"/>
  <c r="AR2" i="16" s="1"/>
  <c r="T3" i="16" a="1"/>
  <c r="H510" i="5" l="1"/>
  <c r="J519" i="5" s="1"/>
  <c r="A104" i="5"/>
  <c r="E443" i="5"/>
  <c r="E447" i="5"/>
  <c r="T3" i="16"/>
  <c r="T25" i="16" s="1"/>
  <c r="H467" i="5"/>
  <c r="N469" i="5" s="1"/>
  <c r="E30" i="9" s="1"/>
  <c r="P516" i="5" l="1"/>
  <c r="Q34" i="9" s="1"/>
  <c r="P514" i="5"/>
  <c r="Q32" i="9" s="1"/>
  <c r="J516" i="5"/>
  <c r="J529" i="5"/>
  <c r="J524" i="5"/>
  <c r="J514" i="5"/>
  <c r="J521" i="5"/>
  <c r="J526" i="5"/>
  <c r="J513" i="5"/>
  <c r="J518" i="5"/>
  <c r="J528" i="5"/>
  <c r="J523" i="5"/>
  <c r="J520" i="5"/>
  <c r="J525" i="5"/>
  <c r="J512" i="5"/>
  <c r="J527" i="5"/>
  <c r="J515" i="5"/>
  <c r="J517" i="5"/>
  <c r="J522" i="5"/>
  <c r="P475" i="5"/>
  <c r="F36" i="9" s="1"/>
  <c r="P473" i="5"/>
  <c r="F34" i="9" s="1"/>
  <c r="P513" i="5"/>
  <c r="Q31" i="9" s="1"/>
  <c r="R512" i="5"/>
  <c r="P518" i="5"/>
  <c r="Q36" i="9" s="1"/>
  <c r="R517" i="5"/>
  <c r="R528" i="5"/>
  <c r="P523" i="5"/>
  <c r="Q41" i="9" s="1"/>
  <c r="R513" i="5"/>
  <c r="P517" i="5"/>
  <c r="Q35" i="9" s="1"/>
  <c r="R524" i="5"/>
  <c r="R514" i="5"/>
  <c r="R522" i="5"/>
  <c r="P525" i="5"/>
  <c r="Q43" i="9" s="1"/>
  <c r="R518" i="5"/>
  <c r="P522" i="5"/>
  <c r="Q40" i="9" s="1"/>
  <c r="R521" i="5"/>
  <c r="P527" i="5"/>
  <c r="Q45" i="9" s="1"/>
  <c r="R520" i="5"/>
  <c r="P528" i="5"/>
  <c r="Q46" i="9" s="1"/>
  <c r="R527" i="5"/>
  <c r="R516" i="5"/>
  <c r="P524" i="5"/>
  <c r="Q42" i="9" s="1"/>
  <c r="P519" i="5"/>
  <c r="Q37" i="9" s="1"/>
  <c r="P526" i="5"/>
  <c r="Q44" i="9" s="1"/>
  <c r="R525" i="5"/>
  <c r="R523" i="5"/>
  <c r="P521" i="5"/>
  <c r="Q39" i="9" s="1"/>
  <c r="P520" i="5"/>
  <c r="Q38" i="9" s="1"/>
  <c r="R477" i="5"/>
  <c r="G38" i="9" s="1"/>
  <c r="R485" i="5"/>
  <c r="G46" i="9" s="1"/>
  <c r="R472" i="5"/>
  <c r="G33" i="9" s="1"/>
  <c r="R478" i="5"/>
  <c r="G39" i="9" s="1"/>
  <c r="R486" i="5"/>
  <c r="G47" i="9" s="1"/>
  <c r="R479" i="5"/>
  <c r="G40" i="9" s="1"/>
  <c r="R484" i="5"/>
  <c r="G45" i="9" s="1"/>
  <c r="R480" i="5"/>
  <c r="G41" i="9" s="1"/>
  <c r="R470" i="5"/>
  <c r="G31" i="9" s="1"/>
  <c r="R473" i="5"/>
  <c r="G34" i="9" s="1"/>
  <c r="R481" i="5"/>
  <c r="G42" i="9" s="1"/>
  <c r="R471" i="5"/>
  <c r="G32" i="9" s="1"/>
  <c r="R483" i="5"/>
  <c r="G44" i="9" s="1"/>
  <c r="R476" i="5"/>
  <c r="G37" i="9" s="1"/>
  <c r="R474" i="5"/>
  <c r="G35" i="9" s="1"/>
  <c r="R482" i="5"/>
  <c r="G43" i="9" s="1"/>
  <c r="R469" i="5"/>
  <c r="G30" i="9" s="1"/>
  <c r="R475" i="5"/>
  <c r="G36" i="9" s="1"/>
  <c r="R519" i="5"/>
  <c r="R526" i="5"/>
  <c r="R515" i="5"/>
  <c r="R529" i="5"/>
  <c r="P529" i="5"/>
  <c r="Q47" i="9" s="1"/>
  <c r="P478" i="5"/>
  <c r="F39" i="9" s="1"/>
  <c r="P472" i="5"/>
  <c r="F33" i="9" s="1"/>
  <c r="N480" i="5"/>
  <c r="E41" i="9" s="1"/>
  <c r="P471" i="5"/>
  <c r="F32" i="9" s="1"/>
  <c r="P483" i="5"/>
  <c r="F44" i="9" s="1"/>
  <c r="N479" i="5"/>
  <c r="E40" i="9" s="1"/>
  <c r="P479" i="5"/>
  <c r="F40" i="9" s="1"/>
  <c r="N473" i="5"/>
  <c r="E34" i="9" s="1"/>
  <c r="N481" i="5"/>
  <c r="E42" i="9" s="1"/>
  <c r="P470" i="5"/>
  <c r="F31" i="9" s="1"/>
  <c r="N485" i="5"/>
  <c r="E46" i="9" s="1"/>
  <c r="P486" i="5"/>
  <c r="F47" i="9" s="1"/>
  <c r="P480" i="5"/>
  <c r="F41" i="9" s="1"/>
  <c r="N474" i="5"/>
  <c r="E35" i="9" s="1"/>
  <c r="N482" i="5"/>
  <c r="E43" i="9" s="1"/>
  <c r="P469" i="5"/>
  <c r="F30" i="9" s="1"/>
  <c r="N477" i="5"/>
  <c r="E38" i="9" s="1"/>
  <c r="P481" i="5"/>
  <c r="F42" i="9" s="1"/>
  <c r="N475" i="5"/>
  <c r="E36" i="9" s="1"/>
  <c r="N483" i="5"/>
  <c r="E44" i="9" s="1"/>
  <c r="N471" i="5"/>
  <c r="E32" i="9" s="1"/>
  <c r="P485" i="5"/>
  <c r="F46" i="9" s="1"/>
  <c r="P474" i="5"/>
  <c r="F35" i="9" s="1"/>
  <c r="P482" i="5"/>
  <c r="F43" i="9" s="1"/>
  <c r="N476" i="5"/>
  <c r="E37" i="9" s="1"/>
  <c r="N484" i="5"/>
  <c r="E45" i="9" s="1"/>
  <c r="N470" i="5"/>
  <c r="E31" i="9" s="1"/>
  <c r="N472" i="5"/>
  <c r="E33" i="9" s="1"/>
  <c r="P476" i="5"/>
  <c r="F37" i="9" s="1"/>
  <c r="P484" i="5"/>
  <c r="F45" i="9" s="1"/>
  <c r="N478" i="5"/>
  <c r="E39" i="9" s="1"/>
  <c r="N486" i="5"/>
  <c r="E47" i="9" s="1"/>
  <c r="P477" i="5"/>
  <c r="F38" i="9" s="1"/>
  <c r="AE6" i="16"/>
  <c r="H489" i="5"/>
  <c r="V164" i="9"/>
  <c r="V165" i="9"/>
  <c r="V166" i="9"/>
  <c r="V167" i="9"/>
  <c r="V168" i="9"/>
  <c r="V169" i="9"/>
  <c r="V170" i="9"/>
  <c r="V171" i="9"/>
  <c r="V172" i="9"/>
  <c r="V173" i="9"/>
  <c r="V174" i="9"/>
  <c r="V175" i="9"/>
  <c r="V176" i="9"/>
  <c r="V177" i="9"/>
  <c r="V163" i="9"/>
  <c r="V161" i="9"/>
  <c r="V162" i="9"/>
  <c r="V160" i="9"/>
  <c r="V115" i="9"/>
  <c r="V116" i="9"/>
  <c r="V117" i="9"/>
  <c r="V118" i="9"/>
  <c r="V119" i="9"/>
  <c r="V120" i="9"/>
  <c r="V121" i="9"/>
  <c r="V122" i="9"/>
  <c r="V123" i="9"/>
  <c r="V124" i="9"/>
  <c r="V125" i="9"/>
  <c r="V126" i="9"/>
  <c r="V127" i="9"/>
  <c r="V128" i="9"/>
  <c r="V114" i="9"/>
  <c r="V99" i="9"/>
  <c r="V100" i="9"/>
  <c r="V101" i="9"/>
  <c r="V102" i="9"/>
  <c r="V103" i="9"/>
  <c r="V104" i="9"/>
  <c r="V105" i="9"/>
  <c r="V106" i="9"/>
  <c r="V107" i="9"/>
  <c r="V108" i="9"/>
  <c r="V109" i="9"/>
  <c r="V110" i="9"/>
  <c r="V111" i="9"/>
  <c r="V112" i="9"/>
  <c r="V98" i="9"/>
  <c r="V96" i="9"/>
  <c r="V97" i="9"/>
  <c r="V95" i="9"/>
  <c r="V80" i="9"/>
  <c r="V81" i="9"/>
  <c r="V82" i="9"/>
  <c r="V83" i="9"/>
  <c r="V84" i="9"/>
  <c r="V85" i="9"/>
  <c r="V86" i="9"/>
  <c r="V87" i="9"/>
  <c r="V88" i="9"/>
  <c r="V89" i="9"/>
  <c r="V90" i="9"/>
  <c r="V91" i="9"/>
  <c r="V92" i="9"/>
  <c r="V93" i="9"/>
  <c r="V79" i="9"/>
  <c r="V77" i="9"/>
  <c r="V78" i="9"/>
  <c r="V76" i="9"/>
  <c r="J496" i="5" l="1"/>
  <c r="J504" i="5"/>
  <c r="R495" i="5"/>
  <c r="R503" i="5"/>
  <c r="R492" i="5"/>
  <c r="R497" i="5"/>
  <c r="J497" i="5"/>
  <c r="J505" i="5"/>
  <c r="R496" i="5"/>
  <c r="R504" i="5"/>
  <c r="P493" i="5"/>
  <c r="L32" i="9" s="1"/>
  <c r="J498" i="5"/>
  <c r="J506" i="5"/>
  <c r="R505" i="5"/>
  <c r="R493" i="5"/>
  <c r="J499" i="5"/>
  <c r="J507" i="5"/>
  <c r="R498" i="5"/>
  <c r="R506" i="5"/>
  <c r="R491" i="5"/>
  <c r="R494" i="5"/>
  <c r="J492" i="5"/>
  <c r="I31" i="9" s="1"/>
  <c r="J500" i="5"/>
  <c r="J508" i="5"/>
  <c r="R499" i="5"/>
  <c r="R507" i="5"/>
  <c r="J502" i="5"/>
  <c r="J495" i="5"/>
  <c r="J503" i="5"/>
  <c r="R502" i="5"/>
  <c r="P492" i="5"/>
  <c r="L31" i="9" s="1"/>
  <c r="J493" i="5"/>
  <c r="I32" i="9" s="1"/>
  <c r="J501" i="5"/>
  <c r="J491" i="5"/>
  <c r="I30" i="9" s="1"/>
  <c r="R500" i="5"/>
  <c r="R508" i="5"/>
  <c r="J494" i="5"/>
  <c r="R501" i="5"/>
  <c r="P497" i="5"/>
  <c r="L36" i="9" s="1"/>
  <c r="P505" i="5"/>
  <c r="L44" i="9" s="1"/>
  <c r="N498" i="5"/>
  <c r="K37" i="9" s="1"/>
  <c r="N506" i="5"/>
  <c r="K45" i="9" s="1"/>
  <c r="N493" i="5"/>
  <c r="K32" i="9" s="1"/>
  <c r="N501" i="5"/>
  <c r="K40" i="9" s="1"/>
  <c r="N491" i="5"/>
  <c r="K30" i="9" s="1"/>
  <c r="P491" i="5"/>
  <c r="L30" i="9" s="1"/>
  <c r="N497" i="5"/>
  <c r="K36" i="9" s="1"/>
  <c r="P498" i="5"/>
  <c r="L37" i="9" s="1"/>
  <c r="P506" i="5"/>
  <c r="L45" i="9" s="1"/>
  <c r="N499" i="5"/>
  <c r="K38" i="9" s="1"/>
  <c r="N507" i="5"/>
  <c r="K46" i="9" s="1"/>
  <c r="P508" i="5"/>
  <c r="L47" i="9" s="1"/>
  <c r="N494" i="5"/>
  <c r="K33" i="9" s="1"/>
  <c r="N495" i="5"/>
  <c r="K34" i="9" s="1"/>
  <c r="P495" i="5"/>
  <c r="L34" i="9" s="1"/>
  <c r="N504" i="5"/>
  <c r="K43" i="9" s="1"/>
  <c r="P496" i="5"/>
  <c r="L35" i="9" s="1"/>
  <c r="N492" i="5"/>
  <c r="K31" i="9" s="1"/>
  <c r="P499" i="5"/>
  <c r="L38" i="9" s="1"/>
  <c r="P507" i="5"/>
  <c r="L46" i="9" s="1"/>
  <c r="N500" i="5"/>
  <c r="K39" i="9" s="1"/>
  <c r="N508" i="5"/>
  <c r="K47" i="9" s="1"/>
  <c r="P500" i="5"/>
  <c r="L39" i="9" s="1"/>
  <c r="P502" i="5"/>
  <c r="L41" i="9" s="1"/>
  <c r="P503" i="5"/>
  <c r="L42" i="9" s="1"/>
  <c r="P504" i="5"/>
  <c r="L43" i="9" s="1"/>
  <c r="P501" i="5"/>
  <c r="L40" i="9" s="1"/>
  <c r="P494" i="5"/>
  <c r="L33" i="9" s="1"/>
  <c r="N502" i="5"/>
  <c r="K41" i="9" s="1"/>
  <c r="N503" i="5"/>
  <c r="K42" i="9" s="1"/>
  <c r="N496" i="5"/>
  <c r="K35" i="9" s="1"/>
  <c r="N505" i="5"/>
  <c r="K44" i="9" s="1"/>
  <c r="AG6" i="16"/>
  <c r="N516" i="5"/>
  <c r="P34" i="9" s="1"/>
  <c r="N524" i="5"/>
  <c r="P42" i="9" s="1"/>
  <c r="N515" i="5"/>
  <c r="P33" i="9" s="1"/>
  <c r="N523" i="5"/>
  <c r="P41" i="9" s="1"/>
  <c r="N517" i="5"/>
  <c r="P35" i="9" s="1"/>
  <c r="N525" i="5"/>
  <c r="P43" i="9" s="1"/>
  <c r="P512" i="5"/>
  <c r="Q30" i="9" s="1"/>
  <c r="N521" i="5"/>
  <c r="P39" i="9" s="1"/>
  <c r="N522" i="5"/>
  <c r="P40" i="9" s="1"/>
  <c r="N518" i="5"/>
  <c r="P36" i="9" s="1"/>
  <c r="N526" i="5"/>
  <c r="P44" i="9" s="1"/>
  <c r="N513" i="5"/>
  <c r="P31" i="9" s="1"/>
  <c r="N519" i="5"/>
  <c r="P37" i="9" s="1"/>
  <c r="N527" i="5"/>
  <c r="P45" i="9" s="1"/>
  <c r="N514" i="5"/>
  <c r="P32" i="9" s="1"/>
  <c r="N520" i="5"/>
  <c r="P38" i="9" s="1"/>
  <c r="N528" i="5"/>
  <c r="P46" i="9" s="1"/>
  <c r="N512" i="5"/>
  <c r="P30" i="9" s="1"/>
  <c r="N529" i="5"/>
  <c r="P47" i="9" s="1"/>
  <c r="P515" i="5"/>
  <c r="Q33" i="9" s="1"/>
  <c r="AF6" i="16"/>
  <c r="T469" i="5"/>
  <c r="T472" i="5"/>
  <c r="T475" i="5"/>
  <c r="T478" i="5"/>
  <c r="T476" i="5"/>
  <c r="T482" i="5"/>
  <c r="T481" i="5"/>
  <c r="T479" i="5"/>
  <c r="H528" i="5"/>
  <c r="M46" i="9" s="1"/>
  <c r="H520" i="5"/>
  <c r="M38" i="9" s="1"/>
  <c r="H512" i="5"/>
  <c r="N30" i="9" s="1"/>
  <c r="H527" i="5"/>
  <c r="M45" i="9" s="1"/>
  <c r="H519" i="5"/>
  <c r="M37" i="9" s="1"/>
  <c r="H522" i="5"/>
  <c r="M40" i="9" s="1"/>
  <c r="H526" i="5"/>
  <c r="M44" i="9" s="1"/>
  <c r="H518" i="5"/>
  <c r="M36" i="9" s="1"/>
  <c r="H525" i="5"/>
  <c r="M43" i="9" s="1"/>
  <c r="H517" i="5"/>
  <c r="M35" i="9" s="1"/>
  <c r="H524" i="5"/>
  <c r="M42" i="9" s="1"/>
  <c r="H516" i="5"/>
  <c r="M34" i="9" s="1"/>
  <c r="H514" i="5"/>
  <c r="M32" i="9" s="1"/>
  <c r="H523" i="5"/>
  <c r="M41" i="9" s="1"/>
  <c r="H515" i="5"/>
  <c r="H529" i="5"/>
  <c r="M47" i="9" s="1"/>
  <c r="H521" i="5"/>
  <c r="M39" i="9" s="1"/>
  <c r="H513" i="5"/>
  <c r="M31" i="9" s="1"/>
  <c r="T483" i="5"/>
  <c r="H501" i="5"/>
  <c r="H40" i="9" s="1"/>
  <c r="H507" i="5"/>
  <c r="H46" i="9" s="1"/>
  <c r="H503" i="5"/>
  <c r="H42" i="9" s="1"/>
  <c r="H506" i="5"/>
  <c r="H45" i="9" s="1"/>
  <c r="H505" i="5"/>
  <c r="H44" i="9" s="1"/>
  <c r="H497" i="5"/>
  <c r="H36" i="9" s="1"/>
  <c r="H504" i="5"/>
  <c r="H43" i="9" s="1"/>
  <c r="T486" i="5"/>
  <c r="T484" i="5"/>
  <c r="T473" i="5"/>
  <c r="T470" i="5"/>
  <c r="T480" i="5"/>
  <c r="T477" i="5"/>
  <c r="T485" i="5"/>
  <c r="T474" i="5"/>
  <c r="T471" i="5"/>
  <c r="C19" i="10"/>
  <c r="A136" i="9" s="1"/>
  <c r="J47" i="9" l="1"/>
  <c r="I47" i="9"/>
  <c r="J38" i="9"/>
  <c r="I38" i="9"/>
  <c r="I44" i="9"/>
  <c r="J44" i="9"/>
  <c r="J39" i="9"/>
  <c r="I39" i="9"/>
  <c r="I36" i="9"/>
  <c r="J36" i="9"/>
  <c r="I45" i="9"/>
  <c r="J45" i="9"/>
  <c r="I34" i="9"/>
  <c r="J34" i="9"/>
  <c r="J37" i="9"/>
  <c r="I37" i="9"/>
  <c r="I33" i="9"/>
  <c r="J33" i="9"/>
  <c r="J41" i="9"/>
  <c r="I41" i="9"/>
  <c r="J42" i="9"/>
  <c r="I42" i="9"/>
  <c r="I43" i="9"/>
  <c r="J43" i="9"/>
  <c r="J40" i="9"/>
  <c r="I40" i="9"/>
  <c r="J46" i="9"/>
  <c r="I46" i="9"/>
  <c r="J35" i="9"/>
  <c r="I35" i="9"/>
  <c r="N42" i="9"/>
  <c r="N43" i="9"/>
  <c r="AG4" i="16"/>
  <c r="N38" i="9"/>
  <c r="N35" i="9"/>
  <c r="M30" i="9"/>
  <c r="AG3" i="16"/>
  <c r="AG2" i="16"/>
  <c r="M33" i="9"/>
  <c r="N45" i="9"/>
  <c r="N40" i="9"/>
  <c r="N41" i="9"/>
  <c r="N37" i="9"/>
  <c r="N33" i="9"/>
  <c r="N31" i="9"/>
  <c r="N44" i="9"/>
  <c r="N32" i="9"/>
  <c r="N39" i="9"/>
  <c r="N46" i="9"/>
  <c r="N34" i="9"/>
  <c r="N36" i="9"/>
  <c r="N47" i="9"/>
  <c r="T498" i="5"/>
  <c r="T500" i="5"/>
  <c r="T504" i="5"/>
  <c r="T503" i="5"/>
  <c r="T506" i="5"/>
  <c r="T508" i="5"/>
  <c r="T493" i="5"/>
  <c r="T496" i="5"/>
  <c r="T492" i="5"/>
  <c r="T513" i="5"/>
  <c r="T505" i="5"/>
  <c r="T514" i="5"/>
  <c r="T497" i="5"/>
  <c r="T502" i="5"/>
  <c r="T495" i="5"/>
  <c r="T512" i="5"/>
  <c r="T491" i="5"/>
  <c r="T494" i="5"/>
  <c r="T499" i="5"/>
  <c r="T501" i="5"/>
  <c r="T507" i="5"/>
  <c r="B26" i="9"/>
  <c r="B25" i="9"/>
  <c r="B24" i="9"/>
  <c r="B21" i="10"/>
  <c r="A138" i="9" s="1"/>
  <c r="B24" i="6"/>
  <c r="B25" i="6"/>
  <c r="B26" i="6"/>
  <c r="B27" i="6"/>
  <c r="B28" i="6"/>
  <c r="B29" i="6"/>
  <c r="B30" i="6"/>
  <c r="B31" i="6"/>
  <c r="B32" i="6"/>
  <c r="B33" i="6"/>
  <c r="B34" i="6"/>
  <c r="B35" i="6"/>
  <c r="B36" i="6"/>
  <c r="B37" i="6"/>
  <c r="B20" i="6"/>
  <c r="B21" i="6"/>
  <c r="B22" i="6"/>
  <c r="B23" i="6"/>
  <c r="B19" i="6"/>
  <c r="F17" i="9"/>
  <c r="F16" i="9"/>
  <c r="F14" i="9"/>
  <c r="F15" i="9"/>
  <c r="F13" i="9"/>
  <c r="F12" i="9"/>
  <c r="F11" i="9"/>
  <c r="F10" i="9"/>
  <c r="F9" i="9"/>
  <c r="F7" i="9"/>
  <c r="B17" i="9"/>
  <c r="A87" i="5"/>
  <c r="A78" i="5"/>
  <c r="O19" i="16"/>
  <c r="O18" i="16"/>
  <c r="H485" i="5" s="1"/>
  <c r="O17" i="16"/>
  <c r="H484" i="5" s="1"/>
  <c r="O16" i="16"/>
  <c r="H483" i="5" s="1"/>
  <c r="O15" i="16"/>
  <c r="H482" i="5" s="1"/>
  <c r="O14" i="16"/>
  <c r="H481" i="5" s="1"/>
  <c r="O13" i="16"/>
  <c r="O12" i="16"/>
  <c r="H479" i="5" s="1"/>
  <c r="O11" i="16"/>
  <c r="O10" i="16"/>
  <c r="O9" i="16"/>
  <c r="O8" i="16"/>
  <c r="O7" i="16"/>
  <c r="O6" i="16"/>
  <c r="O5" i="16"/>
  <c r="S109" i="5"/>
  <c r="N98" i="5"/>
  <c r="O4" i="16" s="1"/>
  <c r="O3" i="16"/>
  <c r="O2" i="16"/>
  <c r="B3" i="9"/>
  <c r="F5" i="9"/>
  <c r="B14" i="9"/>
  <c r="F8" i="9"/>
  <c r="B8" i="9"/>
  <c r="B5" i="9"/>
  <c r="B16" i="9"/>
  <c r="B13" i="9"/>
  <c r="B11" i="9"/>
  <c r="B20" i="10"/>
  <c r="A137" i="9" s="1"/>
  <c r="B23" i="10"/>
  <c r="A140" i="9" s="1"/>
  <c r="B22" i="10"/>
  <c r="A139" i="9" s="1"/>
  <c r="B24" i="10"/>
  <c r="A141" i="9" s="1"/>
  <c r="B25" i="10"/>
  <c r="A142" i="9" s="1"/>
  <c r="B26" i="10"/>
  <c r="A143" i="9" s="1"/>
  <c r="B27" i="10"/>
  <c r="A144" i="9" s="1"/>
  <c r="B28" i="10"/>
  <c r="A145" i="9" s="1"/>
  <c r="B29" i="10"/>
  <c r="A146" i="9" s="1"/>
  <c r="B30" i="10"/>
  <c r="A147" i="9" s="1"/>
  <c r="B31" i="10"/>
  <c r="A148" i="9" s="1"/>
  <c r="B32" i="10"/>
  <c r="A149" i="9" s="1"/>
  <c r="B33" i="10"/>
  <c r="A150" i="9" s="1"/>
  <c r="B34" i="10"/>
  <c r="A151" i="9" s="1"/>
  <c r="B35" i="10"/>
  <c r="A152" i="9" s="1"/>
  <c r="B36" i="10"/>
  <c r="A153" i="9" s="1"/>
  <c r="B37" i="10"/>
  <c r="A154" i="9" s="1"/>
  <c r="B38" i="10"/>
  <c r="A155" i="9" s="1"/>
  <c r="B39" i="10"/>
  <c r="B18" i="6"/>
  <c r="B132" i="9"/>
  <c r="B133" i="9"/>
  <c r="B10" i="9"/>
  <c r="B9" i="9"/>
  <c r="B6" i="9"/>
  <c r="F4" i="9"/>
  <c r="B4" i="9"/>
  <c r="F3" i="9"/>
  <c r="F2" i="9"/>
  <c r="B2" i="9"/>
  <c r="AK9" i="16" l="1"/>
  <c r="H475" i="5"/>
  <c r="AK8" i="16"/>
  <c r="AK7" i="16"/>
  <c r="H473" i="5"/>
  <c r="AK6" i="16"/>
  <c r="R28" i="16"/>
  <c r="Z28" i="16"/>
  <c r="AH28" i="16"/>
  <c r="AE28" i="16"/>
  <c r="Q28" i="16"/>
  <c r="S28" i="16"/>
  <c r="AA28" i="16"/>
  <c r="O28" i="16"/>
  <c r="X28" i="16"/>
  <c r="T28" i="16"/>
  <c r="AB28" i="16"/>
  <c r="AC28" i="16"/>
  <c r="U28" i="16"/>
  <c r="AF28" i="16"/>
  <c r="Y28" i="16"/>
  <c r="V28" i="16"/>
  <c r="AD28" i="16"/>
  <c r="W28" i="16"/>
  <c r="P28" i="16"/>
  <c r="AG28" i="16"/>
  <c r="AK4" i="16"/>
  <c r="AK3" i="16"/>
  <c r="AJ26" i="16"/>
  <c r="AJ27" i="16" s="1"/>
  <c r="O25" i="16"/>
  <c r="AG26" i="16"/>
  <c r="AG27" i="16" s="1"/>
  <c r="AG25" i="16"/>
  <c r="O30" i="16"/>
  <c r="AK2" i="16"/>
  <c r="O21" i="16"/>
  <c r="O26" i="16"/>
  <c r="H494" i="5"/>
  <c r="H472" i="5"/>
  <c r="AB5" i="16"/>
  <c r="H486" i="5"/>
  <c r="B47" i="9" s="1"/>
  <c r="H508" i="5"/>
  <c r="AB6" i="16"/>
  <c r="H469" i="5"/>
  <c r="H480" i="5"/>
  <c r="H502" i="5"/>
  <c r="H478" i="5"/>
  <c r="H500" i="5"/>
  <c r="H476" i="5"/>
  <c r="H498" i="5"/>
  <c r="H477" i="5"/>
  <c r="H499" i="5"/>
  <c r="H474" i="5"/>
  <c r="H496" i="5"/>
  <c r="H495" i="5"/>
  <c r="B74" i="9"/>
  <c r="C52" i="9"/>
  <c r="H492" i="5"/>
  <c r="H470" i="5"/>
  <c r="H493" i="5"/>
  <c r="O22" i="16"/>
  <c r="H471" i="5"/>
  <c r="AG5" i="16"/>
  <c r="AG7" i="16" s="1"/>
  <c r="AG8" i="16" s="1"/>
  <c r="H491" i="5"/>
  <c r="H30" i="9" s="1"/>
  <c r="C68" i="9"/>
  <c r="R74" i="9"/>
  <c r="A68" i="9" a="1"/>
  <c r="A68" i="9" s="1"/>
  <c r="G74" i="9"/>
  <c r="C57" i="9"/>
  <c r="A57" i="9" a="1"/>
  <c r="A57" i="9" s="1"/>
  <c r="C67" i="9"/>
  <c r="Q74" i="9"/>
  <c r="A67" i="9" a="1"/>
  <c r="A67" i="9" s="1"/>
  <c r="C59" i="9"/>
  <c r="I74" i="9"/>
  <c r="A59" i="9" a="1"/>
  <c r="A59" i="9" s="1"/>
  <c r="C56" i="9"/>
  <c r="F74" i="9"/>
  <c r="A56" i="9" a="1"/>
  <c r="A56" i="9" s="1"/>
  <c r="P74" i="9"/>
  <c r="C66" i="9"/>
  <c r="A66" i="9" a="1"/>
  <c r="A66" i="9" s="1"/>
  <c r="H74" i="9"/>
  <c r="C58" i="9"/>
  <c r="C55" i="9"/>
  <c r="E74" i="9"/>
  <c r="O74" i="9"/>
  <c r="C65" i="9"/>
  <c r="A65" i="9" a="1"/>
  <c r="A65" i="9" s="1"/>
  <c r="C60" i="9"/>
  <c r="J74" i="9"/>
  <c r="A60" i="9" a="1"/>
  <c r="A60" i="9" s="1"/>
  <c r="C54" i="9"/>
  <c r="D74" i="9"/>
  <c r="C64" i="9"/>
  <c r="N74" i="9"/>
  <c r="A64" i="9" a="1"/>
  <c r="A64" i="9" s="1"/>
  <c r="C71" i="9"/>
  <c r="U74" i="9"/>
  <c r="A71" i="9" a="1"/>
  <c r="A71" i="9" s="1"/>
  <c r="C63" i="9"/>
  <c r="M74" i="9"/>
  <c r="A63" i="9" a="1"/>
  <c r="A63" i="9" s="1"/>
  <c r="C74" i="9"/>
  <c r="C53" i="9"/>
  <c r="C70" i="9"/>
  <c r="T74" i="9"/>
  <c r="A70" i="9" a="1"/>
  <c r="A70" i="9" s="1"/>
  <c r="C62" i="9"/>
  <c r="L74" i="9"/>
  <c r="A62" i="9" a="1"/>
  <c r="A62" i="9" s="1"/>
  <c r="C69" i="9"/>
  <c r="S74" i="9"/>
  <c r="A69" i="9" a="1"/>
  <c r="A69" i="9" s="1"/>
  <c r="C61" i="9"/>
  <c r="K74" i="9"/>
  <c r="A61" i="9" a="1"/>
  <c r="A61" i="9" s="1"/>
  <c r="B42" i="9"/>
  <c r="B43" i="9"/>
  <c r="B44" i="9"/>
  <c r="B45" i="9"/>
  <c r="B46" i="9"/>
  <c r="B40" i="9"/>
  <c r="F86" i="8"/>
  <c r="F85" i="8" s="1"/>
  <c r="C18" i="6" s="1" a="1"/>
  <c r="C18" i="6" s="1"/>
  <c r="U86" i="13"/>
  <c r="U85" i="13" s="1"/>
  <c r="M86" i="13"/>
  <c r="M85" i="13" s="1"/>
  <c r="H86" i="13"/>
  <c r="H85" i="13" s="1"/>
  <c r="O86" i="13"/>
  <c r="O85" i="13" s="1"/>
  <c r="T86" i="13"/>
  <c r="T85" i="13" s="1"/>
  <c r="L86" i="13"/>
  <c r="L85" i="13" s="1"/>
  <c r="S86" i="13"/>
  <c r="S85" i="13" s="1"/>
  <c r="K86" i="13"/>
  <c r="K85" i="13" s="1"/>
  <c r="W86" i="13"/>
  <c r="W85" i="13" s="1"/>
  <c r="R86" i="13"/>
  <c r="R85" i="13" s="1"/>
  <c r="J86" i="13"/>
  <c r="J85" i="13" s="1"/>
  <c r="P86" i="13"/>
  <c r="P85" i="13" s="1"/>
  <c r="Y86" i="13"/>
  <c r="Y85" i="13" s="1"/>
  <c r="Q86" i="13"/>
  <c r="Q85" i="13" s="1"/>
  <c r="I86" i="13"/>
  <c r="I85" i="13" s="1"/>
  <c r="X86" i="13"/>
  <c r="X85" i="13" s="1"/>
  <c r="V86" i="13"/>
  <c r="V85" i="13" s="1"/>
  <c r="N86" i="13"/>
  <c r="N85" i="13" s="1"/>
  <c r="F86" i="13"/>
  <c r="F85" i="13" s="1"/>
  <c r="G86" i="13"/>
  <c r="G85" i="13" s="1"/>
  <c r="C151" i="9"/>
  <c r="I65" i="13"/>
  <c r="C158" i="9"/>
  <c r="C146" i="9"/>
  <c r="C154" i="9"/>
  <c r="W86" i="8"/>
  <c r="W85" i="8" s="1"/>
  <c r="O86" i="8"/>
  <c r="O85" i="8" s="1"/>
  <c r="T86" i="8"/>
  <c r="T85" i="8" s="1"/>
  <c r="L86" i="8"/>
  <c r="L85" i="8" s="1"/>
  <c r="R86" i="8"/>
  <c r="R85" i="8" s="1"/>
  <c r="Y86" i="8"/>
  <c r="Y85" i="8" s="1"/>
  <c r="U86" i="8"/>
  <c r="U85" i="8" s="1"/>
  <c r="S86" i="8"/>
  <c r="S85" i="8" s="1"/>
  <c r="K86" i="8"/>
  <c r="K85" i="8" s="1"/>
  <c r="J86" i="8"/>
  <c r="J85" i="8" s="1"/>
  <c r="Q86" i="8"/>
  <c r="Q85" i="8" s="1"/>
  <c r="I86" i="8"/>
  <c r="I85" i="8" s="1"/>
  <c r="M86" i="8"/>
  <c r="M85" i="8" s="1"/>
  <c r="X86" i="8"/>
  <c r="X85" i="8" s="1"/>
  <c r="P86" i="8"/>
  <c r="P85" i="8" s="1"/>
  <c r="H86" i="8"/>
  <c r="H85" i="8" s="1"/>
  <c r="G86" i="8"/>
  <c r="G85" i="8" s="1"/>
  <c r="V86" i="8"/>
  <c r="V85" i="8" s="1"/>
  <c r="N86" i="8"/>
  <c r="N85" i="8" s="1"/>
  <c r="C145" i="9"/>
  <c r="J77" i="16" a="1"/>
  <c r="J77" i="16" s="1"/>
  <c r="H65" i="8"/>
  <c r="H43" i="8"/>
  <c r="R19" i="8"/>
  <c r="R88" i="8" s="1"/>
  <c r="R43" i="8"/>
  <c r="R65" i="8"/>
  <c r="Y65" i="8"/>
  <c r="Y19" i="8"/>
  <c r="Y88" i="8" s="1"/>
  <c r="Y43" i="8"/>
  <c r="Q65" i="8"/>
  <c r="Q19" i="8"/>
  <c r="Q88" i="8" s="1"/>
  <c r="Q43" i="8"/>
  <c r="X19" i="8"/>
  <c r="X88" i="8" s="1"/>
  <c r="X65" i="8"/>
  <c r="X43" i="8"/>
  <c r="P65" i="8"/>
  <c r="P19" i="8"/>
  <c r="P88" i="8" s="1"/>
  <c r="P43" i="8"/>
  <c r="F19" i="8"/>
  <c r="F88" i="8" s="1"/>
  <c r="F43" i="8"/>
  <c r="F65" i="8"/>
  <c r="W65" i="8"/>
  <c r="W43" i="8"/>
  <c r="W19" i="8"/>
  <c r="W88" i="8" s="1"/>
  <c r="O65" i="8"/>
  <c r="O19" i="8"/>
  <c r="O88" i="8" s="1"/>
  <c r="O43" i="8"/>
  <c r="I19" i="8"/>
  <c r="I88" i="8" s="1"/>
  <c r="I65" i="8"/>
  <c r="I43" i="8"/>
  <c r="G43" i="8"/>
  <c r="G65" i="8"/>
  <c r="V19" i="8"/>
  <c r="V88" i="8" s="1"/>
  <c r="V65" i="8"/>
  <c r="V43" i="8"/>
  <c r="N43" i="8"/>
  <c r="N65" i="8"/>
  <c r="N19" i="8"/>
  <c r="N88" i="8" s="1"/>
  <c r="K43" i="8"/>
  <c r="K65" i="8"/>
  <c r="K19" i="8"/>
  <c r="K88" i="8" s="1"/>
  <c r="U43" i="8"/>
  <c r="U65" i="8"/>
  <c r="U19" i="8"/>
  <c r="U88" i="8" s="1"/>
  <c r="M43" i="8"/>
  <c r="M19" i="8"/>
  <c r="M88" i="8" s="1"/>
  <c r="M65" i="8"/>
  <c r="S43" i="8"/>
  <c r="S65" i="8"/>
  <c r="S19" i="8"/>
  <c r="S88" i="8" s="1"/>
  <c r="J43" i="8"/>
  <c r="J65" i="8"/>
  <c r="T43" i="8"/>
  <c r="T65" i="8"/>
  <c r="T19" i="8"/>
  <c r="T88" i="8" s="1"/>
  <c r="L43" i="8"/>
  <c r="L19" i="8"/>
  <c r="L88" i="8" s="1"/>
  <c r="A58" i="9" s="1" a="1"/>
  <c r="A58" i="9" s="1"/>
  <c r="L65" i="8"/>
  <c r="C139" i="9"/>
  <c r="C152" i="9"/>
  <c r="C142" i="9"/>
  <c r="C150" i="9"/>
  <c r="G19" i="8"/>
  <c r="H19" i="8"/>
  <c r="H88" i="8" s="1"/>
  <c r="J19" i="8"/>
  <c r="J88" i="8" s="1"/>
  <c r="U158" i="9"/>
  <c r="T158" i="9"/>
  <c r="S158" i="9"/>
  <c r="R158" i="9"/>
  <c r="Q158" i="9"/>
  <c r="P158" i="9"/>
  <c r="C149" i="9"/>
  <c r="M158" i="9"/>
  <c r="L158" i="9"/>
  <c r="K158" i="9"/>
  <c r="J158" i="9"/>
  <c r="I158" i="9"/>
  <c r="H158" i="9"/>
  <c r="C141" i="9"/>
  <c r="F65" i="13"/>
  <c r="C138" i="9"/>
  <c r="I43" i="13"/>
  <c r="C143" i="9"/>
  <c r="F19" i="13"/>
  <c r="F88" i="13" s="1"/>
  <c r="C144" i="9"/>
  <c r="I19" i="13"/>
  <c r="I88" i="13" s="1"/>
  <c r="E158" i="9"/>
  <c r="G158" i="9"/>
  <c r="O158" i="9"/>
  <c r="D158" i="9"/>
  <c r="C147" i="9"/>
  <c r="C148" i="9"/>
  <c r="N158" i="9"/>
  <c r="C140" i="9"/>
  <c r="F158" i="9"/>
  <c r="F43" i="13"/>
  <c r="C136" i="9"/>
  <c r="B158" i="9"/>
  <c r="C137" i="9"/>
  <c r="G65" i="13"/>
  <c r="G43" i="13"/>
  <c r="G19" i="13"/>
  <c r="G88" i="13" s="1"/>
  <c r="X65" i="13"/>
  <c r="X43" i="13"/>
  <c r="X19" i="13"/>
  <c r="X88" i="13" s="1"/>
  <c r="C153" i="9"/>
  <c r="W65" i="13"/>
  <c r="W43" i="13"/>
  <c r="W19" i="13"/>
  <c r="W88" i="13" s="1"/>
  <c r="V65" i="13"/>
  <c r="V43" i="13"/>
  <c r="V19" i="13"/>
  <c r="V88" i="13" s="1"/>
  <c r="U65" i="13"/>
  <c r="U43" i="13"/>
  <c r="U19" i="13"/>
  <c r="U88" i="13" s="1"/>
  <c r="T65" i="13"/>
  <c r="T43" i="13"/>
  <c r="T19" i="13"/>
  <c r="T88" i="13" s="1"/>
  <c r="S65" i="13"/>
  <c r="S43" i="13"/>
  <c r="S19" i="13"/>
  <c r="S88" i="13" s="1"/>
  <c r="R65" i="13"/>
  <c r="R43" i="13"/>
  <c r="R19" i="13"/>
  <c r="R88" i="13" s="1"/>
  <c r="Q65" i="13"/>
  <c r="Q43" i="13"/>
  <c r="Q19" i="13"/>
  <c r="Q88" i="13" s="1"/>
  <c r="P65" i="13"/>
  <c r="P43" i="13"/>
  <c r="P19" i="13"/>
  <c r="P88" i="13" s="1"/>
  <c r="O65" i="13"/>
  <c r="O43" i="13"/>
  <c r="O19" i="13"/>
  <c r="O88" i="13" s="1"/>
  <c r="N65" i="13"/>
  <c r="N43" i="13"/>
  <c r="N19" i="13"/>
  <c r="N88" i="13" s="1"/>
  <c r="M65" i="13"/>
  <c r="M43" i="13"/>
  <c r="M19" i="13"/>
  <c r="M88" i="13" s="1"/>
  <c r="L65" i="13"/>
  <c r="L43" i="13"/>
  <c r="L19" i="13"/>
  <c r="L88" i="13" s="1"/>
  <c r="K65" i="13"/>
  <c r="K43" i="13"/>
  <c r="K19" i="13"/>
  <c r="K88" i="13" s="1"/>
  <c r="J65" i="13"/>
  <c r="J43" i="13"/>
  <c r="J19" i="13"/>
  <c r="J88" i="13" s="1"/>
  <c r="H65" i="13"/>
  <c r="H43" i="13"/>
  <c r="H19" i="13"/>
  <c r="H88" i="13" s="1"/>
  <c r="C155" i="9"/>
  <c r="Y65" i="13"/>
  <c r="Y43" i="13"/>
  <c r="Y19" i="13"/>
  <c r="Y88" i="13" s="1"/>
  <c r="AQ28" i="16" l="1"/>
  <c r="AP28" i="16"/>
  <c r="AT28" i="16"/>
  <c r="C21" i="10" a="1"/>
  <c r="C21" i="10" s="1"/>
  <c r="C20" i="10" a="1"/>
  <c r="C20" i="10" s="1"/>
  <c r="AJ25" i="16"/>
  <c r="O31" i="16"/>
  <c r="O32" i="16" s="1"/>
  <c r="AR28" i="16"/>
  <c r="B36" i="9"/>
  <c r="AO28" i="16"/>
  <c r="C39" i="10" a="1"/>
  <c r="C39" i="10" s="1"/>
  <c r="C31" i="10" a="1"/>
  <c r="C31" i="10" s="1"/>
  <c r="C23" i="10" a="1"/>
  <c r="C23" i="10" s="1"/>
  <c r="C38" i="10" a="1"/>
  <c r="C38" i="10" s="1"/>
  <c r="C30" i="10" a="1"/>
  <c r="C30" i="10" s="1"/>
  <c r="C22" i="10" a="1"/>
  <c r="C22" i="10" s="1"/>
  <c r="C37" i="10" a="1"/>
  <c r="C37" i="10" s="1"/>
  <c r="C29" i="10" a="1"/>
  <c r="C29" i="10" s="1"/>
  <c r="C26" i="10" a="1"/>
  <c r="C26" i="10" s="1"/>
  <c r="C36" i="10" a="1"/>
  <c r="C36" i="10" s="1"/>
  <c r="C28" i="10" a="1"/>
  <c r="C28" i="10" s="1"/>
  <c r="C35" i="10" a="1"/>
  <c r="C35" i="10" s="1"/>
  <c r="C27" i="10" a="1"/>
  <c r="C27" i="10" s="1"/>
  <c r="C34" i="10" a="1"/>
  <c r="C34" i="10" s="1"/>
  <c r="C33" i="10" a="1"/>
  <c r="C33" i="10" s="1"/>
  <c r="C25" i="10" a="1"/>
  <c r="C25" i="10" s="1"/>
  <c r="C32" i="10" a="1"/>
  <c r="C32" i="10" s="1"/>
  <c r="C24" i="10" a="1"/>
  <c r="C24" i="10" s="1"/>
  <c r="AJ28" i="16"/>
  <c r="O33" i="16"/>
  <c r="AK5" i="16"/>
  <c r="AK28" i="16" s="1"/>
  <c r="O27" i="16"/>
  <c r="O36" i="16" s="1"/>
  <c r="T40" i="8" s="1"/>
  <c r="AR26" i="16"/>
  <c r="AR27" i="16" s="1"/>
  <c r="AR25" i="16"/>
  <c r="AS25" i="16" s="1"/>
  <c r="AO26" i="16"/>
  <c r="AO27" i="16" s="1"/>
  <c r="AO25" i="16"/>
  <c r="AP25" i="16" s="1"/>
  <c r="AK25" i="16"/>
  <c r="AK26" i="16"/>
  <c r="AB7" i="16"/>
  <c r="C31" i="6" a="1"/>
  <c r="C31" i="6" s="1"/>
  <c r="A52" i="9" a="1"/>
  <c r="A52" i="9" s="1"/>
  <c r="C28" i="6" a="1"/>
  <c r="C28" i="6" s="1"/>
  <c r="B41" i="9"/>
  <c r="T518" i="5"/>
  <c r="T520" i="5"/>
  <c r="T517" i="5"/>
  <c r="B37" i="9"/>
  <c r="B38" i="9"/>
  <c r="H33" i="9"/>
  <c r="B30" i="9"/>
  <c r="H47" i="9"/>
  <c r="H32" i="9"/>
  <c r="B34" i="9"/>
  <c r="B35" i="9"/>
  <c r="H41" i="9"/>
  <c r="B39" i="9"/>
  <c r="AE4" i="16"/>
  <c r="H39" i="9"/>
  <c r="H37" i="9"/>
  <c r="AF4" i="16"/>
  <c r="H38" i="9"/>
  <c r="H35" i="9"/>
  <c r="H34" i="9"/>
  <c r="O23" i="16"/>
  <c r="K52" i="9"/>
  <c r="N52" i="9"/>
  <c r="J52" i="9"/>
  <c r="D52" i="9"/>
  <c r="Q52" i="9"/>
  <c r="I52" i="9"/>
  <c r="L52" i="9"/>
  <c r="P52" i="9"/>
  <c r="H52" i="9" a="1"/>
  <c r="H52" i="9" s="1"/>
  <c r="R52" i="9" s="1"/>
  <c r="O52" i="9"/>
  <c r="G52" i="9"/>
  <c r="F52" i="9"/>
  <c r="M52" i="9"/>
  <c r="E52" i="9"/>
  <c r="B136" i="9"/>
  <c r="B52" i="9"/>
  <c r="H31" i="9"/>
  <c r="B31" i="9"/>
  <c r="AE2" i="16"/>
  <c r="B32" i="9"/>
  <c r="AE3" i="16"/>
  <c r="AG12" i="16"/>
  <c r="AF3" i="16"/>
  <c r="AF2" i="16"/>
  <c r="N152" i="9"/>
  <c r="L152" i="9"/>
  <c r="J152" i="9"/>
  <c r="D152" i="9"/>
  <c r="F152" i="9"/>
  <c r="I152" i="9"/>
  <c r="G152" i="9"/>
  <c r="O152" i="9"/>
  <c r="M152" i="9"/>
  <c r="H152" i="9"/>
  <c r="K152" i="9"/>
  <c r="E152" i="9"/>
  <c r="E147" i="9"/>
  <c r="F147" i="9"/>
  <c r="H147" i="9"/>
  <c r="M147" i="9"/>
  <c r="J147" i="9"/>
  <c r="N147" i="9"/>
  <c r="L147" i="9"/>
  <c r="I147" i="9"/>
  <c r="G147" i="9"/>
  <c r="D147" i="9"/>
  <c r="K147" i="9"/>
  <c r="O147" i="9"/>
  <c r="D143" i="9"/>
  <c r="I143" i="9"/>
  <c r="G143" i="9"/>
  <c r="K143" i="9"/>
  <c r="H143" i="9"/>
  <c r="O143" i="9"/>
  <c r="M143" i="9"/>
  <c r="J143" i="9"/>
  <c r="N143" i="9"/>
  <c r="L143" i="9"/>
  <c r="E143" i="9"/>
  <c r="F143" i="9"/>
  <c r="E139" i="9"/>
  <c r="F139" i="9"/>
  <c r="G139" i="9"/>
  <c r="K139" i="9"/>
  <c r="M139" i="9"/>
  <c r="J139" i="9"/>
  <c r="H139" i="9"/>
  <c r="O139" i="9"/>
  <c r="N139" i="9"/>
  <c r="L139" i="9"/>
  <c r="D139" i="9"/>
  <c r="I139" i="9"/>
  <c r="H153" i="9"/>
  <c r="F153" i="9"/>
  <c r="N153" i="9"/>
  <c r="L153" i="9"/>
  <c r="D153" i="9"/>
  <c r="I153" i="9"/>
  <c r="G153" i="9"/>
  <c r="K153" i="9"/>
  <c r="O153" i="9"/>
  <c r="M153" i="9"/>
  <c r="J153" i="9"/>
  <c r="E153" i="9"/>
  <c r="H154" i="9"/>
  <c r="K154" i="9"/>
  <c r="N154" i="9"/>
  <c r="L154" i="9"/>
  <c r="J154" i="9"/>
  <c r="E154" i="9"/>
  <c r="D154" i="9"/>
  <c r="F154" i="9"/>
  <c r="M154" i="9"/>
  <c r="O154" i="9"/>
  <c r="I154" i="9"/>
  <c r="G154" i="9"/>
  <c r="L142" i="9"/>
  <c r="F142" i="9"/>
  <c r="I142" i="9"/>
  <c r="G142" i="9"/>
  <c r="O142" i="9"/>
  <c r="M142" i="9"/>
  <c r="N142" i="9"/>
  <c r="J142" i="9"/>
  <c r="E142" i="9"/>
  <c r="H142" i="9"/>
  <c r="K142" i="9"/>
  <c r="D142" i="9"/>
  <c r="H137" i="9"/>
  <c r="F137" i="9"/>
  <c r="N137" i="9"/>
  <c r="L137" i="9"/>
  <c r="D137" i="9"/>
  <c r="E137" i="9"/>
  <c r="I137" i="9"/>
  <c r="G137" i="9"/>
  <c r="K137" i="9"/>
  <c r="O137" i="9"/>
  <c r="M137" i="9"/>
  <c r="J137" i="9"/>
  <c r="O136" i="9"/>
  <c r="M136" i="9"/>
  <c r="F136" i="9"/>
  <c r="E136" i="9"/>
  <c r="I136" i="9"/>
  <c r="H136" i="9"/>
  <c r="G136" i="9"/>
  <c r="J136" i="9"/>
  <c r="N136" i="9"/>
  <c r="L136" i="9"/>
  <c r="K136" i="9"/>
  <c r="D136" i="9"/>
  <c r="O138" i="9"/>
  <c r="E138" i="9"/>
  <c r="H138" i="9"/>
  <c r="K138" i="9"/>
  <c r="N138" i="9"/>
  <c r="L138" i="9"/>
  <c r="J138" i="9"/>
  <c r="D138" i="9"/>
  <c r="F138" i="9"/>
  <c r="I138" i="9"/>
  <c r="G138" i="9"/>
  <c r="M138" i="9"/>
  <c r="H146" i="9"/>
  <c r="K146" i="9"/>
  <c r="M146" i="9"/>
  <c r="N146" i="9"/>
  <c r="L146" i="9"/>
  <c r="J146" i="9"/>
  <c r="D146" i="9"/>
  <c r="F146" i="9"/>
  <c r="E146" i="9"/>
  <c r="I146" i="9"/>
  <c r="G146" i="9"/>
  <c r="O146" i="9"/>
  <c r="O148" i="9"/>
  <c r="M148" i="9"/>
  <c r="I148" i="9"/>
  <c r="G148" i="9"/>
  <c r="E148" i="9"/>
  <c r="H148" i="9"/>
  <c r="K148" i="9"/>
  <c r="N148" i="9"/>
  <c r="L148" i="9"/>
  <c r="J148" i="9"/>
  <c r="D148" i="9"/>
  <c r="F148" i="9"/>
  <c r="I149" i="9"/>
  <c r="G149" i="9"/>
  <c r="K149" i="9"/>
  <c r="O149" i="9"/>
  <c r="M149" i="9"/>
  <c r="J149" i="9"/>
  <c r="D149" i="9"/>
  <c r="E149" i="9"/>
  <c r="F149" i="9"/>
  <c r="H149" i="9"/>
  <c r="N149" i="9"/>
  <c r="L149" i="9"/>
  <c r="H145" i="9"/>
  <c r="N145" i="9"/>
  <c r="L145" i="9"/>
  <c r="D145" i="9"/>
  <c r="F145" i="9"/>
  <c r="I145" i="9"/>
  <c r="G145" i="9"/>
  <c r="K145" i="9"/>
  <c r="E145" i="9"/>
  <c r="O145" i="9"/>
  <c r="M145" i="9"/>
  <c r="J145" i="9"/>
  <c r="N144" i="9"/>
  <c r="L144" i="9"/>
  <c r="J144" i="9"/>
  <c r="D144" i="9"/>
  <c r="F144" i="9"/>
  <c r="I144" i="9"/>
  <c r="G144" i="9"/>
  <c r="O144" i="9"/>
  <c r="M144" i="9"/>
  <c r="E144" i="9"/>
  <c r="H144" i="9"/>
  <c r="K144" i="9"/>
  <c r="E155" i="9"/>
  <c r="F155" i="9"/>
  <c r="G155" i="9"/>
  <c r="J155" i="9"/>
  <c r="H155" i="9"/>
  <c r="K155" i="9"/>
  <c r="N155" i="9"/>
  <c r="L155" i="9"/>
  <c r="D155" i="9"/>
  <c r="I155" i="9"/>
  <c r="O155" i="9"/>
  <c r="M155" i="9"/>
  <c r="I141" i="9"/>
  <c r="G141" i="9"/>
  <c r="K141" i="9"/>
  <c r="O141" i="9"/>
  <c r="M141" i="9"/>
  <c r="J141" i="9"/>
  <c r="E141" i="9"/>
  <c r="F141" i="9"/>
  <c r="D141" i="9"/>
  <c r="H141" i="9"/>
  <c r="N141" i="9"/>
  <c r="L141" i="9"/>
  <c r="O140" i="9"/>
  <c r="M140" i="9"/>
  <c r="E140" i="9"/>
  <c r="G140" i="9"/>
  <c r="H140" i="9"/>
  <c r="K140" i="9"/>
  <c r="I140" i="9"/>
  <c r="N140" i="9"/>
  <c r="L140" i="9"/>
  <c r="J140" i="9"/>
  <c r="D140" i="9"/>
  <c r="F140" i="9"/>
  <c r="I150" i="9"/>
  <c r="G150" i="9"/>
  <c r="D150" i="9"/>
  <c r="O150" i="9"/>
  <c r="M150" i="9"/>
  <c r="E150" i="9"/>
  <c r="N150" i="9"/>
  <c r="L150" i="9"/>
  <c r="F150" i="9"/>
  <c r="H150" i="9"/>
  <c r="K150" i="9"/>
  <c r="J150" i="9"/>
  <c r="D151" i="9"/>
  <c r="H151" i="9"/>
  <c r="N151" i="9"/>
  <c r="I151" i="9"/>
  <c r="G151" i="9"/>
  <c r="K151" i="9"/>
  <c r="O151" i="9"/>
  <c r="M151" i="9"/>
  <c r="J151" i="9"/>
  <c r="E151" i="9"/>
  <c r="F151" i="9"/>
  <c r="L151" i="9"/>
  <c r="M63" i="9"/>
  <c r="L63" i="9"/>
  <c r="N63" i="9"/>
  <c r="K63" i="9"/>
  <c r="G63" i="9"/>
  <c r="E63" i="9"/>
  <c r="B147" i="9"/>
  <c r="J63" i="9"/>
  <c r="Q63" i="9"/>
  <c r="I63" i="9"/>
  <c r="P63" i="9"/>
  <c r="H63" i="9" a="1"/>
  <c r="H63" i="9" s="1"/>
  <c r="R63" i="9" s="1"/>
  <c r="O63" i="9"/>
  <c r="F63" i="9"/>
  <c r="D63" i="9"/>
  <c r="B63" i="9"/>
  <c r="J61" i="9"/>
  <c r="G61" i="9"/>
  <c r="E61" i="9"/>
  <c r="B145" i="9"/>
  <c r="K61" i="9"/>
  <c r="Q61" i="9"/>
  <c r="I61" i="9"/>
  <c r="P61" i="9"/>
  <c r="H61" i="9" a="1"/>
  <c r="H61" i="9" s="1"/>
  <c r="R61" i="9" s="1"/>
  <c r="O61" i="9"/>
  <c r="N61" i="9"/>
  <c r="F61" i="9"/>
  <c r="D61" i="9"/>
  <c r="M61" i="9"/>
  <c r="L61" i="9"/>
  <c r="B61" i="9"/>
  <c r="J54" i="9"/>
  <c r="Q54" i="9"/>
  <c r="I54" i="9"/>
  <c r="G54" i="9"/>
  <c r="E54" i="9"/>
  <c r="P54" i="9"/>
  <c r="B138" i="9"/>
  <c r="O54" i="9"/>
  <c r="H54" i="9" a="1"/>
  <c r="H54" i="9" s="1"/>
  <c r="R54" i="9" s="1"/>
  <c r="N54" i="9"/>
  <c r="M54" i="9"/>
  <c r="F54" i="9"/>
  <c r="D54" i="9"/>
  <c r="K54" i="9"/>
  <c r="L54" i="9"/>
  <c r="B54" i="9"/>
  <c r="K67" i="9"/>
  <c r="J67" i="9"/>
  <c r="L67" i="9"/>
  <c r="Q67" i="9"/>
  <c r="I67" i="9"/>
  <c r="F67" i="9"/>
  <c r="D67" i="9"/>
  <c r="P67" i="9"/>
  <c r="O67" i="9"/>
  <c r="H67" i="9" a="1"/>
  <c r="H67" i="9" s="1"/>
  <c r="R67" i="9" s="1"/>
  <c r="N67" i="9"/>
  <c r="M67" i="9"/>
  <c r="G67" i="9"/>
  <c r="E67" i="9"/>
  <c r="B151" i="9"/>
  <c r="B67" i="9"/>
  <c r="Q71" i="9"/>
  <c r="I71" i="9"/>
  <c r="P71" i="9"/>
  <c r="H71" i="9" a="1"/>
  <c r="H71" i="9" s="1"/>
  <c r="R71" i="9" s="1"/>
  <c r="J71" i="9"/>
  <c r="O71" i="9"/>
  <c r="G71" i="9"/>
  <c r="E71" i="9"/>
  <c r="B155" i="9"/>
  <c r="N71" i="9"/>
  <c r="M71" i="9"/>
  <c r="L71" i="9"/>
  <c r="K71" i="9"/>
  <c r="F71" i="9"/>
  <c r="D71" i="9"/>
  <c r="B71" i="9"/>
  <c r="N56" i="9"/>
  <c r="M56" i="9"/>
  <c r="L56" i="9"/>
  <c r="K56" i="9"/>
  <c r="G56" i="9"/>
  <c r="E56" i="9"/>
  <c r="D56" i="9"/>
  <c r="J56" i="9"/>
  <c r="O56" i="9"/>
  <c r="Q56" i="9"/>
  <c r="I56" i="9"/>
  <c r="P56" i="9"/>
  <c r="H56" i="9" a="1"/>
  <c r="H56" i="9" s="1"/>
  <c r="R56" i="9" s="1"/>
  <c r="F56" i="9"/>
  <c r="B140" i="9"/>
  <c r="B56" i="9"/>
  <c r="L57" i="9"/>
  <c r="F57" i="9"/>
  <c r="D57" i="9"/>
  <c r="M57" i="9"/>
  <c r="K57" i="9"/>
  <c r="J57" i="9"/>
  <c r="Q57" i="9"/>
  <c r="I57" i="9"/>
  <c r="P57" i="9"/>
  <c r="H57" i="9" a="1"/>
  <c r="H57" i="9" s="1"/>
  <c r="R57" i="9" s="1"/>
  <c r="G57" i="9"/>
  <c r="E57" i="9"/>
  <c r="B141" i="9"/>
  <c r="O57" i="9"/>
  <c r="N57" i="9"/>
  <c r="B57" i="9"/>
  <c r="N69" i="9"/>
  <c r="G69" i="9"/>
  <c r="E69" i="9"/>
  <c r="B153" i="9"/>
  <c r="M69" i="9"/>
  <c r="L69" i="9"/>
  <c r="K69" i="9"/>
  <c r="J69" i="9"/>
  <c r="F69" i="9"/>
  <c r="D69" i="9"/>
  <c r="O69" i="9"/>
  <c r="Q69" i="9"/>
  <c r="I69" i="9"/>
  <c r="P69" i="9"/>
  <c r="H69" i="9" a="1"/>
  <c r="H69" i="9" s="1"/>
  <c r="R69" i="9" s="1"/>
  <c r="B69" i="9"/>
  <c r="M53" i="9"/>
  <c r="G53" i="9"/>
  <c r="E53" i="9"/>
  <c r="L53" i="9"/>
  <c r="B137" i="9"/>
  <c r="K53" i="9"/>
  <c r="N53" i="9"/>
  <c r="J53" i="9"/>
  <c r="Q53" i="9"/>
  <c r="I53" i="9"/>
  <c r="F53" i="9"/>
  <c r="D53" i="9"/>
  <c r="P53" i="9"/>
  <c r="H53" i="9" a="1"/>
  <c r="H53" i="9" s="1"/>
  <c r="R53" i="9" s="1"/>
  <c r="O53" i="9"/>
  <c r="B53" i="9"/>
  <c r="L60" i="9"/>
  <c r="K60" i="9"/>
  <c r="G60" i="9"/>
  <c r="J60" i="9"/>
  <c r="Q60" i="9"/>
  <c r="I60" i="9"/>
  <c r="F60" i="9"/>
  <c r="D60" i="9"/>
  <c r="E60" i="9"/>
  <c r="P60" i="9"/>
  <c r="M60" i="9"/>
  <c r="O60" i="9"/>
  <c r="H60" i="9" a="1"/>
  <c r="H60" i="9" s="1"/>
  <c r="R60" i="9" s="1"/>
  <c r="N60" i="9"/>
  <c r="B144" i="9"/>
  <c r="B60" i="9"/>
  <c r="J58" i="9"/>
  <c r="Q58" i="9"/>
  <c r="I58" i="9"/>
  <c r="F58" i="9"/>
  <c r="D58" i="9"/>
  <c r="P58" i="9"/>
  <c r="H58" i="9" a="1"/>
  <c r="H58" i="9" s="1"/>
  <c r="R58" i="9" s="1"/>
  <c r="K58" i="9"/>
  <c r="O58" i="9"/>
  <c r="N58" i="9"/>
  <c r="M58" i="9"/>
  <c r="G58" i="9"/>
  <c r="E58" i="9"/>
  <c r="B142" i="9"/>
  <c r="L58" i="9"/>
  <c r="B58" i="9"/>
  <c r="P55" i="9"/>
  <c r="H55" i="9" a="1"/>
  <c r="H55" i="9" s="1"/>
  <c r="R55" i="9" s="1"/>
  <c r="O55" i="9"/>
  <c r="Q55" i="9"/>
  <c r="N55" i="9"/>
  <c r="G55" i="9"/>
  <c r="E55" i="9"/>
  <c r="M55" i="9"/>
  <c r="B139" i="9"/>
  <c r="I55" i="9"/>
  <c r="L55" i="9"/>
  <c r="K55" i="9"/>
  <c r="J55" i="9"/>
  <c r="F55" i="9"/>
  <c r="D55" i="9"/>
  <c r="B55" i="9"/>
  <c r="K70" i="9"/>
  <c r="J70" i="9"/>
  <c r="G70" i="9"/>
  <c r="E70" i="9"/>
  <c r="B154" i="9"/>
  <c r="Q70" i="9"/>
  <c r="I70" i="9"/>
  <c r="L70" i="9"/>
  <c r="P70" i="9"/>
  <c r="O70" i="9"/>
  <c r="H70" i="9" a="1"/>
  <c r="H70" i="9" s="1"/>
  <c r="R70" i="9" s="1"/>
  <c r="N70" i="9"/>
  <c r="F70" i="9"/>
  <c r="D70" i="9"/>
  <c r="M70" i="9"/>
  <c r="B70" i="9"/>
  <c r="K64" i="9"/>
  <c r="J64" i="9"/>
  <c r="Q64" i="9"/>
  <c r="I64" i="9"/>
  <c r="F64" i="9"/>
  <c r="D64" i="9"/>
  <c r="P64" i="9"/>
  <c r="H64" i="9" a="1"/>
  <c r="H64" i="9" s="1"/>
  <c r="R64" i="9" s="1"/>
  <c r="G64" i="9"/>
  <c r="E64" i="9"/>
  <c r="B148" i="9"/>
  <c r="L64" i="9"/>
  <c r="O64" i="9"/>
  <c r="N64" i="9"/>
  <c r="M64" i="9"/>
  <c r="B64" i="9"/>
  <c r="Q65" i="9"/>
  <c r="I65" i="9"/>
  <c r="F65" i="9"/>
  <c r="D65" i="9"/>
  <c r="P65" i="9"/>
  <c r="H65" i="9" a="1"/>
  <c r="H65" i="9" s="1"/>
  <c r="R65" i="9" s="1"/>
  <c r="O65" i="9"/>
  <c r="N65" i="9"/>
  <c r="M65" i="9"/>
  <c r="G65" i="9"/>
  <c r="E65" i="9"/>
  <c r="B149" i="9"/>
  <c r="J65" i="9"/>
  <c r="L65" i="9"/>
  <c r="K65" i="9"/>
  <c r="B65" i="9"/>
  <c r="O59" i="9"/>
  <c r="H59" i="9" a="1"/>
  <c r="H59" i="9" s="1"/>
  <c r="R59" i="9" s="1"/>
  <c r="N59" i="9"/>
  <c r="M59" i="9"/>
  <c r="F59" i="9"/>
  <c r="D59" i="9"/>
  <c r="L59" i="9"/>
  <c r="P59" i="9"/>
  <c r="K59" i="9"/>
  <c r="J59" i="9"/>
  <c r="Q59" i="9"/>
  <c r="I59" i="9"/>
  <c r="G59" i="9"/>
  <c r="E59" i="9"/>
  <c r="B143" i="9"/>
  <c r="B59" i="9"/>
  <c r="O62" i="9"/>
  <c r="H62" i="9" a="1"/>
  <c r="H62" i="9" s="1"/>
  <c r="R62" i="9" s="1"/>
  <c r="N62" i="9"/>
  <c r="G62" i="9"/>
  <c r="E62" i="9"/>
  <c r="B146" i="9"/>
  <c r="M62" i="9"/>
  <c r="P62" i="9"/>
  <c r="L62" i="9"/>
  <c r="K62" i="9"/>
  <c r="J62" i="9"/>
  <c r="F62" i="9"/>
  <c r="D62" i="9"/>
  <c r="Q62" i="9"/>
  <c r="I62" i="9"/>
  <c r="B62" i="9"/>
  <c r="N66" i="9"/>
  <c r="H66" i="9" a="1"/>
  <c r="H66" i="9" s="1"/>
  <c r="R66" i="9" s="1"/>
  <c r="M66" i="9"/>
  <c r="F66" i="9"/>
  <c r="D66" i="9"/>
  <c r="L66" i="9"/>
  <c r="O66" i="9"/>
  <c r="K66" i="9"/>
  <c r="J66" i="9"/>
  <c r="Q66" i="9"/>
  <c r="I66" i="9"/>
  <c r="G66" i="9"/>
  <c r="E66" i="9"/>
  <c r="B150" i="9"/>
  <c r="P66" i="9"/>
  <c r="B66" i="9"/>
  <c r="P68" i="9"/>
  <c r="Q68" i="9"/>
  <c r="O68" i="9"/>
  <c r="H68" i="9" a="1"/>
  <c r="H68" i="9" s="1"/>
  <c r="R68" i="9" s="1"/>
  <c r="N68" i="9"/>
  <c r="M68" i="9"/>
  <c r="F68" i="9"/>
  <c r="D68" i="9"/>
  <c r="I68" i="9"/>
  <c r="G68" i="9"/>
  <c r="L68" i="9"/>
  <c r="K68" i="9"/>
  <c r="E68" i="9"/>
  <c r="B152" i="9"/>
  <c r="J68" i="9"/>
  <c r="B68" i="9"/>
  <c r="B33" i="9"/>
  <c r="AK18" i="6"/>
  <c r="AK23" i="6"/>
  <c r="AH18" i="6"/>
  <c r="G88" i="8"/>
  <c r="C26" i="6" s="1" a="1"/>
  <c r="C26" i="6" s="1"/>
  <c r="AK24" i="6"/>
  <c r="AK19" i="6"/>
  <c r="B22" i="9"/>
  <c r="AH20" i="6"/>
  <c r="AH21" i="6"/>
  <c r="AK21" i="6"/>
  <c r="AK22" i="6"/>
  <c r="AK20" i="6"/>
  <c r="AS28" i="16" l="1"/>
  <c r="AT26" i="16"/>
  <c r="C18" i="8" a="1"/>
  <c r="C18" i="8" s="1"/>
  <c r="AI25" i="16"/>
  <c r="AQ25" i="16"/>
  <c r="AP26" i="16"/>
  <c r="AP27" i="16"/>
  <c r="AQ26" i="16"/>
  <c r="AT25" i="16"/>
  <c r="AS26" i="16"/>
  <c r="AS27" i="16"/>
  <c r="AF26" i="16"/>
  <c r="AF27" i="16" s="1"/>
  <c r="AF25" i="16"/>
  <c r="AE26" i="16"/>
  <c r="AE27" i="16" s="1"/>
  <c r="AE25" i="16"/>
  <c r="AK27" i="16"/>
  <c r="AI26" i="16"/>
  <c r="AI27" i="16" s="1"/>
  <c r="C23" i="6" a="1"/>
  <c r="C23" i="6" s="1"/>
  <c r="C27" i="6" a="1"/>
  <c r="C27" i="6" s="1"/>
  <c r="C30" i="6" a="1"/>
  <c r="C30" i="6" s="1"/>
  <c r="C37" i="6" a="1"/>
  <c r="C37" i="6" s="1"/>
  <c r="C21" i="6" a="1"/>
  <c r="C21" i="6" s="1"/>
  <c r="A55" i="9" s="1" a="1"/>
  <c r="A55" i="9" s="1"/>
  <c r="C19" i="6" a="1"/>
  <c r="C19" i="6" s="1"/>
  <c r="A53" i="9" s="1" a="1"/>
  <c r="A53" i="9" s="1"/>
  <c r="C33" i="6" a="1"/>
  <c r="C33" i="6" s="1"/>
  <c r="C29" i="6" a="1"/>
  <c r="C29" i="6" s="1"/>
  <c r="C36" i="6" a="1"/>
  <c r="C36" i="6" s="1"/>
  <c r="C32" i="6" a="1"/>
  <c r="C32" i="6" s="1"/>
  <c r="C34" i="6" a="1"/>
  <c r="C34" i="6" s="1"/>
  <c r="C22" i="6" a="1"/>
  <c r="C22" i="6" s="1"/>
  <c r="C35" i="6" a="1"/>
  <c r="C35" i="6" s="1"/>
  <c r="C24" i="6" a="1"/>
  <c r="C24" i="6" s="1"/>
  <c r="C20" i="6" a="1"/>
  <c r="C20" i="6" s="1"/>
  <c r="A54" i="9" s="1" a="1"/>
  <c r="A54" i="9" s="1"/>
  <c r="C25" i="6" a="1"/>
  <c r="C25" i="6" s="1"/>
  <c r="T522" i="5"/>
  <c r="T519" i="5"/>
  <c r="T524" i="5"/>
  <c r="T521" i="5"/>
  <c r="T526" i="5"/>
  <c r="T528" i="5"/>
  <c r="T529" i="5"/>
  <c r="T527" i="5"/>
  <c r="T523" i="5"/>
  <c r="AE5" i="16"/>
  <c r="AE7" i="16" s="1"/>
  <c r="AE8" i="16" s="1"/>
  <c r="AF5" i="16"/>
  <c r="AF12" i="16" s="1"/>
  <c r="AF16" i="16" s="1"/>
  <c r="AB14" i="16"/>
  <c r="AG14" i="16"/>
  <c r="AG16" i="16"/>
  <c r="I43" i="10"/>
  <c r="I74" i="10" s="1"/>
  <c r="B23" i="9"/>
  <c r="B21" i="9"/>
  <c r="N389" i="5" l="1"/>
  <c r="N412" i="5"/>
  <c r="AT27" i="16"/>
  <c r="AQ27" i="16"/>
  <c r="I40" i="8" s="1"/>
  <c r="T515" i="5"/>
  <c r="T516" i="5"/>
  <c r="T525" i="5"/>
  <c r="AE12" i="16"/>
  <c r="AE16" i="16" s="1"/>
  <c r="AF7" i="16"/>
  <c r="AF8" i="16" s="1"/>
  <c r="AE10" i="16" s="1"/>
  <c r="AF14" i="16"/>
  <c r="I41" i="6"/>
  <c r="B50" i="9" s="1" a="1"/>
  <c r="B50" i="9" s="1"/>
  <c r="AE14" i="16" l="1"/>
  <c r="AE17" i="16" s="1"/>
  <c r="AE18" i="16" l="1" a="1"/>
  <c r="AE18" i="16" s="1"/>
  <c r="AE20" i="1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<sst xmlns="http://schemas.openxmlformats.org/spreadsheetml/2006/main" count="2245" uniqueCount="1218">
  <si>
    <t xml:space="preserve"> </t>
  </si>
  <si>
    <t>INSTRUCTIONS</t>
  </si>
  <si>
    <t>Please read the 'Guidance' column carefully when completing this Target Submission Form. Adherence to these guidelines will ensure that our technical team has all the information needed and will help streamline the target validation process. Where relevant, this document provides references to additional guidance, such as specific chapters of the Greenhouse Gas Protocol Corporate Standard. The references provided are not exhaustive and companies are encouraged to refer to additional guidance where needed.</t>
  </si>
  <si>
    <t>COMPLETENESS OF FORM</t>
  </si>
  <si>
    <t>Please fill this form out as clearly, comprehensively, and accurately as possible. Missing, unclear, or erroneous information will result in the evaluation process being delayed. Please indicate “NA” (not applicable) for table cells where information does not apply. </t>
  </si>
  <si>
    <t>Cells in light blue are mandatory to fill. Cells in grey with grey font are conditional upon data entry above and should be ignored unless they change color to light blue. Cells in purple show examples of data entry to be completed by companies in the light blue cells.</t>
  </si>
  <si>
    <t>VERACITY OF THE INFORMATION</t>
  </si>
  <si>
    <t>Companies should enter only true and accurate information and complete the form to the best of their knowledge. The person giving sign off does not have to do so physically but should just enter his/her name in the space provided.</t>
  </si>
  <si>
    <t>PLEASE CONFIRM THAT THE INFORMATION ENTERED BELOW IS TRUE AND COMPLETE  TO THE BEST OF YOUR KNOWLEDGE:</t>
  </si>
  <si>
    <t>I,</t>
  </si>
  <si>
    <t>hereby certify that I have reviewed the relevant guidance documents and that the information provided below is true and complete to the best of my knowledge.</t>
  </si>
  <si>
    <t>Title:</t>
  </si>
  <si>
    <t>Date:</t>
  </si>
  <si>
    <t>Signature:</t>
  </si>
  <si>
    <t>Day</t>
  </si>
  <si>
    <t>Month</t>
  </si>
  <si>
    <t>Year</t>
  </si>
  <si>
    <t>SUBMISSION DOCUMENTS</t>
  </si>
  <si>
    <t>For</t>
  </si>
  <si>
    <t>CONTACT US</t>
  </si>
  <si>
    <r>
      <rPr>
        <sz val="16"/>
        <rFont val="Arial"/>
        <family val="2"/>
      </rPr>
      <t xml:space="preserve">If you have any feedback on this submission form, or have identified an error in the document, please provide details using </t>
    </r>
    <r>
      <rPr>
        <u/>
        <sz val="16"/>
        <rFont val="Arial"/>
        <family val="2"/>
      </rPr>
      <t>this form</t>
    </r>
    <r>
      <rPr>
        <sz val="16"/>
        <rFont val="Arial"/>
        <family val="2"/>
      </rPr>
      <t xml:space="preserve">. </t>
    </r>
  </si>
  <si>
    <t>COMPANY INFORMATION</t>
  </si>
  <si>
    <t>#</t>
  </si>
  <si>
    <t>QUESTION</t>
  </si>
  <si>
    <t>RESPONSE</t>
  </si>
  <si>
    <t>GUIDANCE</t>
  </si>
  <si>
    <t>1.1.1.</t>
  </si>
  <si>
    <t>Company name</t>
  </si>
  <si>
    <t>Company name as you want it to be publicly displayed on the SBTi and its partner’s websites, as well as in other communication materials. If you are using your company’s legal designation, please make sure that the spelling, capitalization and punctuation of your company name is correct. If you are a CDP Responder and the name differs from how it appears in your CDP questionnaire response, please indicate how it differs.</t>
  </si>
  <si>
    <t>NA</t>
  </si>
  <si>
    <t>United Kingdom</t>
  </si>
  <si>
    <t>Algeria</t>
  </si>
  <si>
    <t>VALIDATION SERVICE</t>
  </si>
  <si>
    <t>No</t>
  </si>
  <si>
    <t>1.2.2.</t>
  </si>
  <si>
    <r>
      <t xml:space="preserve">Validation service option
</t>
    </r>
    <r>
      <rPr>
        <sz val="12"/>
        <color theme="1" tint="0.499984740745262"/>
        <rFont val="Arial"/>
        <family val="2"/>
      </rPr>
      <t>Single choice question</t>
    </r>
  </si>
  <si>
    <t>Near-term and Net Zero</t>
  </si>
  <si>
    <t>1.2.3.</t>
  </si>
  <si>
    <r>
      <t xml:space="preserve">Target update option
</t>
    </r>
    <r>
      <rPr>
        <sz val="12"/>
        <color theme="1" tint="0.499984740745262"/>
        <rFont val="Arial"/>
        <family val="2"/>
      </rPr>
      <t>Single choice question</t>
    </r>
  </si>
  <si>
    <t>Please indicate which targets you wish to update.</t>
  </si>
  <si>
    <t>1.2.4.</t>
  </si>
  <si>
    <r>
      <t xml:space="preserve">Near-term criteria version
</t>
    </r>
    <r>
      <rPr>
        <sz val="12"/>
        <color theme="1" tint="0.499984740745262"/>
        <rFont val="Arial"/>
        <family val="2"/>
      </rPr>
      <t>Single choice question</t>
    </r>
  </si>
  <si>
    <t>Please indicate which version of the SBTi criteria you are submitting under.</t>
  </si>
  <si>
    <r>
      <t xml:space="preserve">Net-zero criteria version
</t>
    </r>
    <r>
      <rPr>
        <sz val="12"/>
        <color theme="1" tint="0.499984740745262"/>
        <rFont val="Arial"/>
        <family val="2"/>
      </rPr>
      <t>Single choice question</t>
    </r>
  </si>
  <si>
    <t>Please indicate which version of the SBTi Net-Zero Standard you are submitting under.</t>
  </si>
  <si>
    <t>1.3.1.</t>
  </si>
  <si>
    <t>Yes</t>
  </si>
  <si>
    <t>1.3.2.</t>
  </si>
  <si>
    <t>1.3.3.</t>
  </si>
  <si>
    <t>1.3.4.</t>
  </si>
  <si>
    <t>BUSINESS ACTIVITIES AND OPERATIONS</t>
  </si>
  <si>
    <t>1.4.1.</t>
  </si>
  <si>
    <t>Company sector(s)</t>
  </si>
  <si>
    <t>1.4.2.</t>
  </si>
  <si>
    <t>Professional Services</t>
  </si>
  <si>
    <t>Aerospace and Defense</t>
  </si>
  <si>
    <t>Company structure</t>
  </si>
  <si>
    <t>Please outline the main business segments that exist within your company, and provide an overview of the business activities that take place within each division.</t>
  </si>
  <si>
    <t>Products and services</t>
  </si>
  <si>
    <t>Please provide a description of the products and/or services sold by your company.</t>
  </si>
  <si>
    <t>Geographies</t>
  </si>
  <si>
    <t>Additional information</t>
  </si>
  <si>
    <t>Please provide additional information, if any. You may also wish to provide links to webpages with additional information, or attach further supporting documentation with your submission.</t>
  </si>
  <si>
    <t>PARENT/SUBSIDIARY INFORMATION</t>
  </si>
  <si>
    <t>Please select from dropdown.</t>
  </si>
  <si>
    <r>
      <t xml:space="preserve">Does your company have any subsidiaries?
</t>
    </r>
    <r>
      <rPr>
        <sz val="12"/>
        <color theme="1" tint="0.499984740745262"/>
        <rFont val="Arial"/>
        <family val="2"/>
      </rPr>
      <t>Single choice question</t>
    </r>
  </si>
  <si>
    <r>
      <t xml:space="preserve">Does your parent company and/or any of your subsidiaries have approved SBTs, or commitment(s) to set SBTs?
</t>
    </r>
    <r>
      <rPr>
        <sz val="12"/>
        <color theme="1" tint="0.499984740745262"/>
        <rFont val="Arial"/>
        <family val="2"/>
      </rPr>
      <t>Single choice question</t>
    </r>
  </si>
  <si>
    <t>Email</t>
  </si>
  <si>
    <t>GREEN HOUSE GAS INVENTORY</t>
  </si>
  <si>
    <t>ALIGNMENT WITH GHG PROTOCOL</t>
  </si>
  <si>
    <t>2.1.1.</t>
  </si>
  <si>
    <r>
      <t xml:space="preserve">Does your inventory follow the GHG Protocol Corporate Standard?
</t>
    </r>
    <r>
      <rPr>
        <sz val="12"/>
        <color theme="1" tint="0.499984740745262"/>
        <rFont val="Arial"/>
        <family val="2"/>
      </rPr>
      <t>Single choice question</t>
    </r>
  </si>
  <si>
    <t>Please indicate if your inventory is in accordance with The Greenhouse Gas Protocol: A Corporate Accounting and Reporting Standard and the Corporate Value Chain (Scope 3) Accounting and Reporting Standard.</t>
  </si>
  <si>
    <t>2.1.2.</t>
  </si>
  <si>
    <t>If not, list and explain any deviation from GHGP's requirements.</t>
  </si>
  <si>
    <t>If the inventory does not fully align with the GHG Protocol, please indicate any deviation from the standard with reference to the chapter and page in question, as well as the justification for why the standard was not followed.</t>
  </si>
  <si>
    <t>2.1.3</t>
  </si>
  <si>
    <r>
      <t xml:space="preserve">Has the company accounted for 100% of emissions-generating activities across the supply chain, either in the GHG inventory figures or exclusions figures provided?
</t>
    </r>
    <r>
      <rPr>
        <sz val="12"/>
        <color theme="1" tint="0.499984740745262"/>
        <rFont val="Arial"/>
        <family val="2"/>
      </rPr>
      <t>Single choice question</t>
    </r>
  </si>
  <si>
    <t>All emissions must be represented in the data provided, regardless of magnitude or perceived immateriality.</t>
  </si>
  <si>
    <t>2.1.4</t>
  </si>
  <si>
    <t xml:space="preserve">What level of third-party assurance was performed, if any? </t>
  </si>
  <si>
    <t>Assurance is a process performed by an independent third-party accredited to perform verification and assurance of GHG emissions data.
If you have obtained third-party assurance, or third-party assurance is underway, please provide details including: the name of the assurance provider(s), the relevant competencies of the assurance provider(s), the type of assurance, the scopes and proportions to which assurance has been provide, and the opinion issued by the assurance provider(s).
Third-party assurance is best practice in emissions reporting as this ensures the quality of the calculation methods and underlying disclosed data and processes. The SBTi is developing a Standard that will provide guidance and recommendations for the verification of progress and achievement of science-based targets. More information available on the SBTi MRV website.</t>
  </si>
  <si>
    <t>ORGANIZATIONAL BOUNDARY</t>
  </si>
  <si>
    <t>2.2.1</t>
  </si>
  <si>
    <r>
      <t xml:space="preserve">Consolidation approach
</t>
    </r>
    <r>
      <rPr>
        <sz val="12"/>
        <color theme="1" tint="0.499984740745262"/>
        <rFont val="Arial"/>
        <family val="2"/>
      </rPr>
      <t>Single choice question</t>
    </r>
  </si>
  <si>
    <t>Please indicate the consolidation approach used to define the organizational boundary for your company's GHG inventory. For more information on this please refer to Chapter 3 “Setting Organizational Boundaries” of the GHG Protocol Corporate Standard.</t>
  </si>
  <si>
    <t>2.2.2</t>
  </si>
  <si>
    <t>Justification</t>
  </si>
  <si>
    <t>Please explain the reason for choosing the selected consolidation approach.</t>
  </si>
  <si>
    <t>2.2.3</t>
  </si>
  <si>
    <t>Deviations</t>
  </si>
  <si>
    <t>Please explain any deviations from the selected consolidation approach, if any.</t>
  </si>
  <si>
    <t>2.2.4</t>
  </si>
  <si>
    <r>
      <t xml:space="preserve">Financial accounting
</t>
    </r>
    <r>
      <rPr>
        <sz val="12"/>
        <color theme="1" tint="0.499984740745262"/>
        <rFont val="Arial"/>
        <family val="2"/>
      </rPr>
      <t>Single choice question</t>
    </r>
  </si>
  <si>
    <t>Please confirm whether the selected consolidation approach aligns with your company's financial accounting.</t>
  </si>
  <si>
    <t>2.2.5</t>
  </si>
  <si>
    <t>Financial accounting exceptions</t>
  </si>
  <si>
    <t>If the consolidation approach does not align with your company's financial accounting, please outline any inconsistencies.</t>
  </si>
  <si>
    <t>2.2.6</t>
  </si>
  <si>
    <t>Relevant entities</t>
  </si>
  <si>
    <t xml:space="preserve">Please provide a list of entities captured in the GHG inventory accounting as per the organizational boundary approach chosen. This can be written here, or a link provided to a list or visual representation (such as SEC filing, or a diagram/organogram). </t>
  </si>
  <si>
    <t>STRUCTURAL CHANGES</t>
  </si>
  <si>
    <t>2.3.1</t>
  </si>
  <si>
    <r>
      <t xml:space="preserve">Structural changes
</t>
    </r>
    <r>
      <rPr>
        <sz val="12"/>
        <color theme="1" tint="0.499984740745262"/>
        <rFont val="Arial"/>
        <family val="2"/>
      </rPr>
      <t>Single choice question</t>
    </r>
  </si>
  <si>
    <t>Please indicate whether your company experienced any significant change in the company structure e.g., following recent acquisitions, divestments and/or mergers since the base year. Significant change is defined as a cumulative change of five percent or larger in an organization’s total base year emissions (CO2e).
The SBTi will consider recent a timeframe of two years from the date the target is submitted for validation. Any structural changes (individual or cumulative) which result in an above 5% change in total emissions are required to be integrated into the baseline after this two-year period. Any structural changes that have occured within the last two years must still be disclosed, but will not be required to be reflected in the baseline data provided.
For detailed guidelines, please review Chapter 5 of the GHG Protocol Corporate Standard, "Tracking Emissions Over Time".</t>
  </si>
  <si>
    <t>2.3.2</t>
  </si>
  <si>
    <t>Company details</t>
  </si>
  <si>
    <t>Please provide details on any structural changes that have occurred, including the structural change type and the name(s) of the company or companies involved in the merger(s), acquisition(s) or divestment(s).</t>
  </si>
  <si>
    <t>2.3.3</t>
  </si>
  <si>
    <t>Completion date</t>
  </si>
  <si>
    <t xml:space="preserve">Please provide the date of completion for all structural changes since the base year, or provide a link to where this information is listed. If you are providing a link, please also indicate the page number where the information is located within the document. </t>
  </si>
  <si>
    <t>2.3.4</t>
  </si>
  <si>
    <r>
      <t xml:space="preserve">Base year recalculation
</t>
    </r>
    <r>
      <rPr>
        <sz val="12"/>
        <color theme="1" tint="0.499984740745262"/>
        <rFont val="Arial"/>
        <family val="2"/>
      </rPr>
      <t>Single choice question</t>
    </r>
  </si>
  <si>
    <t>Please select "Yes" if you have reflected these changes in the base year data.</t>
  </si>
  <si>
    <t>2.3.5</t>
  </si>
  <si>
    <t>Base year recalculation explanation</t>
  </si>
  <si>
    <t>If the base year has been recalculated, please outline how these changes have been integrated into the GHG inventory.
If the base year has not been calculated, please explain why, and outline any future plans to reflect these changes in the future iterations of your company's GHG inventory.</t>
  </si>
  <si>
    <t>2.3.6</t>
  </si>
  <si>
    <t>Percentage change</t>
  </si>
  <si>
    <t>Please provide the percentage change in emissions.</t>
  </si>
  <si>
    <t>SUBSIDIARIES AND JOINT VENTURES</t>
  </si>
  <si>
    <t>2.4.1</t>
  </si>
  <si>
    <r>
      <t xml:space="preserve">Can you please confirm that you have included the scope 1, scope 2 and scope 3 categories 1-14 emissions from all subsidiaries in accordance with the chosen consolidation approach?
</t>
    </r>
    <r>
      <rPr>
        <sz val="12"/>
        <color theme="1" tint="0.499984740745262"/>
        <rFont val="Arial"/>
        <family val="2"/>
      </rPr>
      <t>Single choice question</t>
    </r>
  </si>
  <si>
    <t>Per GHG Protocol Corporate Standard, parent companies, with the ability to direct the financial and operating policies of the subsidiaries, shall include 100% of subsidiaries’ emissions under operational or financial control approach. If the equity share approach is chosen, equity share of subsidiaries’ emissions shall be included in the parent company’s inventory.
If subsidiaries already have their targets approved by SBTi, the parent company’s target must still include the emissions of the subsidiary if it falls within the parent company’s emissions boundary given the chosen inventory consolidation approach.</t>
  </si>
  <si>
    <t>2.4.2</t>
  </si>
  <si>
    <t xml:space="preserve">Which subsidiaries have you not included and why? </t>
  </si>
  <si>
    <t>Please outline the reasons why any subsidiaries, if they are inside the organizational boundary as per the consolidation approach chosen, have been omitted from the GHG inventory.</t>
  </si>
  <si>
    <t>2.4.3</t>
  </si>
  <si>
    <r>
      <t xml:space="preserve">Can you please confirm that you have included the scope 1, scope 2 and scope 3 categories 1-14 emissions from all joint ventures, associates, affiliates and/or any other equity holdings, in accordance with the chosen consolidation approach?
</t>
    </r>
    <r>
      <rPr>
        <sz val="12"/>
        <color theme="1" tint="0.499984740745262"/>
        <rFont val="Arial"/>
        <family val="2"/>
      </rPr>
      <t>Single choice question</t>
    </r>
  </si>
  <si>
    <t>As per GHG Protocol Corporate Standard, companies with the ability to direct the financial and operating policies of joint ventures, associates, affiliates and/or any other equity holdings, shall include 100% of these joint ventures’ emissions under operational or financial control approach.</t>
  </si>
  <si>
    <t>2.4.4</t>
  </si>
  <si>
    <t xml:space="preserve">Which joint ventures, associates, affiliates and/or any other equity holdings have you not included and why? </t>
  </si>
  <si>
    <t>Please outline the reasons why any joint ventures, if they are inside the organizational boundary as per the consolidation approach chosen, have been omitted from the GHG inventory.</t>
  </si>
  <si>
    <t>2.4.5</t>
  </si>
  <si>
    <r>
      <t xml:space="preserve">Do you have any subsidiaries, joint ventures, associates, affiliates and/or any other equity holdings, that occur outside your organizational boundary?
</t>
    </r>
    <r>
      <rPr>
        <sz val="12"/>
        <color theme="1" tint="0.499984740745262"/>
        <rFont val="Arial"/>
        <family val="2"/>
      </rPr>
      <t>Single choice question</t>
    </r>
  </si>
  <si>
    <t xml:space="preserve">Please select from dropdown. </t>
  </si>
  <si>
    <t>2.4.6</t>
  </si>
  <si>
    <t>What is the reason your company does not have control over the subsidiaries?</t>
  </si>
  <si>
    <t>If there are subsidiaries for which your company does not exercise financial or operational control, please provide details on the company name(s), the nature of the relationship and the percentage ownership. If your company does not have any subsidiaries outside of its control, please write "NA".</t>
  </si>
  <si>
    <t>2.4.7</t>
  </si>
  <si>
    <t>Have the scope 1 and 2 emissions of all relevant entities been included in category 15, proportionate to the equity stake held?</t>
  </si>
  <si>
    <t>If there are joint ventures occurring outside of the organizational boundary, but which your company has an equity stake in, the scope 1 and 2 emissions of these entities should be disclosed in scope 3 category 15, proportionate to the equity stake held. Any affiliates, associates or other equity holdings should also be captured. If there are no activities of this kind, please write "NA".</t>
  </si>
  <si>
    <t>TRANSPORT-RELATED EMISSIONS</t>
  </si>
  <si>
    <t>2.5.1.</t>
  </si>
  <si>
    <r>
      <t xml:space="preserve">For any transport-related emissions, have they been calculated on a well-to-wheel (WTW) basis?
</t>
    </r>
    <r>
      <rPr>
        <sz val="12"/>
        <color theme="1" tint="0.499984740745262"/>
        <rFont val="Arial"/>
        <family val="2"/>
      </rPr>
      <t>Single choice question</t>
    </r>
  </si>
  <si>
    <t xml:space="preserve">Transport-related emissions should follow the relevant sector guidance wherein emissions are reported on a well-to-wheel basis – this includes both the direct use emissions from fuel combustion (Tank-to-Wheel) but also upstream emissions related to fuel production and distribution (Well-to-Tank). Any transport-related emissions within the value chain, including subcontracted transport and other transportation outside the organizational boundaries should also follow the relevant sector guidance. </t>
  </si>
  <si>
    <t>2.5.2</t>
  </si>
  <si>
    <r>
      <t xml:space="preserve">Have WTW emissions been included in scope
3 category 4?
</t>
    </r>
    <r>
      <rPr>
        <sz val="12"/>
        <color theme="1" tint="0.499984740745262"/>
        <rFont val="Arial"/>
        <family val="2"/>
      </rPr>
      <t>Single choice question</t>
    </r>
  </si>
  <si>
    <t>2.5.3</t>
  </si>
  <si>
    <r>
      <t xml:space="preserve">Have WTW emissions been included in scope
3 category 6?
</t>
    </r>
    <r>
      <rPr>
        <sz val="12"/>
        <color theme="1" tint="0.499984740745262"/>
        <rFont val="Arial"/>
        <family val="2"/>
      </rPr>
      <t>Single choice question</t>
    </r>
  </si>
  <si>
    <t>2.5.4</t>
  </si>
  <si>
    <r>
      <t xml:space="preserve">Have WTW emissions been included in scope
3 category 7?
</t>
    </r>
    <r>
      <rPr>
        <sz val="12"/>
        <color theme="1" tint="0.499984740745262"/>
        <rFont val="Arial"/>
        <family val="2"/>
      </rPr>
      <t>Single choice question</t>
    </r>
  </si>
  <si>
    <t>2.5.5.</t>
  </si>
  <si>
    <r>
      <t xml:space="preserve">Have WTW emissions been included in scope
3 category 9?
</t>
    </r>
    <r>
      <rPr>
        <sz val="12"/>
        <color theme="1" tint="0.499984740745262"/>
        <rFont val="Arial"/>
        <family val="2"/>
      </rPr>
      <t>Single choice question</t>
    </r>
  </si>
  <si>
    <t>2.5.6</t>
  </si>
  <si>
    <t>Why have all transport-related emissions in the GHG inventory not been accounted for on a WTW basis?</t>
  </si>
  <si>
    <t xml:space="preserve">If any of the above categories have not been accounted for on a well-to-wheel basis, explain these deviations and the reasons for them. Since WTW accounting is mandatory, please ensure that any omissions have been estimated and disclosed as exclusions from the GHG inventory. </t>
  </si>
  <si>
    <t>FOREST, LAND AND AGRICULTURE QUESTIONS</t>
  </si>
  <si>
    <t>2.6.1</t>
  </si>
  <si>
    <t>Does your company have Forest, Land and Agriculture (FLAG) related emissions?</t>
  </si>
  <si>
    <t>Please note that many companies operating in non-designated FLAG sectors, will still have FLAG emissions. Common FLAG emissions existing in the value chains of non-FLAG designated sectors include emissions from the procurement of FLAG commodities such as paper, cotton, any food-based commodities, or any relevant LUC emissions from conversion of lands (e.g. various actors in the buildings sector).
FLAG related emissions refer to the GHG emissions associated with the land sector, including land use change (LUC) CO2 emissions, and land management (non-LUC) emissions from forestry and agricultural production up ‘to the farm gate’ (not including energy related emissions from processing biomass).</t>
  </si>
  <si>
    <t>2.6.2</t>
  </si>
  <si>
    <t>What is the reason for your response?</t>
  </si>
  <si>
    <t>Please explain the FLAG emissions present in your GHG inventory, or provide a justification as to why your company does not have FLAG emissions.</t>
  </si>
  <si>
    <t>2.6.3</t>
  </si>
  <si>
    <t>Do FLAG related emissions in your company’s GHG inventory total at least 20% of overall emissions across scopes?</t>
  </si>
  <si>
    <t>The 20% threshold should be accounted for without including removals. If you selected “Yes” OR if your company is voluntarily proceeding with FLAG target setting, please provide the additional information requested in the FLAG-annex submission form.</t>
  </si>
  <si>
    <t>2.6.4</t>
  </si>
  <si>
    <t>What is the percentage of FLAG emissions?</t>
  </si>
  <si>
    <t>Please specify share of FLAG related emissions, relative to total scope 1, 2 and 3 emissions.</t>
  </si>
  <si>
    <t>2.6.5</t>
  </si>
  <si>
    <t>Does your inventory (scope 1 or 3) include direct emissions from Land Use change (dLUC)?</t>
  </si>
  <si>
    <t xml:space="preserve">The SBTi does require that direct Land Use Change (dLUC) be quantified and included in the GHG inventory and target boundary, consistent with GHG Protocol guidance (FLAG-C5). dLUC may be estimated from changes in carbon stocks (i.e., in biomass, dead organic matter and soil carbon pools) over an assessment period (i.e., 20 years or harvest cycle/ rotation period if greater than 20 years) associated with previous/converted land (e.g., grassland; forest land, pasture) and the land use after conversion (e.g., soya, palm oil, etc.) (IPCC, 2006). 
For consistency with the GHG Protocol Land Sector and Removals Guidance, companies must allocate emissions from land use change over 20 years, or an appropriate longer period, (using linear discounting) following the land use change event.  </t>
  </si>
  <si>
    <t>2.6.6</t>
  </si>
  <si>
    <t>If you have selected "Yes", please outline the main business activities resulting in LUC emissions and outline the methodology used to calculate these emissions. If you have selected "No", please outline the justification for there being no LUC emissions arising from your the FLAG-related activities.</t>
  </si>
  <si>
    <t>2.6.7</t>
  </si>
  <si>
    <t>What is the amount of emissions arising from dLUC?</t>
  </si>
  <si>
    <t>Please specify the amount of gross emissions associated with land use change.</t>
  </si>
  <si>
    <t>2.6.8</t>
  </si>
  <si>
    <t>Does your inventory include indirect emissions from Land Use change (iLUC)?</t>
  </si>
  <si>
    <t>The SBTi recommends but does not require companies to include iLUC in target calculations.</t>
  </si>
  <si>
    <t xml:space="preserve">REPORTING PERIOD </t>
  </si>
  <si>
    <t>2.7.1</t>
  </si>
  <si>
    <t>Year type</t>
  </si>
  <si>
    <t>The choice of a calendar year or a financial year is applied consistently across base years for scopes 1, 2 and 3.</t>
  </si>
  <si>
    <t>2.7.2</t>
  </si>
  <si>
    <r>
      <rPr>
        <b/>
        <sz val="12"/>
        <color rgb="FF000000"/>
        <rFont val="Arial"/>
        <family val="2"/>
      </rPr>
      <t>Scope 1 and 2 base year</t>
    </r>
    <r>
      <rPr>
        <b/>
        <sz val="12"/>
        <color rgb="FFFF0000"/>
        <rFont val="Arial"/>
        <family val="2"/>
      </rPr>
      <t xml:space="preserve">		</t>
    </r>
    <r>
      <rPr>
        <b/>
        <sz val="12"/>
        <color rgb="FF000000"/>
        <rFont val="Arial"/>
        <family val="2"/>
      </rPr>
      <t xml:space="preserve">		</t>
    </r>
  </si>
  <si>
    <t>Please enter the scope 1 and 2 base year. Base years must cover a complete past calendar or financial year and should be the year for which your company has the most accurate data available.</t>
  </si>
  <si>
    <t>2.7.3</t>
  </si>
  <si>
    <t>Fiscal year end</t>
  </si>
  <si>
    <t>Please choose the day, month and year from the dropdowns to indicate the end date of the base fiscal year.</t>
  </si>
  <si>
    <t>2.7.4</t>
  </si>
  <si>
    <t>Scope 1 and 2 most recent year</t>
  </si>
  <si>
    <t>The SBTi permits most recent years of up to two years prior to the date of submission.</t>
  </si>
  <si>
    <t>2.7.5</t>
  </si>
  <si>
    <t>Is the base year and most recent year the same for scope 3?</t>
  </si>
  <si>
    <t>2.7.6</t>
  </si>
  <si>
    <t xml:space="preserve">Scope 3 base year </t>
  </si>
  <si>
    <t>2.7.7</t>
  </si>
  <si>
    <t xml:space="preserve">Scope 3 most recent year </t>
  </si>
  <si>
    <t>2.7.8</t>
  </si>
  <si>
    <t>What is the reason that different data has been selected for scope 1 and 2, compared to scope 3?</t>
  </si>
  <si>
    <t>The SBTi recommends using consistent years across scopes.</t>
  </si>
  <si>
    <t>For the selected base year, please enter your scope 1 and 2 base year data in metric tonnes of CO2e (tCO2e). For each scope, please break down the emissions sources by type, and provide a high-level description of the emissions-generating activities and absolute emissions associated with each. Please note the data entered into Table 1, Table 2.1 and Table 2.2 should relate solely to the scope 1 and 2 emissions in the base year. You will provide the most recent year data in Table 7.2 and/or Table 7.3.</t>
  </si>
  <si>
    <t>Table 1. Scope 1</t>
  </si>
  <si>
    <t>Emissions sources</t>
  </si>
  <si>
    <t>Description of business activities</t>
  </si>
  <si>
    <t>Absolute emissions, tCO2e</t>
  </si>
  <si>
    <t>Total, tCO2e</t>
  </si>
  <si>
    <t>Stationary combustion fuels and equipment</t>
  </si>
  <si>
    <t>Mobile combustion fuels and vehicle</t>
  </si>
  <si>
    <t>Fugitive emissions</t>
  </si>
  <si>
    <t>Process emissions</t>
  </si>
  <si>
    <t>2.8.1</t>
  </si>
  <si>
    <t>Which method will the company use to track performance towards its scope 2 target?</t>
  </si>
  <si>
    <t>State whether you plan to use the location-based or the market-based method to calculate your scope 2 emissions in future inventories and track progress towards your scope 2 target(s). If you plan to set two scope 2 targets, one for the market-based approach and one for the location-based approach, please specify the method for each target using the Target ID. For more information on this please refer to Chapter 4 “Scope 2 Accounting Methods” of the GHG Protocol Scope 2 Guidance.</t>
  </si>
  <si>
    <t>Table 2.1 Scope 2 Location-based</t>
  </si>
  <si>
    <t xml:space="preserve">Description of business activities		</t>
  </si>
  <si>
    <t>Electricity</t>
  </si>
  <si>
    <t>District heating</t>
  </si>
  <si>
    <t xml:space="preserve">Other heating/cooling </t>
  </si>
  <si>
    <t>Table 2.2 Scope 2 Market-based</t>
  </si>
  <si>
    <t>2.8.2</t>
  </si>
  <si>
    <t>What market-based instruments is your company currently purchasing, if any?</t>
  </si>
  <si>
    <t>Please provide a description of the market-based instruments you are currently procuring.</t>
  </si>
  <si>
    <t>2.8.3</t>
  </si>
  <si>
    <t>How do these instruments meet the Scope 2 Quality Criteria?</t>
  </si>
  <si>
    <t>Please provide information demonstrating how the above instruments meet the Scope 2 Quality Criteria.</t>
  </si>
  <si>
    <r>
      <t xml:space="preserve">For the selected base year, please provide a high-level description of the relevant scope 3 activities per scope 3 category in the 'General description' section. This should provide an overview of which business activities have been considered, how data was collected and how emissions were calculated. If the scope 3 category is not relevant for your company, please provide a justification for this in the 'General description' data entry section, and override the formula in the 'Total' section, writing "NA". 
Next, please proceed entering the details of your scope 3 base year data in the tables. Please note the data entered into Tables 3.1 - 3.15 should relate solely to the scope 3 emissions in the base year. You will provide the most recent year data in Table 7.2 and/or Table 7.3. For each category, in the first column, please outline the top five contributing goods/materials/activities. These items can also be grouped as per your own methodological approach or dataset used. The remainder of the emissions per category should then be entered into the final row 'Other'.
The subsequent columns should be completed as follows:    
●        Data type: Please indicate whether the emissions have been calculated using primary data, secondary data, a combination of these, plus whether extrapolation has been used. Please check all that apply*. 
●        Extrapolation: If you have indicated that extrapolation is utilized in the methodology, please select the extrapolation range.
●        Representativeness: Where secondary data has been used, please indicate whether the emission factor(s) obtained are global averages or country/regional averages.
●        Emission factor source: At a minimum, please provide name of the database and/or owner of the dataset used. Where possible, please provide links plus names and references to specific documentation.
●        Assumptions: Please provide any assumptions embedded within the methodological approach. For instance, in category 11, companies should provide details on the lifetime use phase and hours of use.
●        Absolute emissions, tCO2e: Please provide the absolute emissions associated with the item(s) or activity in metric tonnes of CO2e (tCO2e).
To ensure that the formulas in this document work correctly, please enter only numerical inputs into the absolute emissions column and use full stops for decimal points only. Please do not use the following two formats as they can lead to miscalculations in the submission form: 1 300 526,50 or 1.300.526,50.
Finally, for all relevant scope 3 categories where emissions have been reported, please provide your responses to the questions below each table. These questions are designed to assess conformity with the SBTi Criteria Assessment Indicators (CAI) for GHG accounting. For most of the questions, you may write "Confirmed" or "Not confirmed", followed by an optional explanation of your response. 
</t>
    </r>
    <r>
      <rPr>
        <i/>
        <sz val="11.5"/>
        <rFont val="Arial"/>
        <family val="2"/>
      </rPr>
      <t xml:space="preserve">*If you cannot see checkboxes in the 'Data type' column due to using an older version of Excel, please describe the data type according to the options listed in the first bullet point.
</t>
    </r>
  </si>
  <si>
    <t>Data entry example (Category 1)</t>
  </si>
  <si>
    <t>General description</t>
  </si>
  <si>
    <t xml:space="preserve">As a construction firm, the majority of our purchased goods and services emissions originate from building materials. We work with our most significant suppliers to obtain primary data for steel, cement, fabricated metal, stone and some others, and utilize a number of secondary databases for the remainder of our purchased items.  </t>
  </si>
  <si>
    <t>Total</t>
  </si>
  <si>
    <t>Key goods and services</t>
  </si>
  <si>
    <t>Data type</t>
  </si>
  <si>
    <t>Extrapolation, %</t>
  </si>
  <si>
    <t>Representativeness</t>
  </si>
  <si>
    <t>Emission factor source</t>
  </si>
  <si>
    <t>Assumptions</t>
  </si>
  <si>
    <t>Cement</t>
  </si>
  <si>
    <t>Less than 10%</t>
  </si>
  <si>
    <t>Local/supplier-specific</t>
  </si>
  <si>
    <t>Tier 1 supplier</t>
  </si>
  <si>
    <t>All cement produced by our primary cement supplier has consistent emissions intensity.</t>
  </si>
  <si>
    <t>Steel</t>
  </si>
  <si>
    <t>More than 25%</t>
  </si>
  <si>
    <t>Outsourced construction</t>
  </si>
  <si>
    <t>Country/regional</t>
  </si>
  <si>
    <t>National GHG Emissions Conversions, DEFRA</t>
  </si>
  <si>
    <t>Outsourced construction emissions intensity in Northern Europe matches intensity in UK.</t>
  </si>
  <si>
    <t xml:space="preserve">Architectural engineering and testing </t>
  </si>
  <si>
    <t>Global</t>
  </si>
  <si>
    <t>Ecoinvent</t>
  </si>
  <si>
    <t>Factors have been adjusted for inflation using Consumer Price Index from the Office for National Statistics.</t>
  </si>
  <si>
    <t>Glass and ceramics</t>
  </si>
  <si>
    <t>50:50 split of spend on tinted and patterned glass.</t>
  </si>
  <si>
    <t>Other</t>
  </si>
  <si>
    <t>10% to 25%</t>
  </si>
  <si>
    <t>Various, including direct suppliers, UK GOV purchasing EEIO factors and IEA Emissions Factors</t>
  </si>
  <si>
    <t>Please confirm that this is consistent with the GHG Protocol minimum boundary.</t>
  </si>
  <si>
    <t>Confirmed.</t>
  </si>
  <si>
    <t>Please confirm that the emissions are reported on a cradle-to-gate basis.</t>
  </si>
  <si>
    <t>Confirmed, all primary and secondary datasets used to calculate emissions include the extraction, production, and transportation (from tier-1 suppliers and beyond) of all goods and services purchased.</t>
  </si>
  <si>
    <t>Please confirm that all purchased services have been captured in the reporting.</t>
  </si>
  <si>
    <t>Confirmed, PG&amp;S includes 100% of activities in the base year of 2021, including the purchase of services such as marketing, accounting, legal, IT and other service types.</t>
  </si>
  <si>
    <t>Table 3.1: Purchased goods and services</t>
  </si>
  <si>
    <t>2.9.1.1</t>
  </si>
  <si>
    <t>2.9.1.2</t>
  </si>
  <si>
    <t>2.9.1.3</t>
  </si>
  <si>
    <t>Table 3.2: Capital goods</t>
  </si>
  <si>
    <t>Key goods</t>
  </si>
  <si>
    <t>2.9.2.1</t>
  </si>
  <si>
    <t>2.9.2.2</t>
  </si>
  <si>
    <t>2.9.2.3</t>
  </si>
  <si>
    <t>Please confirm that the emissions are representative of the company's normal activities.</t>
  </si>
  <si>
    <t>Table 3.3: Fuel- and energy-related activities</t>
  </si>
  <si>
    <t>Activities</t>
  </si>
  <si>
    <t>Upstream emissions of purchased fuels</t>
  </si>
  <si>
    <t>Upstream emissions of purchased electricity</t>
  </si>
  <si>
    <t>T&amp;D losses</t>
  </si>
  <si>
    <t>Generation of purchased electricity that is sold to end users</t>
  </si>
  <si>
    <t xml:space="preserve">Table 3.4: Upstream transportation and distribution </t>
  </si>
  <si>
    <t>Key activities/trips/locations</t>
  </si>
  <si>
    <t>2.9.4.1</t>
  </si>
  <si>
    <t>2.9.4.2</t>
  </si>
  <si>
    <t>Please confirm that the company is covering all upstream transport and distribution emissions paid by the company.</t>
  </si>
  <si>
    <t>2.9.4.3</t>
  </si>
  <si>
    <t>Please confirm if additional emissions from refrigeration for the transportation and storage of chilled goods have been calculated, if relevant.</t>
  </si>
  <si>
    <t>`</t>
  </si>
  <si>
    <t>Table 3.5: Waste generated in operations</t>
  </si>
  <si>
    <t>Key materials</t>
  </si>
  <si>
    <t>2.9.5.1</t>
  </si>
  <si>
    <t>2.9.5.2</t>
  </si>
  <si>
    <t>Please provide an overall percentage breakdown for each waste treatment assumed in category 5.</t>
  </si>
  <si>
    <t>2.9.5.3</t>
  </si>
  <si>
    <t>Please confirm that the company is only including recovery for recycling, but not recycling itself.</t>
  </si>
  <si>
    <t>Table 3.6: Business travel</t>
  </si>
  <si>
    <t>Key transport modes</t>
  </si>
  <si>
    <t>2.9.6.1</t>
  </si>
  <si>
    <t>2.9.6.2</t>
  </si>
  <si>
    <t>Please confirm that hotel stay emissions are disaggregated from the minimum boundary.</t>
  </si>
  <si>
    <t>Table 3.7: Employee commuting</t>
  </si>
  <si>
    <t>2.9.7.1</t>
  </si>
  <si>
    <t>2.9.7.2</t>
  </si>
  <si>
    <t>Please confirm that homeworking emissions are disaggregated from the minimum boundary.</t>
  </si>
  <si>
    <t>Table 3.8: Upstream leased assets</t>
  </si>
  <si>
    <t>Key assets</t>
  </si>
  <si>
    <t>2.9.8.1</t>
  </si>
  <si>
    <t>2.9.8.2</t>
  </si>
  <si>
    <t>If your company has selected the operational control consolidation approach and reported emissions in this category, please provide justification as to why your company does not have operational control over the leased asset.</t>
  </si>
  <si>
    <t>2.9.8.3</t>
  </si>
  <si>
    <t>Does your company have the ability to choose and switch energy suppliers for the asset(s)?</t>
  </si>
  <si>
    <t>2.9.8.4</t>
  </si>
  <si>
    <t>Does your company have the capacity to influence energy usage for the asset(s)?</t>
  </si>
  <si>
    <t>2.9.8.5</t>
  </si>
  <si>
    <t>Does your company have the capacity to select and/or install energy saving technology for the asset(s)?</t>
  </si>
  <si>
    <t>2.9.8.6</t>
  </si>
  <si>
    <t>Does your company pay for the energy used to power the asset(s)?</t>
  </si>
  <si>
    <t>2.9.8.7</t>
  </si>
  <si>
    <t>Please confirm that the life cycle emissions from manufacturing or construction of leased assets have not been included in the submitted figures.</t>
  </si>
  <si>
    <t>Table 3.9: Downstream transportation and distribution</t>
  </si>
  <si>
    <t>2.9.9.1</t>
  </si>
  <si>
    <t>2.9.9.2</t>
  </si>
  <si>
    <t>Please confirm that, for transportation of sold goods, the emissions disclosed relate only to services purchased by third parties (i.e. emissions from the transportation of goods purchased by the company have not been included).</t>
  </si>
  <si>
    <t>2.9.9.3</t>
  </si>
  <si>
    <t>2.9.9.4</t>
  </si>
  <si>
    <t>If your company sells products which are sold in third party retail spaces, please confirm that you have included the scope 1 and 2 emissions from the retail storage.</t>
  </si>
  <si>
    <t>Table 3.10: Processing of sold products</t>
  </si>
  <si>
    <t>Key intermediate goods</t>
  </si>
  <si>
    <t>2.9.10.1</t>
  </si>
  <si>
    <t>2.9.10.2</t>
  </si>
  <si>
    <t>If your company sells intermediate goods or components and has not listed any emissions from processing, please explain here why these are considered final goods.</t>
  </si>
  <si>
    <t>Table 3.11: Use of sold products</t>
  </si>
  <si>
    <t>2.9.11.1</t>
  </si>
  <si>
    <t>2.9.11.2</t>
  </si>
  <si>
    <t>2.9.11.3</t>
  </si>
  <si>
    <t>For sold fossil fuels, please confirm that emissions have been calculated on a tank-to-wheel basis.</t>
  </si>
  <si>
    <t>2.9.11.4</t>
  </si>
  <si>
    <t>For sold services, please outline how direct use phase emissions have been attributed.</t>
  </si>
  <si>
    <t>Table 3.12: End-of-life treatment of sold products</t>
  </si>
  <si>
    <t>Key goods/materials/activities</t>
  </si>
  <si>
    <t>2.9.12.1</t>
  </si>
  <si>
    <t>2.9.12.2</t>
  </si>
  <si>
    <t>2.9.12.3</t>
  </si>
  <si>
    <t>Table 3.13: Downstream leased assets</t>
  </si>
  <si>
    <t>2.9.13.1</t>
  </si>
  <si>
    <t>2.9.13.2</t>
  </si>
  <si>
    <t>Please confirm that emissions reported encompass the operation of assets owned by the reporting company (lessor) and leased to other entities in the reporting year, not included in scope 1 and scope 2.</t>
  </si>
  <si>
    <t>2.9.13.3</t>
  </si>
  <si>
    <t>Please provide a description of lessee(s), leasing arrangement(s) and leasing location(s).</t>
  </si>
  <si>
    <t>2.9.13.4</t>
  </si>
  <si>
    <t>2.9.13.5</t>
  </si>
  <si>
    <t>2.9.13.6</t>
  </si>
  <si>
    <t>2.9.13.7</t>
  </si>
  <si>
    <t>Table 3.14: Franchises</t>
  </si>
  <si>
    <t>Key franchises/licenses</t>
  </si>
  <si>
    <t>2.9.14.1</t>
  </si>
  <si>
    <t>2.9.14.2</t>
  </si>
  <si>
    <t>Please confirm that emissions reported encompass the operation of franchises in the reporting year, not included in scope 1 and scope 2.</t>
  </si>
  <si>
    <t>2.9.14.3</t>
  </si>
  <si>
    <t>Please provide a description of franchising arrangements.</t>
  </si>
  <si>
    <t>2.9.14.4</t>
  </si>
  <si>
    <t>Please confirm that if the reporting company grants licenses to other entities to sell or distribute goods or services in return for payments, the scope 1 and 2 emissions arising from the creation or provision of those goods and services, are accounted for in category 14.</t>
  </si>
  <si>
    <t>2.9.14.5</t>
  </si>
  <si>
    <t>Please provide a description of licensing arrangements.</t>
  </si>
  <si>
    <t>Table 3.15: Investments</t>
  </si>
  <si>
    <t>Key entities</t>
  </si>
  <si>
    <t>2.9.15.1</t>
  </si>
  <si>
    <t>2.9.15.2</t>
  </si>
  <si>
    <t>Please provide a breakdown of all non-consolidated entities and your company's respective equity stake in each. Alternatively, please provide a reference and link including page number where this information can be found.</t>
  </si>
  <si>
    <t>Additional Scope 3 Questions</t>
  </si>
  <si>
    <t>2.10.1</t>
  </si>
  <si>
    <r>
      <t xml:space="preserve">Have any of the scope 3 category emissions been aggregated?
</t>
    </r>
    <r>
      <rPr>
        <sz val="12"/>
        <color theme="1" tint="0.499984740745262"/>
        <rFont val="Arial"/>
        <family val="2"/>
      </rPr>
      <t>Single choice question</t>
    </r>
  </si>
  <si>
    <t>If your company has combined the emissions from two or more categories into one scope 3 category, please select 'Yes'.</t>
  </si>
  <si>
    <t>2.10.2</t>
  </si>
  <si>
    <t xml:space="preserve">What is the data limitation or other reason for the aggregation?			</t>
  </si>
  <si>
    <t>Companies should provide disaggregated emissions data for each scope 3 category, as per the GHG Protocol definitions. In some instances, there may be certain categories which are merged due to an interim data limitation. If this exists for your company, please disclose details.</t>
  </si>
  <si>
    <t>2.10.3</t>
  </si>
  <si>
    <t>What plans does your company have in place to disaggregate these emissions?</t>
  </si>
  <si>
    <t>Please disclose your company's plans to rectify the limitation and disaggregate all scope 3 emissions in accordance with GHG Protocol in future.</t>
  </si>
  <si>
    <t>INVENTORY EXCLUSIONS</t>
  </si>
  <si>
    <t>Table 4. Exclusions of facilities, activities, geographies, operations, and/or others</t>
  </si>
  <si>
    <t>2.11.1</t>
  </si>
  <si>
    <r>
      <t xml:space="preserve">Have you excluded any facilities, activities, geographies, operations, and/or others from the inventory?
</t>
    </r>
    <r>
      <rPr>
        <sz val="12"/>
        <color theme="1" tint="0.499984740745262"/>
        <rFont val="Arial"/>
        <family val="2"/>
      </rPr>
      <t>Single choice question</t>
    </r>
  </si>
  <si>
    <t>GHG Inventory breakdown</t>
  </si>
  <si>
    <t>Exclusions from the minimum boundary, %</t>
  </si>
  <si>
    <t>Description of exclusions</t>
  </si>
  <si>
    <t>Total exclusion</t>
  </si>
  <si>
    <t>Scopes 1&amp;2</t>
  </si>
  <si>
    <t>Scope 1</t>
  </si>
  <si>
    <t>Scope 2 location-based</t>
  </si>
  <si>
    <t>Scope 2 market-based</t>
  </si>
  <si>
    <t>Scope 3</t>
  </si>
  <si>
    <t>1. Purchased goods and services</t>
  </si>
  <si>
    <t>2. Capital goods</t>
  </si>
  <si>
    <t>3. Fuel- and energy-related activities</t>
  </si>
  <si>
    <t>4. Upstream transportation and distribution</t>
  </si>
  <si>
    <t>5. Waste generated in operations</t>
  </si>
  <si>
    <t>6. Business travel</t>
  </si>
  <si>
    <t>7. Employee commuting</t>
  </si>
  <si>
    <t>8. Upstream leased assets</t>
  </si>
  <si>
    <t>9. Downstream transportation and distribution</t>
  </si>
  <si>
    <t>10. Processing of sold products</t>
  </si>
  <si>
    <t>11. Use of sold products</t>
  </si>
  <si>
    <t>12. End-of-life treatment of sold products</t>
  </si>
  <si>
    <t>13. Downstream leased assets</t>
  </si>
  <si>
    <t>14. Franchises</t>
  </si>
  <si>
    <t>15. Investments</t>
  </si>
  <si>
    <t>Table 5. Exclusions of greenhouse gases</t>
  </si>
  <si>
    <t>2.12.1</t>
  </si>
  <si>
    <t>2.12.2</t>
  </si>
  <si>
    <t>What gases have you excluded?</t>
  </si>
  <si>
    <t>BIOENERGY</t>
  </si>
  <si>
    <t>2.13.1</t>
  </si>
  <si>
    <r>
      <t xml:space="preserve">Does your company generate any CO2 emissions from bioenergy use/production and/or biomass feedstock production for bioenergy?
</t>
    </r>
    <r>
      <rPr>
        <sz val="12"/>
        <color theme="1" tint="0.499984740745262"/>
        <rFont val="Arial"/>
        <family val="2"/>
      </rPr>
      <t>Single choice question</t>
    </r>
  </si>
  <si>
    <t>Please select yes if your company uses and/or produces bioenergy (biofuels and/or biomass) as defined by IEA*. CO2 emissions from the combustion, processing and distribution phase of bioenergy – as well as the land use emissions and removals associated with bioenergy feedstocks – shall be reported alongside a company’s GHG inventory.</t>
  </si>
  <si>
    <t>2.13.2</t>
  </si>
  <si>
    <t>Please provide information on the methodology used to estimate CO2 emissions from biofuels/biomass combustion and/or CO2 removals from the bioenergy sources used.</t>
  </si>
  <si>
    <t>*Bioenergy is energy generated from the conversion of solid, liquid and gaseous products derived from biomass. Biomass is any organic matter, i.e., biological material, available on a renewable basis. This includes feedstock derived from animals or plants, such as wood and agricultural crops, and organic waste from municipal and industrial sources. Consider both the base year and the most recent year. Companies should provide justifications for why such sources are deemed renewable.
The SBTi criteria requires companies to provide information about GHG emissions from the combustion, processing and distribution phase of bioenergy and the land use emissions and removals associated with bioenergy feedstocks – and to include these in the target boundary (in scopes 1, 2, and/or 3, as relevant).
Please note the SBTi recommends that, in the absence of accurate removals data, companies report equal removals for bioenergy sources as a conservative estimate.</t>
  </si>
  <si>
    <t>2.13.3</t>
  </si>
  <si>
    <r>
      <t xml:space="preserve">Have you calculated and included biogenic removals?
</t>
    </r>
    <r>
      <rPr>
        <sz val="12"/>
        <color theme="1" tint="0.499984740745262"/>
        <rFont val="Arial"/>
        <family val="2"/>
      </rPr>
      <t>Single choice question</t>
    </r>
  </si>
  <si>
    <t>2.13.4</t>
  </si>
  <si>
    <t xml:space="preserve">Please provide information on the methodology used to estimate CO2 removals from the bioenergy sources used.				</t>
  </si>
  <si>
    <t>2.13.5</t>
  </si>
  <si>
    <r>
      <t xml:space="preserve">If your company has biogenic N2O and CH4 emissions, have you included them in the main GHG inventory of the relevant scope(s)?
</t>
    </r>
    <r>
      <rPr>
        <sz val="12"/>
        <color theme="1" tint="0.499984740745262"/>
        <rFont val="Arial"/>
        <family val="2"/>
      </rPr>
      <t>Single choice question</t>
    </r>
  </si>
  <si>
    <t>As per GHG Protocol, biogenic N20 and CH4 emissions must be reported inside the main GHG inventory.</t>
  </si>
  <si>
    <t>2.13.6</t>
  </si>
  <si>
    <t>What are the business activities which utilize bioenergy or biomass feedstocks?</t>
  </si>
  <si>
    <t>Please clarify which activities the CO2 emissions from bioenergy use/ production and/or biomass feedstock production for bioenergy covers e.g., direct CO2 emissions from combustion of biofuels and/or biomass feedstocks and/or direct CO2 emissions from production of biomass feedstocks.</t>
  </si>
  <si>
    <t>2.13.7</t>
  </si>
  <si>
    <r>
      <t>Do you agree to include the bioenergy footnote in the target language?</t>
    </r>
    <r>
      <rPr>
        <sz val="12"/>
        <color theme="1" tint="0.499984740745262"/>
        <rFont val="Arial"/>
        <family val="2"/>
      </rPr>
      <t xml:space="preserve">
Single choice question</t>
    </r>
  </si>
  <si>
    <t>For targets that include bioenergy, the target language must include the following footnote: "*The target boundary includes land-related emissions and removals from bioenergy feedstocks.”</t>
  </si>
  <si>
    <t>Table 6</t>
  </si>
  <si>
    <t>Biogenic CO2 Emissions</t>
  </si>
  <si>
    <t>Biogenic CO2 Removals</t>
  </si>
  <si>
    <t>Exclusions from the inventory, tCO2</t>
  </si>
  <si>
    <t>Gross Biogenic CO2 emissions</t>
  </si>
  <si>
    <t>Base year for scope 1&amp;2</t>
  </si>
  <si>
    <t>Base year for scope 3</t>
  </si>
  <si>
    <t>OVERVIEW: GHG INVENTORIES</t>
  </si>
  <si>
    <t>The following tables must contain the GHG inventory data for your base year and most recent year for scopes 1, 2 and 3. The tables will be partially auto-populated based on inputs to Questions 2.7.2 - 2.7.7 and Table 1, Table 2.1, Table 2.2 and Table 3. 
If you are using a consistent base year for scopes 1, 2 and 3, as well as a consistent most recent year for scopes 1, 2 and 3, please enter the data for your most recent year of reporting for all scopes in the GHG inventory table beginning in row 487.
If you are using a different base year for scope 1 and 2 compared to scope 3, please fill in the empty cells in the two partially-populated GHG inventory tables with the outstanding data points for all scopes and categories, so that there are two full datasets.
If you are using a different base year for scope 1 and 2 compared to scope 3, and both of these base years are more than two years prior to the date you are submitting to SBTi,  please enter the data for your most recent year of reporting for all scopes in the GHG inventory table beginning in row 508.
Please note that at least one year must have an entire GHG inventory reported for scopes 1, 2 and 3, in order for the SBTi to assess the inventory proportions.
Exclusions have also been auto-populated based on inputs to Table 4 and Table 5. If the emissions from excluded activities or gases have significantly changed in the most recent year of reporting, please indicate this by writing a new exclusion percentage in that year's GHG inventory.</t>
  </si>
  <si>
    <t>Table 7.1</t>
  </si>
  <si>
    <t>Minimum boundary emissions</t>
  </si>
  <si>
    <t>Exclusions from the minimum boundary</t>
  </si>
  <si>
    <t>Optional emissions</t>
  </si>
  <si>
    <t>Table 7.2</t>
  </si>
  <si>
    <t>Table 7.3</t>
  </si>
  <si>
    <t>NEAR-TERM TARGETS</t>
  </si>
  <si>
    <t>TABLE 8: NEAR-TERM TARGETS OVERVIEW</t>
  </si>
  <si>
    <t>Target ID</t>
  </si>
  <si>
    <t>Autogenerated target wording</t>
  </si>
  <si>
    <t>Do you consent to this target wording?</t>
  </si>
  <si>
    <t>Company's proposed target wording</t>
  </si>
  <si>
    <t>Target type</t>
  </si>
  <si>
    <t>Target value</t>
  </si>
  <si>
    <t>Base year</t>
  </si>
  <si>
    <t>Most recent year</t>
  </si>
  <si>
    <t>Target year</t>
  </si>
  <si>
    <t>Activity unit</t>
  </si>
  <si>
    <t>Base year activity</t>
  </si>
  <si>
    <t>Most recent year activity</t>
  </si>
  <si>
    <t>Target year activity</t>
  </si>
  <si>
    <t>Non-emission target option</t>
  </si>
  <si>
    <t>Base year RE/supplier level</t>
  </si>
  <si>
    <t>Most recent year RE/supplier level</t>
  </si>
  <si>
    <t>Target setting method</t>
  </si>
  <si>
    <t xml:space="preserve">Tool </t>
  </si>
  <si>
    <t>Tool Version</t>
  </si>
  <si>
    <t>Is this a sub-target?</t>
  </si>
  <si>
    <t>Parent Target ID</t>
  </si>
  <si>
    <t>Is the sub-target public?</t>
  </si>
  <si>
    <t>supplier/ custom</t>
  </si>
  <si>
    <t>Absolute</t>
  </si>
  <si>
    <t>Absolute contraction</t>
  </si>
  <si>
    <t>SBTi tool</t>
  </si>
  <si>
    <t/>
  </si>
  <si>
    <t>Renewable electricity</t>
  </si>
  <si>
    <t>Renewable electricity procurement</t>
  </si>
  <si>
    <t>Supplier engagement</t>
  </si>
  <si>
    <t>Engagement, by emissions</t>
  </si>
  <si>
    <t>SDA (power)</t>
  </si>
  <si>
    <t>SDA (pulp and paper)</t>
  </si>
  <si>
    <t>=</t>
  </si>
  <si>
    <t>TARGET LANGUAGE</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</si>
  <si>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</si>
  <si>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3.1.1.</t>
  </si>
  <si>
    <t>Near-term target language</t>
  </si>
  <si>
    <t>Based on your company's inputs to Table 8,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</si>
  <si>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3.1.2</t>
  </si>
  <si>
    <t>Confirmation</t>
  </si>
  <si>
    <t>Please confirm that you wish to proceed with the above target language.</t>
  </si>
  <si>
    <t>3.1.3</t>
  </si>
  <si>
    <t>Near-term target language proposal</t>
  </si>
  <si>
    <t>The SBTi approves targets that are aligned with the target wording templates. If you wish to propose a minor deviation to the autogenerated target language, please enter it here. Please note that any proposed target language that is not in alignment with the wording templates will be subject to discussion during the validation process, and cannot be guaranteed to be approved.</t>
  </si>
  <si>
    <t>3.1.4</t>
  </si>
  <si>
    <t>Deviations explained</t>
  </si>
  <si>
    <t xml:space="preserve">Please provide your explanation for the adjustments here. </t>
  </si>
  <si>
    <t>INTENSITY TARGET INFORMATION</t>
  </si>
  <si>
    <t>3.2.1</t>
  </si>
  <si>
    <t xml:space="preserve">Justification for activity unit			</t>
  </si>
  <si>
    <t>Please outline the appropriateness of the activity unit selected. It is important that the activity unit is representative of the company’s overall activities, or the relevant category or categories the intensity target covers.</t>
  </si>
  <si>
    <t>3.2.2</t>
  </si>
  <si>
    <t xml:space="preserve">Justification for activity projections			</t>
  </si>
  <si>
    <t xml:space="preserve">Please provide the justification underpinning the submitted growth projections for the selected in the activity unit. Please also disclose if the growth is modeled on a linear basis, compounded basis or year-on-year basis. </t>
  </si>
  <si>
    <t>3.2.3</t>
  </si>
  <si>
    <t>Value added calculations</t>
  </si>
  <si>
    <t>The economic intensity metric must be based on greenhouse gas emissions per unit of value added (GEVA), the calculations of value added must use the formulae set out in “Greenhouse gas emissions per unit of value added (“GEVA”) — A corporate guide to voluntary climate action”: gross profit, operating profit, sales revenue.</t>
  </si>
  <si>
    <t>ENGAGEMENT TARGET INFORMATION</t>
  </si>
  <si>
    <t>3.3.1</t>
  </si>
  <si>
    <t>What are the scope 3 emissions covered by the supplier or customer engagement target(s)?</t>
  </si>
  <si>
    <t xml:space="preserve">
Please provide additional information on the intended targeted suppliers and/or customers - this can be demonstrated by supplying information on the group, percentage, or industry of suppliers that will be covered by the target.
If target language stipulates coverage by spend, please disclose the percentage of scope 3 emissions covered by supplier engagement target. If you assume spend coverage to equal emissions coverage, please provide justification for this.
</t>
  </si>
  <si>
    <t>3.3.2</t>
  </si>
  <si>
    <t>Are your customers are eligible to set science-based targets?</t>
  </si>
  <si>
    <t xml:space="preserve">Companies setting customer engagement targets must have customers that are eligible to set science-based targets - i.e., they must have business-to-business relationships with downstream customers who are legal corporate entities. </t>
  </si>
  <si>
    <t>OPTIONAL TARGET INFORMATION</t>
  </si>
  <si>
    <t>3.4.1</t>
  </si>
  <si>
    <r>
      <t xml:space="preserve">Do any of the targets submitted cover emissions beyond the minimum boundary?
</t>
    </r>
    <r>
      <rPr>
        <sz val="12"/>
        <color theme="1" tint="0.499984740745262"/>
        <rFont val="Arial"/>
        <family val="2"/>
      </rPr>
      <t>Single choice question</t>
    </r>
  </si>
  <si>
    <t>3.4.2</t>
  </si>
  <si>
    <t>What are the activities covered by the target(s) set?</t>
  </si>
  <si>
    <t>If you would like to have SBTi officially approve a target to reduce scope 3 emissions that fall outside the minimum boundary of scope 3 categories (“optional”), please provide additional information about source of these emissions. For a definition of optional emissions for each scope 3 category, please see Table 5.4 on page 35 of the Corporate Value Chain (Scope 3) Accounting and Reporting Standard.</t>
  </si>
  <si>
    <t>3.4.3</t>
  </si>
  <si>
    <t>How do you plan to reduce these emissions?</t>
  </si>
  <si>
    <t>Please also describe your plans to reduce these emissions for SBTi. If the targets are deemed ambitious, credible, and thus can be published by SBTi, the target language needs to be separate from the other approved targets.</t>
  </si>
  <si>
    <t>NEAR-TERM TARGET UPDATE INFORMATION</t>
  </si>
  <si>
    <t>3.5.1</t>
  </si>
  <si>
    <r>
      <t xml:space="preserve">Why is your company updating its near-term target(s) through the target update service?
</t>
    </r>
    <r>
      <rPr>
        <sz val="12"/>
        <color theme="1" tint="0.499984740745262"/>
        <rFont val="Arial"/>
        <family val="2"/>
      </rPr>
      <t>Single choice question</t>
    </r>
  </si>
  <si>
    <t>Please select the primary reason describes why your company is submitting targets through the target update service. If none of these options apply to your company’s situation, please provide a written explanation in the following question.</t>
  </si>
  <si>
    <t>3.5.2</t>
  </si>
  <si>
    <t>Are there any further reasons why your company is updating its near-term target(s) through the target update service?</t>
  </si>
  <si>
    <t>Please outline any secondary reasons why your company is submitting through the target update service. Alternatively, please provide additional detail surrounding your response to question 3.5.1.</t>
  </si>
  <si>
    <t>3.5.3</t>
  </si>
  <si>
    <r>
      <t xml:space="preserve">Which previously approved targets are you are submitting to be updated?
</t>
    </r>
    <r>
      <rPr>
        <sz val="12"/>
        <color theme="1" tint="0.499984740745262"/>
        <rFont val="Arial"/>
        <family val="2"/>
      </rPr>
      <t>Single choice question</t>
    </r>
  </si>
  <si>
    <t>Please clarify which scopes you are submitting to be updated by selecting the appropriate dropdown option.</t>
  </si>
  <si>
    <t>3.5.4</t>
  </si>
  <si>
    <t>Which targets are not being submitted for an update?</t>
  </si>
  <si>
    <t>If you are not resubmitting for all previous scopes validated by the SBTi, please enter the relevant sentence(s) of the original target language for targets that you are not updating from the target language disclosed in question 1.1.9.
If you are resubmitting for all relevant scopes, please write "NA".</t>
  </si>
  <si>
    <t>3.5.5</t>
  </si>
  <si>
    <t>What progress has your company made on existing targets?</t>
  </si>
  <si>
    <t>Please provide information on the progress made so far, for all targets previously approved by SBTi. This should include quantitative information on the emissions reductions achieved, but also qualitative information on the decarbonization levers exercised since your last submission.</t>
  </si>
  <si>
    <t>TABLE 9: NEAR-TERM TARGETS COVERAGE</t>
  </si>
  <si>
    <t>Table 9.1: Minimum boundary emissions coverage</t>
  </si>
  <si>
    <t>Emissions category</t>
  </si>
  <si>
    <t>Total Coverage for 
Scope 1 and 2</t>
  </si>
  <si>
    <t>Total Coverage for 
Scope 3</t>
  </si>
  <si>
    <t>Table 9.2: Biogenic CO2 coverage</t>
  </si>
  <si>
    <t>Table 9.3: Optional emissions coverage</t>
  </si>
  <si>
    <t>Scope 3 categories</t>
  </si>
  <si>
    <t>Bioenergy footnote</t>
  </si>
  <si>
    <t>Text for absolute/ intensity targets</t>
  </si>
  <si>
    <t>Scope 3 coverage</t>
  </si>
  <si>
    <t>Optional emissions check</t>
  </si>
  <si>
    <t>NET-ZERO TARGETS</t>
  </si>
  <si>
    <t>TABLE 10: NET-ZERO TARGETS OVERVIEW</t>
  </si>
  <si>
    <t>Target sub-type</t>
  </si>
  <si>
    <t>Target-setting method</t>
  </si>
  <si>
    <t>Sector pathway</t>
  </si>
  <si>
    <t>Tool version</t>
  </si>
  <si>
    <t>NZ</t>
  </si>
  <si>
    <t>Cross-sector pathway</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</si>
  <si>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</si>
  <si>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4.1.1</t>
  </si>
  <si>
    <t>Long-term target language</t>
  </si>
  <si>
    <t>Based on your company's inputs to Table 10,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</si>
  <si>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4.1.2</t>
  </si>
  <si>
    <r>
      <t xml:space="preserve">Confirmation
</t>
    </r>
    <r>
      <rPr>
        <sz val="12"/>
        <color theme="1" tint="0.499984740745262"/>
        <rFont val="Arial"/>
        <family val="2"/>
      </rPr>
      <t>Single choice question</t>
    </r>
  </si>
  <si>
    <t>4.1.3</t>
  </si>
  <si>
    <t>Long-term target language proposal</t>
  </si>
  <si>
    <t>4.1.4</t>
  </si>
  <si>
    <t>4.2.1</t>
  </si>
  <si>
    <r>
      <t xml:space="preserve">Consistency with near term
</t>
    </r>
    <r>
      <rPr>
        <sz val="12"/>
        <color theme="1" tint="0.499984740745262"/>
        <rFont val="Arial"/>
        <family val="2"/>
      </rPr>
      <t>Single choice question</t>
    </r>
  </si>
  <si>
    <t>If you are setting a near-term target with the same activity unit, please select "Yes".</t>
  </si>
  <si>
    <t>4.2.2</t>
  </si>
  <si>
    <t>4.2.3</t>
  </si>
  <si>
    <t>4.2.4</t>
  </si>
  <si>
    <t>4.3.1</t>
  </si>
  <si>
    <t>4.3.2</t>
  </si>
  <si>
    <t>4.3.3</t>
  </si>
  <si>
    <t>EXISTING NEAR-TERM TARGET INFORMATION</t>
  </si>
  <si>
    <t>4.4.1</t>
  </si>
  <si>
    <r>
      <t xml:space="preserve">Does your company have an existing near-term SBT approved that is aligned with version 5.0 or later?
</t>
    </r>
    <r>
      <rPr>
        <sz val="12"/>
        <color theme="1" tint="0.499984740745262"/>
        <rFont val="Arial"/>
        <family val="2"/>
      </rPr>
      <t>Single choice question</t>
    </r>
  </si>
  <si>
    <t>Companies are eligible to use the under the 'Net zero only' service option if they have previously received official approval of near-term targets assessed under SBTi criteria version 5.0 or later.</t>
  </si>
  <si>
    <t>4.4.2</t>
  </si>
  <si>
    <t>What is your company’s near-term science-based target?</t>
  </si>
  <si>
    <t>Please provide the official target language in full.</t>
  </si>
  <si>
    <t>4.4.3</t>
  </si>
  <si>
    <r>
      <t xml:space="preserve">Is your existing approved near-term SBT aligned to 1.5°C for scope 1 and 2?
</t>
    </r>
    <r>
      <rPr>
        <sz val="12"/>
        <color theme="1" tint="0.499984740745262"/>
        <rFont val="Arial"/>
        <family val="2"/>
      </rPr>
      <t>Single choice question</t>
    </r>
  </si>
  <si>
    <t>Companies can check the temperature alignment of their scope 1 and 2 near-term target by checking the SBTi website.</t>
  </si>
  <si>
    <t>4.4.4</t>
  </si>
  <si>
    <r>
      <t xml:space="preserve">Is your existing approved near-term SBT aligned to well-below-2°C for scope 3?
</t>
    </r>
    <r>
      <rPr>
        <sz val="12"/>
        <color theme="1" tint="0.499984740745262"/>
        <rFont val="Arial"/>
        <family val="2"/>
      </rPr>
      <t>Single choice question</t>
    </r>
  </si>
  <si>
    <t>Near-term science-based targets covering scope 3 must be well-below 2°C aligned or more ambitious. Currently available methods are absolute contraction (2.5% minimum annual linear average reduction), SDA (based on the IEA ETP 2017 B2DS scenario), supplier engagement, intensity (economic reduction of 7% y-o-y and physical reduction of 7% y-o-y) with a well-below 2°C minimum ambition.</t>
  </si>
  <si>
    <t>4.4.5</t>
  </si>
  <si>
    <t>What was the date of approval?</t>
  </si>
  <si>
    <t>Please fill in the date of approval of your existing near-term targets in the format (DD/MM/YYYY).</t>
  </si>
  <si>
    <t>4.4.6</t>
  </si>
  <si>
    <t>NET ZERO TARGET UPDATE INFORMATION</t>
  </si>
  <si>
    <t>4.5.1</t>
  </si>
  <si>
    <r>
      <t xml:space="preserve">Why is your company updating its net zero target(s) through the target update service?
</t>
    </r>
    <r>
      <rPr>
        <sz val="12"/>
        <color theme="1" tint="0.499984740745262"/>
        <rFont val="Arial"/>
        <family val="2"/>
      </rPr>
      <t>Single choice question</t>
    </r>
  </si>
  <si>
    <t>4.5.2</t>
  </si>
  <si>
    <t>Are there any further reasons why your company is updating its net zero target(s) through the target update service?</t>
  </si>
  <si>
    <t>Please outline any secondary reasons why your company is submitting through the target update service. Alternatively, please provide additional detail surrounding your response to question 4.5.1.</t>
  </si>
  <si>
    <t>4.5.3</t>
  </si>
  <si>
    <t>4.5.4</t>
  </si>
  <si>
    <t>FINAL NET-ZERO TARGET LANGUAGE</t>
  </si>
  <si>
    <t>4.6.1</t>
  </si>
  <si>
    <t>Overall net-zero target language</t>
  </si>
  <si>
    <t>NET-ZERO TARGETS COVERAGE</t>
  </si>
  <si>
    <t>TABLE 11: NET-ZERO TARGETS COVERAGE</t>
  </si>
  <si>
    <t>Table 11.1: Minimum boundary emissions coverage</t>
  </si>
  <si>
    <t>Table 11.2: Biogenic CO2 coverage</t>
  </si>
  <si>
    <t>Table 11.3: Optional emissions coverage</t>
  </si>
  <si>
    <t>PROGRESS AND REPORTING</t>
  </si>
  <si>
    <t>ANNUAL PUBLIC REPORTING</t>
  </si>
  <si>
    <t>5.1.1</t>
  </si>
  <si>
    <r>
      <t xml:space="preserve">Do you confirm that your company will report on an annual basis in line with the Greenhouse Gas Protocol Accounting framework and report for scope 1, 2 and all scope 3 categories?
</t>
    </r>
    <r>
      <rPr>
        <sz val="12"/>
        <color theme="1" tint="0.499984740745262"/>
        <rFont val="Arial"/>
        <family val="2"/>
      </rPr>
      <t>Single choice question</t>
    </r>
  </si>
  <si>
    <t>Companies shall publicly report company-wide emissions in line with the Greenhouse Gas Protocol accounting framework and report for scope 1, 2 and all scope 3 categories as set out in the Protocol.</t>
  </si>
  <si>
    <t>5.1.2</t>
  </si>
  <si>
    <r>
      <t xml:space="preserve">Do you confirm that your company will publicly report its progress against published targets on an annual basis?
</t>
    </r>
    <r>
      <rPr>
        <sz val="12"/>
        <color theme="1" tint="0.499984740745262"/>
        <rFont val="Arial"/>
        <family val="2"/>
      </rPr>
      <t>Single choice question</t>
    </r>
  </si>
  <si>
    <t xml:space="preserve">To enable a consistent tracking of emissions over time, companies shall publicly report progress against published targets on an annual basis. For detailed guidelines, please review Chapter 5 of the GHG Protocol Corporate Standard Tracking Emissions Over Time and in the section entitled “Reporting and Recalculation” in the SBTi Criteria.  </t>
  </si>
  <si>
    <t>5.1.3</t>
  </si>
  <si>
    <t>How will you report annual company-wide GHG emissions and progress against their targets if they are approved by the SBTi?</t>
  </si>
  <si>
    <t>Indicate where your company commits to publicly reporting its company-wide GHG emissions inventory and progress against their targets. Examples include annual reports, sustainability reports, the company’s website, and/or CDP’s annual questionnaire. Please also provide a link to the webpage(s) where the emissions and target progress data will be published.</t>
  </si>
  <si>
    <t>TRIGGERED RECALCULATIONS</t>
  </si>
  <si>
    <t>5.2.1</t>
  </si>
  <si>
    <r>
      <t xml:space="preserve">Does your company have a base year emissions recalculation policy that articulates the basis and context for any emission recalculations?
</t>
    </r>
    <r>
      <rPr>
        <sz val="12"/>
        <color theme="1" tint="0.499984740745262"/>
        <rFont val="Arial"/>
        <family val="2"/>
      </rPr>
      <t>Single choice question</t>
    </r>
  </si>
  <si>
    <t>As set out in the Greenhouse Gas Protocol, companies should have a base year emissions recalculation policy in place to retroactively recalculate emissions should certain conditions trigger a need for a recalculation. Please indicate whether your company has a base year emissions recalculation policy in place that articulates the basis and context for any emission recalculations.</t>
  </si>
  <si>
    <t>5.2.2</t>
  </si>
  <si>
    <t>What are the details of your base year emissions calculation policy?</t>
  </si>
  <si>
    <t>Please describe the policy.</t>
  </si>
  <si>
    <t>5.2.3</t>
  </si>
  <si>
    <t>What is your company’s threshold for significance?</t>
  </si>
  <si>
    <t xml:space="preserve">SBTi defines the threshold of significance as a cumulative change of five percent or larger in an organization’s total base year emissions (tCO2e). For more information, please refer to the Target Validation Protocol. The significance threshold may be lower than 5%, but no higher. </t>
  </si>
  <si>
    <t>5.2.4</t>
  </si>
  <si>
    <r>
      <t xml:space="preserve">Does your company agree to follow the GHG Protocol Corporate Standard guidelines for inventory recalculation and the SBTi guidelines for target recalculation as needed to reflect significant changes?
</t>
    </r>
    <r>
      <rPr>
        <sz val="12"/>
        <color theme="1" tint="0.499984740745262"/>
        <rFont val="Arial"/>
        <family val="2"/>
      </rPr>
      <t>Single choice question</t>
    </r>
  </si>
  <si>
    <t>The SBTi requires companies’ inventory and accounting practices to be in line with the GHG Protocol Corporate Standard for recalculation purposes. The detailed guidelines can be found in Chapter 5 of the GHG Protocol Corporate Standard and in the section entitled “Reporting and Recalculation in the SBTi Criteria. Please confirm that you will adhere to these guidelines, even after the target is approved.</t>
  </si>
  <si>
    <t>5.2.5</t>
  </si>
  <si>
    <r>
      <t xml:space="preserve">Do you confirm that you will review, and if necessary, recalculate and revalidate your targets to ensure consistency with most recent climate science and best practices at a minimum every 5 years?
</t>
    </r>
    <r>
      <rPr>
        <sz val="12"/>
        <color theme="1" tint="0.499984740745262"/>
        <rFont val="Arial"/>
        <family val="2"/>
      </rPr>
      <t>Single choice question</t>
    </r>
  </si>
  <si>
    <t>As per Criterion – “Mandatory target recalculation”, companies must commit to reassessing, and if necessary, recalculating and revalidating their targets, at a minimum every 5 years. The latest year companies with approved targets must revalidate targets is 2025. The most recent applicable criteria must be followed at the time of revalidation. Please refer to Recommendation – “Triggered target recalculation” for examples changes that trigger recalculation.</t>
  </si>
  <si>
    <t>ANNOUNCEMENTS</t>
  </si>
  <si>
    <t>5.3.1</t>
  </si>
  <si>
    <r>
      <t xml:space="preserve">Do you confirm that your company will publicly announce the targets within 6 months of approval?
</t>
    </r>
    <r>
      <rPr>
        <sz val="12"/>
        <color theme="1" tint="0.499984740745262"/>
        <rFont val="Arial"/>
        <family val="2"/>
      </rPr>
      <t>Single choice question</t>
    </r>
  </si>
  <si>
    <t xml:space="preserve">If officially approved by the SBTi, companies must announce their targets at any time within 6 months of the approval date. Targets that go unannounced after 6 months must be resubmitted to the SBTi for a complete re-validation with the most recent version of the criteria. </t>
  </si>
  <si>
    <t>TARGET ACHIEVEMENT</t>
  </si>
  <si>
    <t>5.4.1</t>
  </si>
  <si>
    <r>
      <t xml:space="preserve">Are offsets being counted as progress toward the target(s)?
</t>
    </r>
    <r>
      <rPr>
        <sz val="12"/>
        <color theme="1" tint="0.499984740745262"/>
        <rFont val="Arial"/>
        <family val="2"/>
      </rPr>
      <t>Single choice question</t>
    </r>
  </si>
  <si>
    <t>Please note that the use of offsets must not be counted as reductions toward the progress of companies’ science-based targets. The SBTi requires that companies set targets based on emission reductions through direct action within their own boundaries or their value chains. Offsets may be useful, however, as an option for companies wishing to finance additional emission reductions beyond the SBT.</t>
  </si>
  <si>
    <t>5.4.2</t>
  </si>
  <si>
    <r>
      <t xml:space="preserve">Do any of the targets cover avoided emissions?
</t>
    </r>
    <r>
      <rPr>
        <sz val="12"/>
        <color theme="1" tint="0.499984740745262"/>
        <rFont val="Arial"/>
        <family val="2"/>
      </rPr>
      <t>Single choice question</t>
    </r>
  </si>
  <si>
    <t>Avoided emissions are emission reductions that occur outside of a product’s life cycle or value chain, but as a result of the use of that product. Avoided emissions fall under a separate accounting system from corporate inventories and do not count toward science-based targets.</t>
  </si>
  <si>
    <t>5.4.3</t>
  </si>
  <si>
    <t>How will your proposed scope 1 and 2 emission reduction target will be implemented?</t>
  </si>
  <si>
    <t>For each of the scope 1 and 2 emission reduction targets set, briefly describe the main measures planned to reach your proposed targets.</t>
  </si>
  <si>
    <t>5.4.4</t>
  </si>
  <si>
    <t>How will your proposed scope 3 emission reduction target(s) will be implemented?</t>
  </si>
  <si>
    <t>For each of the scope 3 emission reduction targets set, briefly describe the main measures planned to reach your proposed scope 3 targets. If you have not set scope 3 emissions reduction targets, please write "N/A".</t>
  </si>
  <si>
    <t>5.4.5</t>
  </si>
  <si>
    <t>What is your implementation plan to achieve the supplier/customer engagement target?</t>
  </si>
  <si>
    <t>Please provide a high-level implementation plan of the intended supplier/customer engagement. Please also confirm if you will be engaging your suppliers and/or customers to set scope 1 and 2 targets, or scope 1, 2 and 3 targets.</t>
  </si>
  <si>
    <t>5.4.6</t>
  </si>
  <si>
    <r>
      <t xml:space="preserve">Does your company commit to neutralize residual emissions at the point of reaching its net-zero science-based target(s)?
</t>
    </r>
    <r>
      <rPr>
        <sz val="12"/>
        <color theme="1" tint="0.499984740745262"/>
        <rFont val="Arial"/>
        <family val="2"/>
      </rPr>
      <t>Single choice question</t>
    </r>
  </si>
  <si>
    <t>At the point of reaching the net-zero science-based targets, companies must neutralize any residual emissions with removals to reach net zero emissions in compliance with the SBTi's Net Zero Standard.</t>
  </si>
  <si>
    <t>5.4.7</t>
  </si>
  <si>
    <t>How does your company plan to neutralize unabated emissions?</t>
  </si>
  <si>
    <t>Please provide a description of planned neutralization milestones and a description of investments toward carbon removal solutions with permanent storage.</t>
  </si>
  <si>
    <t>5.4.8</t>
  </si>
  <si>
    <t xml:space="preserve">What beyond value chain mitigation measures, if any, will your company use in the transition to net-zero? </t>
  </si>
  <si>
    <t>To contribute to reaching societal net-zero, companies should take action or make investments outside their own value chains to mitigate GHG emissions in addition to their near-term and long-term science-based targets. For example, a company could provide annual support to projects, programs and solutions that provide quantifiable benefits to climate, especially those that generate additional co-benefits for people and nature. Companies should report annually on the nature and scale of those actions pending further guidance.</t>
  </si>
  <si>
    <t>1. Company and submission info</t>
  </si>
  <si>
    <t>Submission date - Day</t>
  </si>
  <si>
    <t>Bioenergy assesment</t>
  </si>
  <si>
    <t>Relevant, included</t>
  </si>
  <si>
    <t>ISIN</t>
  </si>
  <si>
    <t>Submission date - Month</t>
  </si>
  <si>
    <t>LEI</t>
  </si>
  <si>
    <t>Submission date - Year</t>
  </si>
  <si>
    <t>Sector</t>
  </si>
  <si>
    <t>Inventory includes all GHGs</t>
  </si>
  <si>
    <t>Commitment</t>
  </si>
  <si>
    <t>Country</t>
  </si>
  <si>
    <t>Target covers all GHGs?</t>
  </si>
  <si>
    <t>Validation service</t>
  </si>
  <si>
    <t>All subsidiaries included?</t>
  </si>
  <si>
    <t>Target update</t>
  </si>
  <si>
    <t>Near-Term Criteria version</t>
  </si>
  <si>
    <t>GHG protocol?</t>
  </si>
  <si>
    <t>Consolidation approach</t>
  </si>
  <si>
    <t>Scope 3 screening complete</t>
  </si>
  <si>
    <t>Scope 2 Approach for targets</t>
  </si>
  <si>
    <t>Annual reporting</t>
  </si>
  <si>
    <t>Recalculation significance threshold</t>
  </si>
  <si>
    <t>Avoided emissions?</t>
  </si>
  <si>
    <t>Sector guidance</t>
  </si>
  <si>
    <t>Not relevant</t>
  </si>
  <si>
    <t>Carbon credits?</t>
  </si>
  <si>
    <t>Sells or distributes fossil fuels?</t>
  </si>
  <si>
    <t>Mandatory target recalculation</t>
  </si>
  <si>
    <t>Buys and sells electricity? (S3C3)</t>
  </si>
  <si>
    <t>Target publication</t>
  </si>
  <si>
    <t>Sells new vehicles?</t>
  </si>
  <si>
    <t>Triggered target recalculation</t>
  </si>
  <si>
    <t>% revenue from FI</t>
  </si>
  <si>
    <t>Reporting completeness</t>
  </si>
  <si>
    <t>% revenue from fossil fuels</t>
  </si>
  <si>
    <t>Neutralization</t>
  </si>
  <si>
    <t>2. GHG inventories</t>
  </si>
  <si>
    <t>Year Type</t>
  </si>
  <si>
    <t>Year 1</t>
  </si>
  <si>
    <t>Year 2</t>
  </si>
  <si>
    <t>Year 3</t>
  </si>
  <si>
    <t>Day of the FY</t>
  </si>
  <si>
    <t>Month of the FY</t>
  </si>
  <si>
    <t>Calendar year (for FY)</t>
  </si>
  <si>
    <t>Percentage excluded from inventory</t>
  </si>
  <si>
    <t>Outside minimum boundary (optional)</t>
  </si>
  <si>
    <t>Bioenergy emissions</t>
  </si>
  <si>
    <t>Bioenergy removals</t>
  </si>
  <si>
    <t>Bioenergy exclusions, tCO2e</t>
  </si>
  <si>
    <t>Exclusions</t>
  </si>
  <si>
    <t>3. Near-Term Targets</t>
  </si>
  <si>
    <t>Near-Term Target Language</t>
  </si>
  <si>
    <t>Target wording</t>
  </si>
  <si>
    <t>Public?</t>
  </si>
  <si>
    <t>Parent ID</t>
  </si>
  <si>
    <t>Type</t>
  </si>
  <si>
    <t>Method used</t>
  </si>
  <si>
    <t>BY Activity</t>
  </si>
  <si>
    <t>MRY Activity</t>
  </si>
  <si>
    <t>TY Activity</t>
  </si>
  <si>
    <t>Non-emission reduction target detail</t>
  </si>
  <si>
    <t>RE/SE base year level</t>
  </si>
  <si>
    <t>RE/SE most recent year level</t>
  </si>
  <si>
    <t>Engagement target ambition</t>
  </si>
  <si>
    <t>4. Near-Term Target Coverage</t>
  </si>
  <si>
    <t>Target or subtarget ID</t>
  </si>
  <si>
    <t>total</t>
  </si>
  <si>
    <t>Biogenic emissions</t>
  </si>
  <si>
    <t>5. Net-Zero and Long-Term Targets</t>
  </si>
  <si>
    <t>Long-Term Target Language (no Net-Zero)</t>
  </si>
  <si>
    <t>Net-zero base year</t>
  </si>
  <si>
    <t>Net-zero target year</t>
  </si>
  <si>
    <t>6. Long-Term Target Coverage</t>
  </si>
  <si>
    <t>Near-Term target type</t>
  </si>
  <si>
    <t>Non-emission reduction target details</t>
  </si>
  <si>
    <t>Target modelling methods</t>
  </si>
  <si>
    <t>Submission type — submission</t>
  </si>
  <si>
    <t>Submission Type VA3000 - committed</t>
  </si>
  <si>
    <t>Submission Type VA3000 - not commited</t>
  </si>
  <si>
    <t>Region</t>
  </si>
  <si>
    <t>Net-Zero Methods</t>
  </si>
  <si>
    <t>Sector Pathway</t>
  </si>
  <si>
    <t>Inventory years all</t>
  </si>
  <si>
    <t>Filter unigue</t>
  </si>
  <si>
    <t>Base year inventory</t>
  </si>
  <si>
    <t>Target update information</t>
  </si>
  <si>
    <t>Tools</t>
  </si>
  <si>
    <t>Data Validation Helper Formulas</t>
  </si>
  <si>
    <t>NT scope updates</t>
  </si>
  <si>
    <t>NZ scope updates</t>
  </si>
  <si>
    <t>Exclusions back-end calculations</t>
  </si>
  <si>
    <t>SUM</t>
  </si>
  <si>
    <t>threshold</t>
  </si>
  <si>
    <t>y1</t>
  </si>
  <si>
    <t>y2</t>
  </si>
  <si>
    <t>y3</t>
  </si>
  <si>
    <t>Multiple methods</t>
  </si>
  <si>
    <t>Near-term</t>
  </si>
  <si>
    <t>NT - Committed</t>
  </si>
  <si>
    <t>NT - Not committed</t>
  </si>
  <si>
    <t>Africa</t>
  </si>
  <si>
    <t>Scope 3 emissions become 40% or more of overall scope 1, 2, and 3 emissions.</t>
  </si>
  <si>
    <t>Update of scope 1 near-term target(s)</t>
  </si>
  <si>
    <t>Update of scope 1 net zero target(s)</t>
  </si>
  <si>
    <t>s1+2 l</t>
  </si>
  <si>
    <t>Intensity</t>
  </si>
  <si>
    <t>Renewable electricity continuous procurement</t>
  </si>
  <si>
    <t>NTU - Committed</t>
  </si>
  <si>
    <t>NTU - Not committed</t>
  </si>
  <si>
    <t>Air Freight Transportation and Logistics</t>
  </si>
  <si>
    <t>Angola</t>
  </si>
  <si>
    <t>Physical intensity convergence</t>
  </si>
  <si>
    <t>Agriculture</t>
  </si>
  <si>
    <t>Exclusions in the inventory or target boundary changed significantly and/or exceeded allowable exclusion limits (more than 5% of scope 1 and 2 emissions and/or more than 33% of scope 3 emissions)</t>
  </si>
  <si>
    <t>Transport tool</t>
  </si>
  <si>
    <t>Update of scope 2 near-term target(s)</t>
  </si>
  <si>
    <t>Update of scope 2 net zero target(s)</t>
  </si>
  <si>
    <t>s1+2 m</t>
  </si>
  <si>
    <t>Near-term Target Update and Net Zero</t>
  </si>
  <si>
    <t>NT + NZ - Committed</t>
  </si>
  <si>
    <t>NT + NZ - Not committed</t>
  </si>
  <si>
    <t>Air Transportation - Airlines</t>
  </si>
  <si>
    <t>Benin</t>
  </si>
  <si>
    <t>Physical intensity contraction</t>
  </si>
  <si>
    <t>Iron and steel</t>
  </si>
  <si>
    <t xml:space="preserve">Significant changes in company structure and activities (e.g., acquisitions, divestitures, mergers, insourcing or outsourcing, shifts in product or service offerings) </t>
  </si>
  <si>
    <t>PLDV vehicles tool</t>
  </si>
  <si>
    <t>Update of scope 1 and 2 near-term target(s)</t>
  </si>
  <si>
    <t>Update of scope 1 and 2 net zero target(s)</t>
  </si>
  <si>
    <t>S3</t>
  </si>
  <si>
    <t>Engagement, by spend</t>
  </si>
  <si>
    <t>Near-term Target Update and/or Net Zero Target Update</t>
  </si>
  <si>
    <t>NTU + NZ - Committed</t>
  </si>
  <si>
    <t>NTU + NZ - Not committed</t>
  </si>
  <si>
    <t>Air Transportation - Airport Services</t>
  </si>
  <si>
    <t>Botswana</t>
  </si>
  <si>
    <t>Economic intensity</t>
  </si>
  <si>
    <t>Significant changes in data used to calculate the targets such as growth projections (e.g., the discovery of a significant error, several cumulative errors that are collectively significant or significant change in emissions due to emission factor changes)</t>
  </si>
  <si>
    <t>Aviation tool</t>
  </si>
  <si>
    <t>Update of scope 3 near-term target(s)</t>
  </si>
  <si>
    <t>Update of scope 3 net zero target(s)</t>
  </si>
  <si>
    <t>s1+2 location</t>
  </si>
  <si>
    <t>s1+2+3 chosen</t>
  </si>
  <si>
    <t>Customer engagement</t>
  </si>
  <si>
    <t>Engagement, by revenue</t>
  </si>
  <si>
    <t>Automobiles and Components</t>
  </si>
  <si>
    <t>Burkina Faso</t>
  </si>
  <si>
    <t>Services - Buildings</t>
  </si>
  <si>
    <t>Other changes to projections/assumptions used with science-based target setting methods.</t>
  </si>
  <si>
    <t>Maritime transport tool</t>
  </si>
  <si>
    <t>Update of scope 1, 2 and 3 near-term target(s)</t>
  </si>
  <si>
    <t>Update of scope 1, 2 and 3 net zero target(s)</t>
  </si>
  <si>
    <t>s1+2 market</t>
  </si>
  <si>
    <t>Inventory required?</t>
  </si>
  <si>
    <t>Subsidiary engagement</t>
  </si>
  <si>
    <t>Banks, Diverse Financials, Insurance</t>
  </si>
  <si>
    <t>Burundi</t>
  </si>
  <si>
    <t>Residential - Buildings</t>
  </si>
  <si>
    <t>Designing new targets to increase the ambition of previously submitted target(s).</t>
  </si>
  <si>
    <t>Steel tool</t>
  </si>
  <si>
    <t>s1+2 chosen</t>
  </si>
  <si>
    <t>Full inventory reported?</t>
  </si>
  <si>
    <t>Physical intensity</t>
  </si>
  <si>
    <t>Building Products</t>
  </si>
  <si>
    <t>Cameroon</t>
  </si>
  <si>
    <t>Power generation</t>
  </si>
  <si>
    <t>Arriving at the target year of one or more targets, regardless of whether the target was achieved.</t>
  </si>
  <si>
    <t>SDA tool for commercial real estate and residential mortgages</t>
  </si>
  <si>
    <t>Data enty needed?</t>
  </si>
  <si>
    <t>Economic intensity (GEVA)</t>
  </si>
  <si>
    <t>Chemicals</t>
  </si>
  <si>
    <t>Cape Verde</t>
  </si>
  <si>
    <t>Submitting new targets to meet current SBTi criteria outside of the mandatory recalculation process.</t>
  </si>
  <si>
    <t>Net Zero</t>
  </si>
  <si>
    <t>NZ - Committed</t>
  </si>
  <si>
    <t>NZ - Not commited</t>
  </si>
  <si>
    <t>Construction and Engineering</t>
  </si>
  <si>
    <t>Central African Republic</t>
  </si>
  <si>
    <t>Achieving a target ahead of time (before target year).</t>
  </si>
  <si>
    <t>Ask to fill in the data</t>
  </si>
  <si>
    <t>Company has to report at least one full inventory</t>
  </si>
  <si>
    <t>Construction Materials</t>
  </si>
  <si>
    <t>Chad</t>
  </si>
  <si>
    <t>Submitting new targets to meet the requirements of the SBTi Forest, Land and Agriculture (FLAG) Guidance.</t>
  </si>
  <si>
    <t>SDA (services - buildings)</t>
  </si>
  <si>
    <t>Consumer Durables, Household and Personal Products</t>
  </si>
  <si>
    <t>Comoros</t>
  </si>
  <si>
    <t>Submitting new targets to align near-term targets with the requirements for a net zero submission.</t>
  </si>
  <si>
    <t>s3</t>
  </si>
  <si>
    <t>s3 share</t>
  </si>
  <si>
    <t>SDA (residential buildings)</t>
  </si>
  <si>
    <t>Containers and Packaging</t>
  </si>
  <si>
    <t>Congo Brazzaville</t>
  </si>
  <si>
    <t>SDA (steel)</t>
  </si>
  <si>
    <t>Education Services</t>
  </si>
  <si>
    <t>Congo, Democratic Republic of</t>
  </si>
  <si>
    <t>exceeds?</t>
  </si>
  <si>
    <t>More than 40%</t>
  </si>
  <si>
    <t>SDA (cement)</t>
  </si>
  <si>
    <t>Electric Utilities and Independent Power Producers and Energy Traders (including fossil, alternative and nuclear energy)</t>
  </si>
  <si>
    <t>Cote d'Ivoire</t>
  </si>
  <si>
    <t>SDA (aluminum)</t>
  </si>
  <si>
    <t>Electrical Equipment and Machinery</t>
  </si>
  <si>
    <t>Djibouti</t>
  </si>
  <si>
    <t>Text</t>
  </si>
  <si>
    <t>SDA transport (aviation)</t>
  </si>
  <si>
    <t>Food and Beverage Processing</t>
  </si>
  <si>
    <t>Egypt</t>
  </si>
  <si>
    <t>SDA transport (maritime shipping)</t>
  </si>
  <si>
    <t>Food and Staples Retailing</t>
  </si>
  <si>
    <t>Equatorial Guinea</t>
  </si>
  <si>
    <t>SDA transport (PLDV manufacturers)</t>
  </si>
  <si>
    <t>Food Production - Agricultural Production</t>
  </si>
  <si>
    <t>Eritrea</t>
  </si>
  <si>
    <t>SDA transport (passenger - 2-3 wheelers)</t>
  </si>
  <si>
    <t>Food Production - Animal Source Food Production</t>
  </si>
  <si>
    <t>Eswatini</t>
  </si>
  <si>
    <t>Data validation</t>
  </si>
  <si>
    <t>SDA transport (passenger - light duty vehicles)</t>
  </si>
  <si>
    <t>Footwear and Luxury Goods</t>
  </si>
  <si>
    <t>Ethiopia</t>
  </si>
  <si>
    <t>s1+2+3 location</t>
  </si>
  <si>
    <t>SDA transport (passenger - buses)</t>
  </si>
  <si>
    <t>Forest and Paper Products - Forestry, Timber, Pulp and Paper, Rubber</t>
  </si>
  <si>
    <t>Gabon</t>
  </si>
  <si>
    <t>s1+2+3 market</t>
  </si>
  <si>
    <t>SDA transport (passenger - mini-buses)</t>
  </si>
  <si>
    <t>Gas Utilities</t>
  </si>
  <si>
    <t>Gambia</t>
  </si>
  <si>
    <t>SDA transport (passenger - total large road vehicles (buses &amp; mini-buses))</t>
  </si>
  <si>
    <t>Ground Transportation - Highways and Railtracks</t>
  </si>
  <si>
    <t>Ghana</t>
  </si>
  <si>
    <t>SDA transport (passenger - rail transport (total))</t>
  </si>
  <si>
    <t>Ground Transportation - Railroads Transportation</t>
  </si>
  <si>
    <t>Guinea</t>
  </si>
  <si>
    <t>SDA transport (passenger - urban rail)</t>
  </si>
  <si>
    <t>Ground Transportation - Trucking Transportation</t>
  </si>
  <si>
    <t>Guinea-Bissau</t>
  </si>
  <si>
    <t>SDA transport (freight - 2-3 wheelers)</t>
  </si>
  <si>
    <t>Healthcare Equipment and Supplies</t>
  </si>
  <si>
    <t>Kenya</t>
  </si>
  <si>
    <t>SDA transport (freight - light commercial vehicles)</t>
  </si>
  <si>
    <t>Healthcare Providers and Services, and Healthcare Technology</t>
  </si>
  <si>
    <t>Lesotho</t>
  </si>
  <si>
    <t>SDA transport (freight - medium freight trucks (MFT))</t>
  </si>
  <si>
    <t>Homebuilding</t>
  </si>
  <si>
    <t>Liberia</t>
  </si>
  <si>
    <t>SDA transport (freight - heavy freight trucks (HFT))</t>
  </si>
  <si>
    <t>Hotels, Restaurants and Leisure, and Tourism Services</t>
  </si>
  <si>
    <t>Libya</t>
  </si>
  <si>
    <t>SDA transport (freight - total heavy freight road (MFT &amp; HFT))</t>
  </si>
  <si>
    <t>Media</t>
  </si>
  <si>
    <t>Madagascar</t>
  </si>
  <si>
    <t>SDA transport (freight - rail)</t>
  </si>
  <si>
    <t>Mining - Coal</t>
  </si>
  <si>
    <t>Malawi</t>
  </si>
  <si>
    <t>SDA transport (passenger - new light duty vehicles)</t>
  </si>
  <si>
    <t>Mining - Iron, Aluminum, Other Metals</t>
  </si>
  <si>
    <t>Mali</t>
  </si>
  <si>
    <t>SDA transport (freight - new light commercial vehicles)</t>
  </si>
  <si>
    <t>Mining - Other (Rare Minerals, Precious Metals and Gems)</t>
  </si>
  <si>
    <t>Mauritania</t>
  </si>
  <si>
    <t>SDA transport (freight - new medium freight trucks (MFT))</t>
  </si>
  <si>
    <t>NGO</t>
  </si>
  <si>
    <t>Mauritius</t>
  </si>
  <si>
    <t>SDA transport (freight - new heavy freight trucks (HFT))</t>
  </si>
  <si>
    <t>Oil and Gas</t>
  </si>
  <si>
    <t>Morocco</t>
  </si>
  <si>
    <t>SDA transport (maritime - bulk carrier - default)</t>
  </si>
  <si>
    <t>Pharmaceuticals, Biotechnology and Life Sciences</t>
  </si>
  <si>
    <t>Mozambique</t>
  </si>
  <si>
    <t>SDA transport (maritime - chemical tanker - default)</t>
  </si>
  <si>
    <t>Namibia</t>
  </si>
  <si>
    <t>SDA transport (maritime - container - default)</t>
  </si>
  <si>
    <t>Public Agencies</t>
  </si>
  <si>
    <t>Niger</t>
  </si>
  <si>
    <t>SDA transport (maritime - general cargo - default)</t>
  </si>
  <si>
    <t>Real Estate</t>
  </si>
  <si>
    <t>Nigeria</t>
  </si>
  <si>
    <t>SDA transport (maritime - liquefied gas tanker - default)</t>
  </si>
  <si>
    <t>Retailing</t>
  </si>
  <si>
    <t>Rwanda</t>
  </si>
  <si>
    <t>SDA transport (maritime - oil tanker - default)</t>
  </si>
  <si>
    <t>Sciences</t>
  </si>
  <si>
    <t>Sao Tome and Principe</t>
  </si>
  <si>
    <t>SDA transport (maritime - other liquid tanker - default)</t>
  </si>
  <si>
    <t>Semiconductors and Semiconductors Equipment</t>
  </si>
  <si>
    <t>Senegal</t>
  </si>
  <si>
    <t>SDA transport (maritime - ferry passenger only - default)</t>
  </si>
  <si>
    <t>Software and Services</t>
  </si>
  <si>
    <t>Seychelles</t>
  </si>
  <si>
    <t>SDA transport (maritime - cruise - default)</t>
  </si>
  <si>
    <t>Solid Waste Management Utilities</t>
  </si>
  <si>
    <t>Sierra Leone</t>
  </si>
  <si>
    <t>SDA transport (maritime - ferry RoRo and passenger - default)</t>
  </si>
  <si>
    <t>Specialized Consumer Services</t>
  </si>
  <si>
    <t>Somalia</t>
  </si>
  <si>
    <t>SDA transport (maritime - refrigerated bulk - default)</t>
  </si>
  <si>
    <t>Specialized Financial Services, Consumer Finance, Insurance Brokerage Firms</t>
  </si>
  <si>
    <t>South Africa</t>
  </si>
  <si>
    <t>SDA transport (maritime - RoRo - default)</t>
  </si>
  <si>
    <t>Technology Hardware and Equipment</t>
  </si>
  <si>
    <t>South Sudan</t>
  </si>
  <si>
    <t>SDA transport (maritime - vehicle carrier - default)</t>
  </si>
  <si>
    <t>Telecommunication Services</t>
  </si>
  <si>
    <t>Sudan</t>
  </si>
  <si>
    <t>SDA transport (maritime - offshore - default)</t>
  </si>
  <si>
    <t>Textiles, Apparel, Footwear and Luxury Goods</t>
  </si>
  <si>
    <t>Tanzania, United Republic of</t>
  </si>
  <si>
    <t>Tires</t>
  </si>
  <si>
    <t>Togo</t>
  </si>
  <si>
    <t>Tobacco</t>
  </si>
  <si>
    <t>Tunisia</t>
  </si>
  <si>
    <t>Trading Companies and Distributors, and Commercial Services and Supplies</t>
  </si>
  <si>
    <t>Uganda</t>
  </si>
  <si>
    <t>Water Transportation - Ports and Services</t>
  </si>
  <si>
    <t>Zambia</t>
  </si>
  <si>
    <t>Water Transportation - Water Transportation</t>
  </si>
  <si>
    <t>Zimbabwe</t>
  </si>
  <si>
    <t>Water Utilities</t>
  </si>
  <si>
    <t>Antigua and Barbuda</t>
  </si>
  <si>
    <t>Latin America and the Caribbean</t>
  </si>
  <si>
    <t>Textile Manufacturing, Spinning, Weaving &amp; Apparel</t>
  </si>
  <si>
    <t>Argentina</t>
  </si>
  <si>
    <t>Bahamas</t>
  </si>
  <si>
    <t>Barbados</t>
  </si>
  <si>
    <t>Belize</t>
  </si>
  <si>
    <t>Bolivia</t>
  </si>
  <si>
    <t>Brazil</t>
  </si>
  <si>
    <t>Chile</t>
  </si>
  <si>
    <t>Colombia</t>
  </si>
  <si>
    <t>Costa Rica</t>
  </si>
  <si>
    <t>Cuba</t>
  </si>
  <si>
    <t>Dominica</t>
  </si>
  <si>
    <t>Dominican Republic</t>
  </si>
  <si>
    <t>Ecuador</t>
  </si>
  <si>
    <t>El Salvador</t>
  </si>
  <si>
    <t>Grenada</t>
  </si>
  <si>
    <t>Guatemala</t>
  </si>
  <si>
    <t>Guyana</t>
  </si>
  <si>
    <t>Haiti</t>
  </si>
  <si>
    <t>Honduras</t>
  </si>
  <si>
    <t>Jamaica</t>
  </si>
  <si>
    <t>Mexico</t>
  </si>
  <si>
    <t>Nicaragua</t>
  </si>
  <si>
    <t>Panama</t>
  </si>
  <si>
    <t>Paraguay</t>
  </si>
  <si>
    <t>Peru</t>
  </si>
  <si>
    <t>Saint Kitts and Nevis</t>
  </si>
  <si>
    <t>Saint Lucia</t>
  </si>
  <si>
    <t>Saint Vincent and the Grenadines</t>
  </si>
  <si>
    <t>Suriname</t>
  </si>
  <si>
    <t>Trinidad and Tobago</t>
  </si>
  <si>
    <t>Uruguay</t>
  </si>
  <si>
    <t>Venezuela</t>
  </si>
  <si>
    <t>Bermuda</t>
  </si>
  <si>
    <t>Northern America</t>
  </si>
  <si>
    <t>Canada</t>
  </si>
  <si>
    <t>United States of America</t>
  </si>
  <si>
    <t>Afghanistan</t>
  </si>
  <si>
    <t>Asia</t>
  </si>
  <si>
    <t>Bangladesh</t>
  </si>
  <si>
    <t>Bhutan</t>
  </si>
  <si>
    <t>Brunei Darussalam</t>
  </si>
  <si>
    <t>Cambodia</t>
  </si>
  <si>
    <t>China</t>
  </si>
  <si>
    <t>Hong Kong, China</t>
  </si>
  <si>
    <t>India</t>
  </si>
  <si>
    <t>Indonesia</t>
  </si>
  <si>
    <t>Japan</t>
  </si>
  <si>
    <t>Kazakhstan</t>
  </si>
  <si>
    <t>Korea, Democratic People's Republic of</t>
  </si>
  <si>
    <t>Korea, Republic of</t>
  </si>
  <si>
    <t>Kyrgyzstan</t>
  </si>
  <si>
    <t>Lao People's Democratic Republic</t>
  </si>
  <si>
    <t>Macau, China</t>
  </si>
  <si>
    <t>Malaysia</t>
  </si>
  <si>
    <t>Maldives</t>
  </si>
  <si>
    <t>Mongolia</t>
  </si>
  <si>
    <t>Myanmar</t>
  </si>
  <si>
    <t>Nepal</t>
  </si>
  <si>
    <t>Pakistan</t>
  </si>
  <si>
    <t>Philippines</t>
  </si>
  <si>
    <t>Singapore</t>
  </si>
  <si>
    <t>Sri Lanka</t>
  </si>
  <si>
    <t>Taiwan, Province of China</t>
  </si>
  <si>
    <t>Tajikistan</t>
  </si>
  <si>
    <t>Thailand</t>
  </si>
  <si>
    <t>Timor-Leste</t>
  </si>
  <si>
    <t>Turkmenistan</t>
  </si>
  <si>
    <t>Uzbekistan</t>
  </si>
  <si>
    <t>Viet Nam</t>
  </si>
  <si>
    <t>Bahrain</t>
  </si>
  <si>
    <t>MENA</t>
  </si>
  <si>
    <t>Iran, Islamic Republic of</t>
  </si>
  <si>
    <t>Iraq</t>
  </si>
  <si>
    <t>Jordan</t>
  </si>
  <si>
    <t>Kuwait</t>
  </si>
  <si>
    <t>Lebanon</t>
  </si>
  <si>
    <t>Oman</t>
  </si>
  <si>
    <t>Palestine, State of</t>
  </si>
  <si>
    <t>Qatar</t>
  </si>
  <si>
    <t>Saudi Arabia</t>
  </si>
  <si>
    <t>Syrian Arab Republic</t>
  </si>
  <si>
    <t>United Arab Emirates</t>
  </si>
  <si>
    <t>Yemen</t>
  </si>
  <si>
    <t>Albania</t>
  </si>
  <si>
    <t>Europe</t>
  </si>
  <si>
    <t>Andorra</t>
  </si>
  <si>
    <t>Armenia</t>
  </si>
  <si>
    <t>Austria</t>
  </si>
  <si>
    <t>Azerbaijan</t>
  </si>
  <si>
    <t>Belarus</t>
  </si>
  <si>
    <t>Belgium</t>
  </si>
  <si>
    <t>Bosnia-Herzegovina</t>
  </si>
  <si>
    <t>Bulgaria</t>
  </si>
  <si>
    <t>Croatia</t>
  </si>
  <si>
    <t>Cyprus</t>
  </si>
  <si>
    <t>Czechia</t>
  </si>
  <si>
    <t>Denmark</t>
  </si>
  <si>
    <t>Estonia</t>
  </si>
  <si>
    <t>Finland</t>
  </si>
  <si>
    <t>France</t>
  </si>
  <si>
    <t>Georgia</t>
  </si>
  <si>
    <t>Germany</t>
  </si>
  <si>
    <t>Greece</t>
  </si>
  <si>
    <t>Hungary</t>
  </si>
  <si>
    <t>Iceland</t>
  </si>
  <si>
    <t>Ireland</t>
  </si>
  <si>
    <t>Israel</t>
  </si>
  <si>
    <t>Italy</t>
  </si>
  <si>
    <t>Jersey</t>
  </si>
  <si>
    <t>Kosovo as per the SC resolution 1244(1999)</t>
  </si>
  <si>
    <t>Latvia</t>
  </si>
  <si>
    <t>Liechtenstein</t>
  </si>
  <si>
    <t>Lithuania</t>
  </si>
  <si>
    <t>Luxembourg</t>
  </si>
  <si>
    <t>Malta</t>
  </si>
  <si>
    <t>Moldova, Republic of</t>
  </si>
  <si>
    <t>Monaco</t>
  </si>
  <si>
    <t>Montenegro</t>
  </si>
  <si>
    <t>Netherlands</t>
  </si>
  <si>
    <t>North Macedonia</t>
  </si>
  <si>
    <t>Norway</t>
  </si>
  <si>
    <t>Poland</t>
  </si>
  <si>
    <t>Portugal</t>
  </si>
  <si>
    <t>Romania</t>
  </si>
  <si>
    <t>Russian Federation</t>
  </si>
  <si>
    <t>San Marino</t>
  </si>
  <si>
    <t>Serbia</t>
  </si>
  <si>
    <t>Slovakia</t>
  </si>
  <si>
    <t>Slovenia</t>
  </si>
  <si>
    <t>Spain</t>
  </si>
  <si>
    <t>Sweden</t>
  </si>
  <si>
    <t>Switzerland</t>
  </si>
  <si>
    <t>Türkiye</t>
  </si>
  <si>
    <t>Ukraine</t>
  </si>
  <si>
    <t>Australia</t>
  </si>
  <si>
    <t>Oceania</t>
  </si>
  <si>
    <t>Fiji</t>
  </si>
  <si>
    <t>Kiribati</t>
  </si>
  <si>
    <t>Marshall Islands</t>
  </si>
  <si>
    <t>Micronesia, Federated States of</t>
  </si>
  <si>
    <t>Nauru</t>
  </si>
  <si>
    <t>New Zealand</t>
  </si>
  <si>
    <t>Palau</t>
  </si>
  <si>
    <t>Papua New Guinea</t>
  </si>
  <si>
    <t>Samoa</t>
  </si>
  <si>
    <t>Solomon Islands</t>
  </si>
  <si>
    <t>Tonga</t>
  </si>
  <si>
    <t>Tuvalu</t>
  </si>
  <si>
    <t>Vanuatu</t>
  </si>
  <si>
    <t>Please provide an overall percentage breakdown for each waste treatment assumed in category 12.</t>
  </si>
  <si>
    <t>Please select the target validation service option you are requesting.
For more information on the target validation service, refer to our FAQs section entitled “Target Validation Service”. Companies must already have approved near-term science-based targets in order to gain approval for long-term science-based targets. If you are submitting net-zero targets without having approved near-term targets in place that have been validated by the SBTi, please use the full service options.</t>
  </si>
  <si>
    <t>Biogenic exclusions, tCO2</t>
  </si>
  <si>
    <t>Reconstructed total</t>
  </si>
  <si>
    <t>NT Total Coverge</t>
  </si>
  <si>
    <t>LT Total Coverage</t>
  </si>
  <si>
    <t>In emissions</t>
  </si>
  <si>
    <t>Reconstructed exclusions</t>
  </si>
  <si>
    <t>Total reported emissions</t>
  </si>
  <si>
    <t>Total emissions with exclusions</t>
  </si>
  <si>
    <t>reported coverage</t>
  </si>
  <si>
    <t>reported + excluded coverage</t>
  </si>
  <si>
    <t>Scope 3 share</t>
  </si>
  <si>
    <t>Before filling out this form, please review the Procedure for Validation of SBTi Targets, which provides guidance on target development and describes the underlying principles and process followed to assess targets. The SBTi Criteria Assessment Indicators are used determine conformance with the SBTi Criteria and sector-specific requirements and must be referred to when completing this form. The SBTi requires companies to review the SBTi Criteria, any SBTi sector-specific guidance where relevant, and the SBTi Criteria Assessment Indicators before near-term target development, as well as the SBTi Net Zero Standard for net zero target development.
This submission form is designed to be used in the Excel desktop application. Please refrain from completing the submission form using any other platform, including in-browser Excel or Google Sheets, since the functionality of the document will be compromised and you may be requested to complete an additional copy. Where possible, to ensure full access to all functions, please complete the form on a Windows device, using a recent version of the Excel desktop application.</t>
  </si>
  <si>
    <t xml:space="preserve">Please list any exclusions made from the GHG inventory that should be within GHG inventory as per the organizational boundary approach used. For each type of exclusion listed (in Table 4 for excluded facilities, activities, geographies, operations and Table 5 for excluded GHG gases), quantify the exclusion and provide a description and justification of the exclusion (e.g., emissions from this gas are below the de minimis threshold). Please note that not being able to measure emissions is not a valid justification for exclusion.
Exclusions percentages must be provided relative to the total scope level. This means that scope 1 exclusions should be quantified relative to total scope 1 GHG emissions, scope 2 exclusions should be quantified relative to total scope 2 GHG emissions, and exclusions quantified for any scope 3 category must be provided relative to total scope 3 GHG emissions. Please note that total emissions = reported emissions + excluded emissions.
Any exclusions reported in Table 4 and Table 5 will be summed with the emissions reported in the GHG inventories disclosed in Table 1, Table 2.1, Table 2.2 and Tables 3.1 - 3.15. Therefore, please ensure you do not report the same emissions and/or exclusions in more than one location, since this will lead to double counting within your company's GHG inventory. </t>
  </si>
  <si>
    <t xml:space="preserve">In the below table, you will enter the coverage of all net zero targets being submitted by your company for scopes 1, 2 and 3. This table should be completed in conjunction with the target formulation table provided in the previous tab, 'Net Zero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90%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combined scope 1, 2 and 3 net zero target, you will also need to enter the scope 1 and 2 target and the scope 3 target separately, and manually enter the total coverage per scope and category.
If the "#NAME?" error is present in the total target coverage column, it may be due to use of the submission form in an unsupported program, for example, using an older version of Excel, or failing to use the file within the Excel desktop application. </t>
  </si>
  <si>
    <t xml:space="preserve">In the below table, you will enter the coverage of all near-term targets being submitted by your company for scopes 1, 2 and 3. This table should be completed in conjunction with the target formulation table provided in the previous tab, 'Near-term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67%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supplier engagement target and an absolute reduction target over scope 3 category 1, you will need to confirm the total coverage of the category manually.
If the "#NAME?" error is present in the total target coverage column, it may be due to use of the submission form in an unsupported program, for example, using an older version of Excel, or failing to use the file within the Excel desktop application. </t>
  </si>
  <si>
    <t>For goods sold requiring direct consumption of fossil fuels (except vehicles), please confirm that emissions have been calculated on a tank-to-wheel basis.</t>
  </si>
  <si>
    <t xml:space="preserve">SDA buildings (in-use operational SDA) </t>
  </si>
  <si>
    <t xml:space="preserve">SDA buildings (upfornt embodied SDA) </t>
  </si>
  <si>
    <t xml:space="preserve">SDA buildings (sector specific absolute reduction) </t>
  </si>
  <si>
    <t xml:space="preserve">SDA buildings (fixed intensity target) </t>
  </si>
  <si>
    <t xml:space="preserve">SDA buildings (maintenance target) </t>
  </si>
  <si>
    <r>
      <t xml:space="preserve">Does the GHG inventory cover all seven GHGs (CO2, CH4, N2O, HFC, PFC, SF6, NF3) when relevant?
</t>
    </r>
    <r>
      <rPr>
        <sz val="12"/>
        <color theme="1" tint="0.499984740745262"/>
        <rFont val="Arial"/>
        <family val="2"/>
      </rPr>
      <t>Single choice question</t>
    </r>
  </si>
  <si>
    <t>Net Biogenic CO2 emissions</t>
  </si>
  <si>
    <t xml:space="preserve">In the below table, you will enter details of all near-term targets being submitted by your company for scopes 1, 2 and 3. As before, please enter data in light blue cells only. This table should be completed in conjunction with the coverage table provided in the following tab, 'Near-term Target Coverage'. It is important to complete both tables before reviewing the autogenerated target wording. 
For all targets, please begin your data entry in the 'Target Type' column, selecting  the overall method that you have used to calculate your target. Next, please enter the ambition of your target, which should be at a minimum, consistent with the output of the SBTi tool used. Companies are encouraged to exceed this minimum ambition where feasible. Following this, please enter your base year, most recent year and target year for the target. These fields are restricted as per SBTi general criteria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If you have selected a renewable electricity procurement target setting method, you will need to choose from the dropdowns in the 'Non-emission target option' column. For renewable electricity procurement, if you are already procuring 100% RE in the base or most recent year, you should select the 'Renewable electricity continuous procurement' option. In the 'Base year RE/supplier level' and 'Most recent year RE/supplier level' columns, please enter the amount of renewable electricity procured in the base year and most recent year, respectively.
If you have selected an engagement target setting method, you will also need to choose from the dropdowns in the 'Non-emission target option' column. If you are setting a supplier engagement target, please indicate whether the ambition to be stated in the target language is calculated on an emissions basis or spend basis. If you are setting a customer engagement target, please select 'Engagement, by revenue'. In the 'Base year RE/supplier level' and 'Most recent year RE/supplier level' columns, please enter the amount of suppliers with science-based targets in the base year and most recent year, respectively.
Please then proceed to the 'Target setting method' column, where you should provide further specificity on the target setting approach. You should then provide details on the SBTi tools utilized in the calculation of your targets (for absolute, intensity and SDA targets only).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For convenience purposes, the bottom 15 rows in this table have been minimized.
If the "#NAME?" error is present in the autogenerated target wording column, it may be due to use of the submission form in an unsupported program, for example, using an older version of Excel, or failing to use the file within the Excel desktop application. </t>
  </si>
  <si>
    <t xml:space="preserve">In the below table, you will enter details of the net-zero target(s) being submitted by your company for scopes 1, 2 and 3. As before, please enter data in light blue cells only. Row 19 relates to the overarching net-zero wording only. In row 20 onwards, you should provide the quantitative information and other details of your proposed long-term targets. This table should be completed in conjunction with the coverage table provided in the following tab, 'Net-Zero Target Coverage'. It is important to complete both tables before reviewing the autogenerated target wording. 
For all targets, please begin your data entry in the 'Target type' column of row 20, selecting the overall method that you have used to calculate your net-zero target. The ‘Target sub-type’ column, select whether your target is a reduction target or a maintenance target. You will only select ‘maintenance’ if you are setting a net-zero ambition target within a near-term timeframe. For example, if you have set a 90% scope 1 and 2 absolute reduction target for 2030, you would commit to maintain that reduction through to your overall net-zero ambition date.
Next, please enter the ambition of your target, which should be at a minimum, consistent with the output of the net-zero tool. Following this, please enter your base year, most recent year and target year for the target. These fields are restricted as per SBTi Net-Zero Standard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Please then proceed to the 'Target setting method' column, where you should provide further specificity on the target setting approach. You should then provide details on the SBTi pathway used and the tool utilized in the calculation of your net-zero target(s).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For example, if you are setting a combined scope 1, 2 and 3 net-zero target, this will act as the parent target, and you will also need to enter the scope 1 and 2 target and the scope 3 target separately.
For convenience purposes, the bottom 15 rows in this table have been minimized.
If the "#NAME?" error is present in the autogenerated target wording column, it may be due to use of the submission form in an unsupported program, for example, using an older version of Excel, or failing to use the file within the Excel desktop application. </t>
  </si>
  <si>
    <t xml:space="preserve">Total S3 Exclusions </t>
  </si>
  <si>
    <t>TS Additions</t>
  </si>
  <si>
    <t>Submision form version</t>
  </si>
  <si>
    <t xml:space="preserve">Company contact </t>
  </si>
  <si>
    <t>City HQ</t>
  </si>
  <si>
    <t>Country HQ</t>
  </si>
  <si>
    <t>Fee waiver</t>
  </si>
  <si>
    <t>Website</t>
  </si>
  <si>
    <t>Is company a subsidiary?</t>
  </si>
  <si>
    <t>No technical contact? (If TRUE, then no contact, or not enough info)</t>
  </si>
  <si>
    <t>Number of employees</t>
  </si>
  <si>
    <t>Product and services</t>
  </si>
  <si>
    <t>Follow GHG?</t>
  </si>
  <si>
    <t>All yes to transport?</t>
  </si>
  <si>
    <t>Fiscal year day</t>
  </si>
  <si>
    <t>Fiscal year month</t>
  </si>
  <si>
    <t>Fiscal year year</t>
  </si>
  <si>
    <t>S3 reduction strategy</t>
  </si>
  <si>
    <t>S12 reduction strategy</t>
  </si>
  <si>
    <t>TS Supporting calculations</t>
  </si>
  <si>
    <t>Scope 3 category</t>
  </si>
  <si>
    <t>Anything left unanswered?</t>
  </si>
  <si>
    <t>Did company NOT confirm that all scope 3 categories are consistent with GHGP?</t>
  </si>
  <si>
    <t>Scope 3 descriptions</t>
  </si>
  <si>
    <t>Descriptions are NOT given for all scope 3 categories</t>
  </si>
  <si>
    <t>Exclusions &amp; descriptions</t>
  </si>
  <si>
    <t>Yes?</t>
  </si>
  <si>
    <t>Have they provided percentages of GHG and other exclusions?</t>
  </si>
  <si>
    <t>Have they NOT provided descriptions of GHG and other exclusions?</t>
  </si>
  <si>
    <t>Have they NOT provided descriptions of geo and other exclusions?</t>
  </si>
  <si>
    <t>Bioenergy "Yes"</t>
  </si>
  <si>
    <t>Deviations from GHG</t>
  </si>
  <si>
    <t>Unanswered questions on reporting period</t>
  </si>
  <si>
    <t>Primary technical contact info</t>
  </si>
  <si>
    <t>If you have any questions on the target validation process, please contact us at info@sbtiservices.com.</t>
  </si>
  <si>
    <t xml:space="preserve">Please submit this completed form in Excel format via the SBTi Services Validation Portal. The following documents must be submitted:
• SBTi Target Submission Form (this document)
• Any SBTi target setting tools used to calculate targets
</t>
  </si>
  <si>
    <t>1.2.1</t>
  </si>
  <si>
    <t>Please list the main sector(s) your company operates in. No specific classification system is prescribed here.</t>
  </si>
  <si>
    <t>Near-term and FLAG/Buildings</t>
  </si>
  <si>
    <t>Near-term, Net Zero and FLAG/Buildings</t>
  </si>
  <si>
    <t>Near-term Target Update, Net Zero and FLAG/Buildings</t>
  </si>
  <si>
    <t>Near-term Target Update and/or Net Zero Target Update and FLAG/Buildings</t>
  </si>
  <si>
    <t>NT + FLAG/Buildings - Committed</t>
  </si>
  <si>
    <t>NTU + FLAG/Buildings - Committed</t>
  </si>
  <si>
    <t>NT + NZ + FLAG/Buildings - Committed</t>
  </si>
  <si>
    <t>NTU + NZ + FLAG/Buildings - Committed</t>
  </si>
  <si>
    <t>NT + FLAG/Buildings - Not committed</t>
  </si>
  <si>
    <t>NTU + FLAG/Buildings - Not committed</t>
  </si>
  <si>
    <t>NT + NZ + FLAG/Buildings - Not committed</t>
  </si>
  <si>
    <t>NTU + NZ + FLAG/Buildings - Not committed</t>
  </si>
  <si>
    <t>Please provide an overview of the the various locations and markets operated in.</t>
  </si>
  <si>
    <t>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</si>
</sst>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
  </numFmts>
  <fonts count="75">
    <font>
      <sz val="11"/>
      <color theme="1"/>
      <name val="Calibri"/>
      <scheme val="minor"/>
    </font>
    <font>
      <sz val="11"/>
      <color theme="1"/>
      <name val="Calibri"/>
      <family val="2"/>
      <scheme val="minor"/>
    </font>
    <font>
      <sz val="11"/>
      <color theme="1"/>
      <name val="Calibri"/>
      <family val="2"/>
    </font>
    <font>
      <sz val="11"/>
      <color theme="1"/>
      <name val="Arial"/>
      <family val="2"/>
    </font>
    <font>
      <b/>
      <sz val="14"/>
      <color theme="1"/>
      <name val="Arial"/>
      <family val="2"/>
    </font>
    <font>
      <b/>
      <sz val="14"/>
      <color theme="1"/>
      <name val="Calibri"/>
      <family val="2"/>
    </font>
    <font>
      <b/>
      <sz val="11"/>
      <color theme="1"/>
      <name val="Arial"/>
      <family val="2"/>
    </font>
    <font>
      <sz val="16"/>
      <color theme="1"/>
      <name val="Arial"/>
      <family val="2"/>
    </font>
    <font>
      <sz val="11"/>
      <name val="Calibri"/>
      <family val="2"/>
    </font>
    <font>
      <b/>
      <sz val="18"/>
      <color theme="0"/>
      <name val="Arial"/>
      <family val="2"/>
    </font>
    <font>
      <sz val="16"/>
      <color rgb="FF000000"/>
      <name val="Arial"/>
      <family val="2"/>
    </font>
    <font>
      <b/>
      <sz val="16"/>
      <color theme="0"/>
      <name val="Arial"/>
      <family val="2"/>
    </font>
    <font>
      <sz val="14"/>
      <color theme="1"/>
      <name val="Arial"/>
      <family val="2"/>
    </font>
    <font>
      <sz val="12"/>
      <color rgb="FFFF0000"/>
      <name val="Arial"/>
      <family val="2"/>
    </font>
    <font>
      <sz val="14"/>
      <color rgb="FF000000"/>
      <name val="Arial"/>
      <family val="2"/>
    </font>
    <font>
      <sz val="11"/>
      <color rgb="FF000000"/>
      <name val="Arial"/>
      <family val="2"/>
    </font>
    <font>
      <sz val="12"/>
      <color rgb="FF000000"/>
      <name val="Arial"/>
      <family val="2"/>
    </font>
    <font>
      <sz val="12"/>
      <color theme="1"/>
      <name val="Arial"/>
      <family val="2"/>
    </font>
    <font>
      <b/>
      <sz val="14"/>
      <color theme="0"/>
      <name val="Arial"/>
      <family val="2"/>
    </font>
    <font>
      <sz val="14"/>
      <color theme="0"/>
      <name val="Arial"/>
      <family val="2"/>
    </font>
    <font>
      <sz val="11"/>
      <color theme="0"/>
      <name val="Arial"/>
      <family val="2"/>
    </font>
    <font>
      <b/>
      <sz val="12"/>
      <color theme="1"/>
      <name val="Arial"/>
      <family val="2"/>
    </font>
    <font>
      <b/>
      <sz val="16"/>
      <color rgb="FF3289B7"/>
      <name val="Arial"/>
      <family val="2"/>
    </font>
    <font>
      <b/>
      <sz val="14"/>
      <color rgb="FF8BBAD5"/>
      <name val="Arial"/>
      <family val="2"/>
    </font>
    <font>
      <sz val="10"/>
      <color theme="1"/>
      <name val="Arial"/>
      <family val="2"/>
    </font>
    <font>
      <b/>
      <sz val="14"/>
      <color rgb="FF5D266D"/>
      <name val="Arial"/>
      <family val="2"/>
    </font>
    <font>
      <u/>
      <sz val="11"/>
      <color theme="10"/>
      <name val="Arial"/>
      <family val="2"/>
    </font>
    <font>
      <b/>
      <sz val="11"/>
      <color theme="1"/>
      <name val="Calibri"/>
      <family val="2"/>
    </font>
    <font>
      <b/>
      <sz val="14"/>
      <color rgb="FF3289B7"/>
      <name val="Arial"/>
      <family val="2"/>
    </font>
    <font>
      <sz val="11"/>
      <color rgb="FFFF0000"/>
      <name val="Calibri"/>
      <family val="2"/>
    </font>
    <font>
      <sz val="11"/>
      <color rgb="FF000000"/>
      <name val="Calibri"/>
      <family val="2"/>
    </font>
    <font>
      <sz val="10"/>
      <color rgb="FF000000"/>
      <name val="Arial"/>
      <family val="2"/>
    </font>
    <font>
      <sz val="11"/>
      <color theme="1"/>
      <name val="Arial"/>
      <family val="2"/>
    </font>
    <font>
      <sz val="11"/>
      <name val="Arial"/>
      <family val="2"/>
    </font>
    <font>
      <sz val="10"/>
      <color theme="1"/>
      <name val="Arial"/>
      <family val="2"/>
    </font>
    <font>
      <sz val="9"/>
      <color theme="1"/>
      <name val="Arial"/>
      <family val="2"/>
    </font>
    <font>
      <sz val="8"/>
      <name val="Calibri"/>
      <family val="2"/>
      <scheme val="minor"/>
    </font>
    <font>
      <b/>
      <sz val="12"/>
      <color rgb="FF000000"/>
      <name val="Arial"/>
      <family val="2"/>
    </font>
    <font>
      <sz val="11"/>
      <color rgb="FF000000"/>
      <name val="Calibri"/>
      <family val="2"/>
      <scheme val="minor"/>
    </font>
    <font>
      <b/>
      <sz val="12"/>
      <color rgb="FFFF0000"/>
      <name val="Arial"/>
      <family val="2"/>
    </font>
    <font>
      <sz val="12"/>
      <name val="Calibri"/>
      <family val="2"/>
    </font>
    <font>
      <sz val="11"/>
      <color rgb="FF1D1C1D"/>
      <name val="Slack-Lato"/>
      <charset val="1"/>
    </font>
    <font>
      <sz val="9"/>
      <color rgb="FF1F1F1F"/>
      <name val="Google Sans"/>
      <charset val="1"/>
    </font>
    <font>
      <sz val="11"/>
      <color rgb="FF1D1C1D"/>
      <name val="Arial"/>
      <family val="2"/>
    </font>
    <font>
      <sz val="12"/>
      <name val="Arial"/>
      <family val="2"/>
    </font>
    <font>
      <sz val="14"/>
      <color theme="1"/>
      <name val="Calibri"/>
      <family val="2"/>
      <scheme val="minor"/>
    </font>
    <font>
      <sz val="11"/>
      <color theme="1"/>
      <name val="Calibri"/>
      <family val="2"/>
      <scheme val="minor"/>
    </font>
    <font>
      <sz val="12"/>
      <color theme="1" tint="0.499984740745262"/>
      <name val="Arial"/>
      <family val="2"/>
    </font>
    <font>
      <sz val="11"/>
      <name val="Calibri"/>
      <family val="2"/>
      <scheme val="minor"/>
    </font>
    <font>
      <sz val="11"/>
      <color theme="1"/>
      <name val="Calibri"/>
      <family val="2"/>
      <scheme val="minor"/>
    </font>
    <font>
      <b/>
      <sz val="12"/>
      <name val="Calibri"/>
      <family val="2"/>
    </font>
    <font>
      <sz val="10"/>
      <name val="Arial"/>
      <family val="2"/>
    </font>
    <font>
      <sz val="11"/>
      <name val="Docs-Calibri"/>
    </font>
    <font>
      <sz val="11.5"/>
      <name val="Arial"/>
      <family val="2"/>
    </font>
    <font>
      <i/>
      <sz val="11.5"/>
      <name val="Arial"/>
      <family val="2"/>
    </font>
    <font>
      <sz val="11.5"/>
      <name val="Calibri"/>
      <family val="2"/>
    </font>
    <font>
      <sz val="9"/>
      <name val="Calibri"/>
      <family val="2"/>
    </font>
    <font>
      <sz val="12"/>
      <color theme="7" tint="-0.249977111117893"/>
      <name val="Arial"/>
      <family val="2"/>
    </font>
    <font>
      <sz val="11"/>
      <color theme="7" tint="-0.249977111117893"/>
      <name val="Calibri"/>
      <family val="2"/>
    </font>
    <font>
      <sz val="12"/>
      <color theme="7" tint="-0.249977111117893"/>
      <name val="Calibri"/>
      <family val="2"/>
    </font>
    <font>
      <b/>
      <sz val="11"/>
      <name val="Arial"/>
      <family val="2"/>
    </font>
    <font>
      <sz val="11"/>
      <color theme="2" tint="-0.499984740745262"/>
      <name val="Arial"/>
      <family val="2"/>
    </font>
    <font>
      <sz val="11"/>
      <color rgb="FFE06666"/>
      <name val="Arial"/>
      <family val="2"/>
    </font>
    <font>
      <b/>
      <sz val="11"/>
      <color rgb="FF5D266D"/>
      <name val="Arial"/>
      <family val="2"/>
    </font>
    <font>
      <sz val="14"/>
      <name val="Arial"/>
      <family val="2"/>
    </font>
    <font>
      <sz val="14"/>
      <name val="Calibri"/>
      <family val="2"/>
    </font>
    <font>
      <u/>
      <sz val="11"/>
      <color theme="10"/>
      <name val="Calibri"/>
      <family val="2"/>
      <scheme val="minor"/>
    </font>
    <font>
      <u/>
      <sz val="16"/>
      <name val="Arial"/>
      <family val="2"/>
    </font>
    <font>
      <sz val="16"/>
      <name val="Arial"/>
      <family val="2"/>
    </font>
    <font>
      <sz val="16"/>
      <color theme="1"/>
      <name val="Calibri"/>
      <family val="2"/>
    </font>
    <font>
      <sz val="16"/>
      <color theme="0" tint="-4.9989318521683403E-2"/>
      <name val="Calibri"/>
      <family val="2"/>
    </font>
    <font>
      <sz val="16"/>
      <color theme="0"/>
      <name val="Calibri"/>
      <family val="2"/>
    </font>
    <font>
      <sz val="12"/>
      <color rgb="FF000000"/>
      <name val="Calibri"/>
      <family val="2"/>
    </font>
    <font>
      <sz val="8"/>
      <color rgb="FF000000"/>
      <name val="Segoe UI"/>
      <charset val="1"/>
    </font>
    <font>
      <b/>
      <sz val="16"/>
      <color rgb="FF14284C"/>
      <name val="Arial"/>
      <family val="2"/>
    </font>
  </fonts>
  <fills count="29">
    <fill>
      <patternFill patternType="none"/>
    </fill>
    <fill>
      <patternFill patternType="gray125"/>
    </fill>
    <fill>
      <patternFill patternType="solid">
        <fgColor theme="0"/>
        <bgColor theme="0"/>
      </patternFill>
    </fill>
    <fill>
      <patternFill patternType="solid">
        <fgColor rgb="FF3289B7"/>
        <bgColor rgb="FF3289B7"/>
      </patternFill>
    </fill>
    <fill>
      <patternFill patternType="solid">
        <fgColor rgb="FFD9E8F2"/>
        <bgColor rgb="FFD9E8F2"/>
      </patternFill>
    </fill>
    <fill>
      <patternFill patternType="solid">
        <fgColor rgb="FFDFD7E7"/>
        <bgColor rgb="FFDFD7E7"/>
      </patternFill>
    </fill>
    <fill>
      <patternFill patternType="solid">
        <fgColor rgb="FFFFFFFF"/>
        <bgColor rgb="FFFFFFFF"/>
      </patternFill>
    </fill>
    <fill>
      <patternFill patternType="solid">
        <fgColor rgb="FFEFEFEF"/>
        <bgColor rgb="FFEFEFEF"/>
      </patternFill>
    </fill>
    <fill>
      <patternFill patternType="solid">
        <fgColor rgb="FFF3F3F3"/>
        <bgColor rgb="FFF3F3F3"/>
      </patternFill>
    </fill>
    <fill>
      <patternFill patternType="solid">
        <fgColor theme="0"/>
        <bgColor rgb="FFF3F3F3"/>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bgColor rgb="FFFFFF00"/>
      </patternFill>
    </fill>
    <fill>
      <patternFill patternType="solid">
        <fgColor rgb="FFD9E8F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rgb="FFFFFF00"/>
      </patternFill>
    </fill>
    <fill>
      <patternFill patternType="solid">
        <fgColor theme="0" tint="-0.249977111117893"/>
        <bgColor rgb="FFFFFF00"/>
      </patternFill>
    </fill>
    <fill>
      <patternFill patternType="solid">
        <fgColor rgb="FFD9E8F2"/>
        <bgColor theme="0"/>
      </patternFill>
    </fill>
    <fill>
      <patternFill patternType="solid">
        <fgColor rgb="FFD77931"/>
        <bgColor indexed="64"/>
      </patternFill>
    </fill>
    <fill>
      <patternFill patternType="solid">
        <fgColor rgb="FFD77931"/>
        <bgColor rgb="FFFFFFFF"/>
      </patternFill>
    </fill>
    <fill>
      <patternFill patternType="solid">
        <fgColor theme="0"/>
        <bgColor rgb="FFD9E8F2"/>
      </patternFill>
    </fill>
    <fill>
      <patternFill patternType="solid">
        <fgColor theme="0" tint="-0.14999847407452621"/>
        <bgColor theme="0"/>
      </patternFill>
    </fill>
    <fill>
      <patternFill patternType="solid">
        <fgColor theme="2"/>
        <bgColor theme="0"/>
      </patternFill>
    </fill>
    <fill>
      <patternFill patternType="solid">
        <fgColor theme="2"/>
        <bgColor indexed="64"/>
      </patternFill>
    </fill>
    <fill>
      <patternFill patternType="solid">
        <fgColor theme="2"/>
        <bgColor rgb="FFD9E8F2"/>
      </patternFill>
    </fill>
    <fill>
      <patternFill patternType="solid">
        <fgColor rgb="FF14284C"/>
        <bgColor rgb="FF5D266D"/>
      </patternFill>
    </fill>
    <fill>
      <patternFill patternType="solid">
        <fgColor rgb="FF14284C"/>
        <bgColor indexed="64"/>
      </patternFill>
    </fill>
  </fills>
  <borders count="123">
    <border>
      <left/>
      <right/>
      <top/>
      <bottom/>
      <diagonal/>
    </border>
    <border>
      <left/>
      <right/>
      <top/>
      <bottom/>
      <diagonal/>
    </border>
    <border>
      <left/>
      <right/>
      <top/>
      <bottom style="medium">
        <color rgb="FF5D266D"/>
      </bottom>
      <diagonal/>
    </border>
    <border>
      <left style="thin">
        <color rgb="FFD9D9D9"/>
      </left>
      <right/>
      <top style="thin">
        <color rgb="FF000000"/>
      </top>
      <bottom style="thin">
        <color rgb="FF000000"/>
      </bottom>
      <diagonal/>
    </border>
    <border>
      <left/>
      <right/>
      <top/>
      <bottom style="thin">
        <color rgb="FF3289B7"/>
      </bottom>
      <diagonal/>
    </border>
    <border>
      <left/>
      <right/>
      <top style="thin">
        <color rgb="FF8BBAD5"/>
      </top>
      <bottom style="thin">
        <color rgb="FF8BBAD5"/>
      </bottom>
      <diagonal/>
    </border>
    <border>
      <left/>
      <right/>
      <top style="thin">
        <color rgb="FF8BBAD5"/>
      </top>
      <bottom style="thin">
        <color rgb="FF8BBAD5"/>
      </bottom>
      <diagonal/>
    </border>
    <border>
      <left/>
      <right/>
      <top style="medium">
        <color rgb="FF3289B7"/>
      </top>
      <bottom style="thin">
        <color rgb="FF8BBAD5"/>
      </bottom>
      <diagonal/>
    </border>
    <border>
      <left/>
      <right/>
      <top/>
      <bottom style="thin">
        <color rgb="FFBFBFBF"/>
      </bottom>
      <diagonal/>
    </border>
    <border>
      <left/>
      <right/>
      <top style="medium">
        <color rgb="FF3289B7"/>
      </top>
      <bottom style="thin">
        <color rgb="FFA0C6DC"/>
      </bottom>
      <diagonal/>
    </border>
    <border>
      <left/>
      <right/>
      <top/>
      <bottom style="medium">
        <color rgb="FFA0C6DC"/>
      </bottom>
      <diagonal/>
    </border>
    <border>
      <left style="thin">
        <color rgb="FFA0C6DC"/>
      </left>
      <right/>
      <top style="thin">
        <color rgb="FFA0C6DC"/>
      </top>
      <bottom/>
      <diagonal/>
    </border>
    <border>
      <left style="thin">
        <color rgb="FFA0C6DC"/>
      </left>
      <right/>
      <top/>
      <bottom/>
      <diagonal/>
    </border>
    <border>
      <left/>
      <right/>
      <top/>
      <bottom style="thin">
        <color rgb="FFA0C6DC"/>
      </bottom>
      <diagonal/>
    </border>
    <border>
      <left style="thin">
        <color rgb="FFA0C6DC"/>
      </left>
      <right/>
      <top/>
      <bottom style="thin">
        <color rgb="FFA0C6DC"/>
      </bottom>
      <diagonal/>
    </border>
    <border>
      <left style="thin">
        <color rgb="FFA0C6DC"/>
      </left>
      <right/>
      <top style="medium">
        <color rgb="FFA0C6DC"/>
      </top>
      <bottom style="thin">
        <color rgb="FFA0C6DC"/>
      </bottom>
      <diagonal/>
    </border>
    <border>
      <left/>
      <right style="thin">
        <color rgb="FFA0C6DC"/>
      </right>
      <top style="medium">
        <color rgb="FFA0C6DC"/>
      </top>
      <bottom style="thin">
        <color rgb="FFA0C6DC"/>
      </bottom>
      <diagonal/>
    </border>
    <border>
      <left style="thin">
        <color rgb="FF8BBAD5"/>
      </left>
      <right/>
      <top style="thin">
        <color rgb="FFA0C6DC"/>
      </top>
      <bottom style="thin">
        <color rgb="FFA0C6DC"/>
      </bottom>
      <diagonal/>
    </border>
    <border>
      <left style="thin">
        <color rgb="FF8BBAD5"/>
      </left>
      <right/>
      <top style="thin">
        <color rgb="FFA0C6DC"/>
      </top>
      <bottom style="thin">
        <color rgb="FF8BBAD5"/>
      </bottom>
      <diagonal/>
    </border>
    <border>
      <left/>
      <right/>
      <top style="thin">
        <color rgb="FFA0C6DC"/>
      </top>
      <bottom style="thin">
        <color rgb="FF8BBAD5"/>
      </bottom>
      <diagonal/>
    </border>
    <border>
      <left/>
      <right style="thin">
        <color rgb="FFA0C6DC"/>
      </right>
      <top style="thin">
        <color rgb="FFA0C6DC"/>
      </top>
      <bottom style="thin">
        <color rgb="FF8BBAD5"/>
      </bottom>
      <diagonal/>
    </border>
    <border>
      <left/>
      <right/>
      <top/>
      <bottom style="thin">
        <color rgb="FF5D266D"/>
      </bottom>
      <diagonal/>
    </border>
    <border>
      <left style="thin">
        <color rgb="FF9F87B7"/>
      </left>
      <right/>
      <top style="thin">
        <color rgb="FF9F87B7"/>
      </top>
      <bottom/>
      <diagonal/>
    </border>
    <border>
      <left/>
      <right/>
      <top style="thin">
        <color rgb="FF9F87B7"/>
      </top>
      <bottom/>
      <diagonal/>
    </border>
    <border>
      <left/>
      <right style="thin">
        <color rgb="FF9F87B7"/>
      </right>
      <top style="thin">
        <color rgb="FF9F87B7"/>
      </top>
      <bottom/>
      <diagonal/>
    </border>
    <border>
      <left style="thin">
        <color rgb="FF9F87B7"/>
      </left>
      <right/>
      <top style="thin">
        <color rgb="FF9F87B7"/>
      </top>
      <bottom style="thin">
        <color rgb="FF9F87B7"/>
      </bottom>
      <diagonal/>
    </border>
    <border>
      <left/>
      <right style="thin">
        <color rgb="FF9F87B7"/>
      </right>
      <top style="thin">
        <color rgb="FF9F87B7"/>
      </top>
      <bottom style="thin">
        <color rgb="FF9F87B7"/>
      </bottom>
      <diagonal/>
    </border>
    <border>
      <left/>
      <right/>
      <top/>
      <bottom style="thin">
        <color rgb="FF9F87B7"/>
      </bottom>
      <diagonal/>
    </border>
    <border>
      <left style="thin">
        <color rgb="FF9F87B7"/>
      </left>
      <right/>
      <top/>
      <bottom style="thin">
        <color rgb="FF9F87B7"/>
      </bottom>
      <diagonal/>
    </border>
    <border>
      <left/>
      <right style="thin">
        <color rgb="FF9F87B7"/>
      </right>
      <top/>
      <bottom style="thin">
        <color rgb="FF9F87B7"/>
      </bottom>
      <diagonal/>
    </border>
    <border>
      <left/>
      <right/>
      <top style="thin">
        <color rgb="FF9F87B7"/>
      </top>
      <bottom style="thin">
        <color rgb="FF9F87B7"/>
      </bottom>
      <diagonal/>
    </border>
    <border>
      <left/>
      <right/>
      <top/>
      <bottom/>
      <diagonal/>
    </border>
    <border>
      <left style="thin">
        <color rgb="FF9F87B7"/>
      </left>
      <right style="thin">
        <color rgb="FF9F87B7"/>
      </right>
      <top style="thin">
        <color rgb="FF9F87B7"/>
      </top>
      <bottom style="thin">
        <color rgb="FF9F87B7"/>
      </bottom>
      <diagonal/>
    </border>
    <border>
      <left/>
      <right/>
      <top style="thin">
        <color rgb="FFA0C6DC"/>
      </top>
      <bottom/>
      <diagonal/>
    </border>
    <border>
      <left style="thin">
        <color rgb="FF8BBAD5"/>
      </left>
      <right style="thin">
        <color rgb="FF8BBAD5"/>
      </right>
      <top style="thin">
        <color rgb="FF8BBAD5"/>
      </top>
      <bottom style="thin">
        <color rgb="FF8BBAD5"/>
      </bottom>
      <diagonal/>
    </border>
    <border>
      <left style="thin">
        <color rgb="FF8BBAD5"/>
      </left>
      <right/>
      <top style="thin">
        <color rgb="FF8BBAD5"/>
      </top>
      <bottom style="thin">
        <color rgb="FF8BBAD5"/>
      </bottom>
      <diagonal/>
    </border>
    <border>
      <left/>
      <right style="thin">
        <color rgb="FF8BBAD5"/>
      </right>
      <top style="thin">
        <color rgb="FF8BBAD5"/>
      </top>
      <bottom style="thin">
        <color rgb="FF8BBAD5"/>
      </bottom>
      <diagonal/>
    </border>
    <border>
      <left/>
      <right/>
      <top style="thin">
        <color rgb="FF8BBAD5"/>
      </top>
      <bottom style="thin">
        <color rgb="FFA0C6DC"/>
      </bottom>
      <diagonal/>
    </border>
    <border>
      <left/>
      <right/>
      <top style="medium">
        <color rgb="FFA0C6DC"/>
      </top>
      <bottom style="thin">
        <color rgb="FFA0C6DC"/>
      </bottom>
      <diagonal/>
    </border>
    <border>
      <left/>
      <right style="thin">
        <color rgb="FFA0C6DC"/>
      </right>
      <top style="thin">
        <color rgb="FFA0C6DC"/>
      </top>
      <bottom/>
      <diagonal/>
    </border>
    <border>
      <left/>
      <right style="thin">
        <color rgb="FFA0C6DC"/>
      </right>
      <top/>
      <bottom/>
      <diagonal/>
    </border>
    <border>
      <left style="thin">
        <color rgb="FFA0C6DC"/>
      </left>
      <right style="thin">
        <color rgb="FFA0C6DC"/>
      </right>
      <top style="thin">
        <color rgb="FFA0C6DC"/>
      </top>
      <bottom/>
      <diagonal/>
    </border>
    <border>
      <left style="thin">
        <color rgb="FFA0C6DC"/>
      </left>
      <right style="thin">
        <color rgb="FFA0C6DC"/>
      </right>
      <top/>
      <bottom/>
      <diagonal/>
    </border>
    <border>
      <left style="thin">
        <color rgb="FFA0C6DC"/>
      </left>
      <right style="thin">
        <color rgb="FFA0C6DC"/>
      </right>
      <top/>
      <bottom style="thin">
        <color rgb="FFA0C6DC"/>
      </bottom>
      <diagonal/>
    </border>
    <border>
      <left/>
      <right style="thin">
        <color rgb="FFA0C6DC"/>
      </right>
      <top/>
      <bottom style="thin">
        <color rgb="FFA0C6DC"/>
      </bottom>
      <diagonal/>
    </border>
    <border>
      <left/>
      <right/>
      <top/>
      <bottom style="thin">
        <color rgb="FF8BBAD5"/>
      </bottom>
      <diagonal/>
    </border>
    <border>
      <left/>
      <right/>
      <top style="thin">
        <color rgb="FFA0C6DC"/>
      </top>
      <bottom style="thin">
        <color rgb="FFA0C6DC"/>
      </bottom>
      <diagonal/>
    </border>
    <border>
      <left/>
      <right style="thin">
        <color rgb="FFA0C6DC"/>
      </right>
      <top style="thin">
        <color rgb="FFA0C6DC"/>
      </top>
      <bottom style="thin">
        <color rgb="FFA0C6DC"/>
      </bottom>
      <diagonal/>
    </border>
    <border>
      <left style="thin">
        <color rgb="FFA0C6DC"/>
      </left>
      <right/>
      <top style="thin">
        <color rgb="FFA0C6DC"/>
      </top>
      <bottom style="thin">
        <color rgb="FFA0C6DC"/>
      </bottom>
      <diagonal/>
    </border>
    <border>
      <left/>
      <right/>
      <top style="medium">
        <color rgb="FF3289B7"/>
      </top>
      <bottom/>
      <diagonal/>
    </border>
    <border>
      <left/>
      <right style="thin">
        <color rgb="FF3289B7"/>
      </right>
      <top/>
      <bottom style="medium">
        <color rgb="FF3289B7"/>
      </bottom>
      <diagonal/>
    </border>
    <border>
      <left/>
      <right/>
      <top/>
      <bottom style="medium">
        <color rgb="FF3289B7"/>
      </bottom>
      <diagonal/>
    </border>
    <border>
      <left style="thin">
        <color rgb="FF8BBAD5"/>
      </left>
      <right/>
      <top/>
      <bottom style="thin">
        <color rgb="FF8BBAD5"/>
      </bottom>
      <diagonal/>
    </border>
    <border>
      <left/>
      <right style="thin">
        <color rgb="FF8BBAD5"/>
      </right>
      <top/>
      <bottom style="thin">
        <color rgb="FF8BBAD5"/>
      </bottom>
      <diagonal/>
    </border>
    <border>
      <left style="thin">
        <color rgb="FF8BBAD5"/>
      </left>
      <right style="thin">
        <color rgb="FF8BBAD5"/>
      </right>
      <top/>
      <bottom style="thin">
        <color rgb="FF8BBAD5"/>
      </bottom>
      <diagonal/>
    </border>
    <border>
      <left/>
      <right/>
      <top style="thin">
        <color rgb="FF8BBAD5"/>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A0C6DC"/>
      </right>
      <top style="thin">
        <color rgb="FF8BBAD5"/>
      </top>
      <bottom style="thin">
        <color rgb="FFA0C6DC"/>
      </bottom>
      <diagonal/>
    </border>
    <border>
      <left/>
      <right style="thin">
        <color rgb="FFFFFFFF"/>
      </right>
      <top style="thin">
        <color rgb="FFFFFFFF"/>
      </top>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style="thin">
        <color theme="2"/>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top style="thin">
        <color rgb="FFCCCCCC"/>
      </top>
      <bottom/>
      <diagonal/>
    </border>
    <border>
      <left/>
      <right/>
      <top style="thin">
        <color theme="6" tint="0.59999389629810485"/>
      </top>
      <bottom style="thin">
        <color theme="6" tint="0.59999389629810485"/>
      </bottom>
      <diagonal/>
    </border>
    <border>
      <left/>
      <right/>
      <top style="thin">
        <color theme="0"/>
      </top>
      <bottom/>
      <diagonal/>
    </border>
    <border>
      <left/>
      <right/>
      <top style="dotted">
        <color rgb="FF000000"/>
      </top>
      <bottom/>
      <diagonal/>
    </border>
    <border>
      <left style="thin">
        <color theme="0"/>
      </left>
      <right style="thin">
        <color theme="0"/>
      </right>
      <top style="thin">
        <color theme="0"/>
      </top>
      <bottom style="thin">
        <color theme="0"/>
      </bottom>
      <diagonal/>
    </border>
    <border>
      <left style="thin">
        <color rgb="FF8CBAD5"/>
      </left>
      <right style="thin">
        <color rgb="FF8CBAD5"/>
      </right>
      <top style="thin">
        <color rgb="FF8CBAD5"/>
      </top>
      <bottom style="thin">
        <color rgb="FF8CBAD5"/>
      </bottom>
      <diagonal/>
    </border>
    <border>
      <left/>
      <right/>
      <top style="thin">
        <color rgb="FF8CBAD5"/>
      </top>
      <bottom/>
      <diagonal/>
    </border>
    <border>
      <left style="thin">
        <color rgb="FF8CBAD5"/>
      </left>
      <right/>
      <top style="thin">
        <color rgb="FF8CBAD5"/>
      </top>
      <bottom style="thin">
        <color rgb="FF8CBAD5"/>
      </bottom>
      <diagonal/>
    </border>
    <border>
      <left/>
      <right style="thin">
        <color rgb="FF8CBAD5"/>
      </right>
      <top style="thin">
        <color rgb="FF8CBAD5"/>
      </top>
      <bottom style="thin">
        <color rgb="FF8CBAD5"/>
      </bottom>
      <diagonal/>
    </border>
    <border>
      <left style="thin">
        <color rgb="FF8BBAD5"/>
      </left>
      <right style="thin">
        <color rgb="FF8BBAD5"/>
      </right>
      <top style="thin">
        <color rgb="FF8BBAD5"/>
      </top>
      <bottom style="thin">
        <color theme="0" tint="-0.249977111117893"/>
      </bottom>
      <diagonal/>
    </border>
    <border>
      <left/>
      <right/>
      <top/>
      <bottom style="thin">
        <color rgb="FF8CBAD5"/>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top style="thin">
        <color rgb="FF8CBAD5"/>
      </top>
      <bottom style="thin">
        <color rgb="FF8CBAD5"/>
      </bottom>
      <diagonal/>
    </border>
    <border>
      <left/>
      <right/>
      <top style="thin">
        <color rgb="FF8CBAD5"/>
      </top>
      <bottom style="thin">
        <color rgb="FF8BBAD5"/>
      </bottom>
      <diagonal/>
    </border>
    <border>
      <left style="thin">
        <color rgb="FF8BBAD5"/>
      </left>
      <right style="thin">
        <color rgb="FF8BBAD5"/>
      </right>
      <top style="thin">
        <color rgb="FF8CBAD5"/>
      </top>
      <bottom style="thin">
        <color rgb="FF8BBAD5"/>
      </bottom>
      <diagonal/>
    </border>
    <border>
      <left style="thin">
        <color rgb="FF8BBAD5"/>
      </left>
      <right/>
      <top style="thin">
        <color rgb="FF8CBAD5"/>
      </top>
      <bottom style="thin">
        <color rgb="FF8BBAD5"/>
      </bottom>
      <diagonal/>
    </border>
    <border>
      <left/>
      <right style="thin">
        <color rgb="FF8BBAD5"/>
      </right>
      <top style="thin">
        <color rgb="FF8CBAD5"/>
      </top>
      <bottom style="thin">
        <color rgb="FF8BBAD5"/>
      </bottom>
      <diagonal/>
    </border>
    <border>
      <left/>
      <right/>
      <top style="thin">
        <color rgb="FF8CBAD5"/>
      </top>
      <bottom style="thin">
        <color rgb="FFA0C6DC"/>
      </bottom>
      <diagonal/>
    </border>
    <border>
      <left/>
      <right/>
      <top style="medium">
        <color rgb="FFA0C6DC"/>
      </top>
      <bottom/>
      <diagonal/>
    </border>
    <border>
      <left style="thin">
        <color rgb="FFA0C6DC"/>
      </left>
      <right/>
      <top style="medium">
        <color rgb="FFA0C6DC"/>
      </top>
      <bottom/>
      <diagonal/>
    </border>
    <border>
      <left/>
      <right/>
      <top/>
      <bottom style="thin">
        <color indexed="64"/>
      </bottom>
      <diagonal/>
    </border>
    <border>
      <left/>
      <right/>
      <top style="thin">
        <color rgb="FF3289B7"/>
      </top>
      <bottom/>
      <diagonal/>
    </border>
    <border>
      <left style="thin">
        <color theme="0"/>
      </left>
      <right/>
      <top style="medium">
        <color rgb="FFA0C6DC"/>
      </top>
      <bottom/>
      <diagonal/>
    </border>
    <border>
      <left style="thin">
        <color theme="0"/>
      </left>
      <right/>
      <top/>
      <bottom style="thin">
        <color theme="0"/>
      </bottom>
      <diagonal/>
    </border>
    <border>
      <left/>
      <right/>
      <top/>
      <bottom style="thin">
        <color theme="0"/>
      </bottom>
      <diagonal/>
    </border>
    <border>
      <left style="thin">
        <color rgb="FFA0C6DC"/>
      </left>
      <right/>
      <top style="thin">
        <color rgb="FFA0C6DC"/>
      </top>
      <bottom style="thin">
        <color rgb="FF8CBAD5"/>
      </bottom>
      <diagonal/>
    </border>
    <border>
      <left/>
      <right style="thin">
        <color rgb="FFA0C6DC"/>
      </right>
      <top style="thin">
        <color rgb="FFA0C6DC"/>
      </top>
      <bottom style="thin">
        <color rgb="FF8CBAD5"/>
      </bottom>
      <diagonal/>
    </border>
    <border>
      <left/>
      <right style="thin">
        <color theme="0"/>
      </right>
      <top/>
      <bottom style="thin">
        <color theme="0"/>
      </bottom>
      <diagonal/>
    </border>
    <border>
      <left/>
      <right/>
      <top style="thin">
        <color rgb="FFA0C6DC"/>
      </top>
      <bottom style="thin">
        <color rgb="FF8CBAD5"/>
      </bottom>
      <diagonal/>
    </border>
    <border>
      <left style="thin">
        <color theme="0"/>
      </left>
      <right/>
      <top style="thin">
        <color theme="0"/>
      </top>
      <bottom/>
      <diagonal/>
    </border>
    <border>
      <left/>
      <right/>
      <top style="thin">
        <color rgb="FF8BBAD5"/>
      </top>
      <bottom style="thin">
        <color theme="0"/>
      </bottom>
      <diagonal/>
    </border>
    <border>
      <left style="thin">
        <color theme="0"/>
      </left>
      <right/>
      <top style="thin">
        <color rgb="FF8BBAD5"/>
      </top>
      <bottom style="thin">
        <color theme="0"/>
      </bottom>
      <diagonal/>
    </border>
    <border>
      <left/>
      <right style="thin">
        <color theme="0"/>
      </right>
      <top style="thin">
        <color theme="0"/>
      </top>
      <bottom/>
      <diagonal/>
    </border>
    <border>
      <left/>
      <right/>
      <top style="medium">
        <color rgb="FFA0C6DC"/>
      </top>
      <bottom style="thin">
        <color rgb="FF8BBAD5"/>
      </bottom>
      <diagonal/>
    </border>
    <border>
      <left style="thin">
        <color theme="0"/>
      </left>
      <right/>
      <top style="medium">
        <color rgb="FFA0C6DC"/>
      </top>
      <bottom style="thin">
        <color rgb="FF8BBAD5"/>
      </bottom>
      <diagonal/>
    </border>
    <border>
      <left style="thin">
        <color theme="0"/>
      </left>
      <right/>
      <top style="thin">
        <color rgb="FF8BBAD5"/>
      </top>
      <bottom style="thin">
        <color rgb="FF8BBAD5"/>
      </bottom>
      <diagonal/>
    </border>
    <border>
      <left/>
      <right style="thin">
        <color rgb="FF8CBAD5"/>
      </right>
      <top/>
      <bottom/>
      <diagonal/>
    </border>
    <border>
      <left style="thin">
        <color rgb="FFA0C6DC"/>
      </left>
      <right/>
      <top/>
      <bottom style="thin">
        <color rgb="FF8BBAD5"/>
      </bottom>
      <diagonal/>
    </border>
    <border>
      <left style="thin">
        <color rgb="FFA0C6DC"/>
      </left>
      <right/>
      <top style="thin">
        <color rgb="FF8BBAD5"/>
      </top>
      <bottom/>
      <diagonal/>
    </border>
    <border>
      <left style="thin">
        <color rgb="FF8CBAD5"/>
      </left>
      <right style="thin">
        <color rgb="FF8CBAD5"/>
      </right>
      <top/>
      <bottom style="thin">
        <color rgb="FF8CBAD5"/>
      </bottom>
      <diagonal/>
    </border>
    <border>
      <left style="hair">
        <color rgb="FF8CBAD5"/>
      </left>
      <right/>
      <top style="thin">
        <color rgb="FFA0C6DC"/>
      </top>
      <bottom style="thin">
        <color rgb="FFA0C6DC"/>
      </bottom>
      <diagonal/>
    </border>
    <border>
      <left/>
      <right/>
      <top style="hair">
        <color theme="0"/>
      </top>
      <bottom/>
      <diagonal/>
    </border>
    <border>
      <left style="thin">
        <color rgb="FF0070C0"/>
      </left>
      <right/>
      <top/>
      <bottom style="medium">
        <color rgb="FF0070C0"/>
      </bottom>
      <diagonal/>
    </border>
    <border>
      <left/>
      <right/>
      <top/>
      <bottom style="medium">
        <color rgb="FF0070C0"/>
      </bottom>
      <diagonal/>
    </border>
  </borders>
  <cellStyleXfs count="5">
    <xf numFmtId="0" fontId="0" fillId="0" borderId="0"/>
    <xf numFmtId="0" fontId="1" fillId="0" borderId="31"/>
    <xf numFmtId="164" fontId="46" fillId="0" borderId="0" applyFont="0" applyFill="0" applyBorder="0" applyAlignment="0" applyProtection="0"/>
    <xf numFmtId="9" fontId="49" fillId="0" borderId="0" applyFont="0" applyFill="0" applyBorder="0" applyAlignment="0" applyProtection="0"/>
    <xf numFmtId="0" fontId="66" fillId="0" borderId="0" applyNumberFormat="0" applyFill="0" applyBorder="0" applyAlignment="0" applyProtection="0"/>
  </cellStyleXfs>
  <cellXfs count="788">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3" fillId="2" borderId="1" xfId="0" applyFont="1" applyFill="1" applyBorder="1" applyAlignment="1">
      <alignment vertical="center"/>
    </xf>
    <xf numFmtId="0" fontId="9" fillId="2" borderId="1" xfId="0" applyFont="1" applyFill="1" applyBorder="1" applyAlignment="1">
      <alignment vertical="center"/>
    </xf>
    <xf numFmtId="0" fontId="7" fillId="0" borderId="0" xfId="0" applyFont="1" applyAlignment="1">
      <alignment vertical="center" wrapText="1"/>
    </xf>
    <xf numFmtId="0" fontId="11" fillId="2" borderId="1" xfId="0" applyFont="1" applyFill="1" applyBorder="1" applyAlignment="1">
      <alignment horizontal="center" vertical="center"/>
    </xf>
    <xf numFmtId="0" fontId="13" fillId="2" borderId="3" xfId="0" applyFont="1" applyFill="1" applyBorder="1" applyAlignment="1">
      <alignment vertical="center" wrapText="1"/>
    </xf>
    <xf numFmtId="0" fontId="11" fillId="2" borderId="1" xfId="0" applyFont="1" applyFill="1" applyBorder="1" applyAlignment="1">
      <alignment vertical="center"/>
    </xf>
    <xf numFmtId="0" fontId="12" fillId="0" borderId="0" xfId="0" applyFont="1" applyAlignment="1">
      <alignment vertical="center"/>
    </xf>
    <xf numFmtId="0" fontId="18" fillId="2" borderId="1" xfId="0" applyFont="1" applyFill="1" applyBorder="1" applyAlignment="1">
      <alignment vertical="center"/>
    </xf>
    <xf numFmtId="0" fontId="2" fillId="0" borderId="0" xfId="0" applyFont="1"/>
    <xf numFmtId="0" fontId="19" fillId="0" borderId="0" xfId="0" applyFont="1" applyAlignment="1">
      <alignment vertical="center"/>
    </xf>
    <xf numFmtId="0" fontId="2" fillId="0" borderId="0" xfId="0" applyFont="1" applyAlignment="1">
      <alignment wrapText="1"/>
    </xf>
    <xf numFmtId="0" fontId="2" fillId="0" borderId="5" xfId="0" applyFont="1" applyBorder="1"/>
    <xf numFmtId="0" fontId="2" fillId="2" borderId="1" xfId="0" applyFont="1" applyFill="1" applyBorder="1"/>
    <xf numFmtId="0" fontId="3" fillId="0" borderId="8" xfId="0" applyFont="1" applyBorder="1" applyAlignment="1">
      <alignment vertical="center"/>
    </xf>
    <xf numFmtId="0" fontId="2" fillId="0" borderId="0" xfId="0" applyFont="1" applyAlignment="1">
      <alignment horizontal="left" vertical="center"/>
    </xf>
    <xf numFmtId="0" fontId="24" fillId="0" borderId="0" xfId="0" applyFont="1" applyAlignment="1">
      <alignment horizontal="center" vertical="center" wrapText="1"/>
    </xf>
    <xf numFmtId="0" fontId="17" fillId="2" borderId="32" xfId="0" applyFont="1" applyFill="1" applyBorder="1" applyAlignment="1">
      <alignment vertical="center" wrapText="1"/>
    </xf>
    <xf numFmtId="0" fontId="24" fillId="2" borderId="46"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24" fillId="2" borderId="48" xfId="0" applyFont="1" applyFill="1" applyBorder="1" applyAlignment="1">
      <alignment horizontal="center" vertical="center" wrapText="1"/>
    </xf>
    <xf numFmtId="10" fontId="24" fillId="2" borderId="46" xfId="0" applyNumberFormat="1" applyFont="1" applyFill="1" applyBorder="1" applyAlignment="1">
      <alignment horizontal="center"/>
    </xf>
    <xf numFmtId="10" fontId="24" fillId="2" borderId="47" xfId="0" applyNumberFormat="1" applyFont="1" applyFill="1" applyBorder="1" applyAlignment="1">
      <alignment horizontal="center"/>
    </xf>
    <xf numFmtId="10" fontId="24" fillId="2" borderId="48" xfId="0" applyNumberFormat="1" applyFont="1" applyFill="1" applyBorder="1" applyAlignment="1">
      <alignment horizontal="center"/>
    </xf>
    <xf numFmtId="0" fontId="17" fillId="0" borderId="0" xfId="0" applyFont="1" applyAlignment="1">
      <alignment horizontal="left" vertical="center"/>
    </xf>
    <xf numFmtId="0" fontId="24" fillId="2" borderId="1" xfId="0" applyFont="1" applyFill="1" applyBorder="1"/>
    <xf numFmtId="0" fontId="2" fillId="0" borderId="54" xfId="0" applyFont="1" applyBorder="1" applyAlignment="1">
      <alignment horizontal="center" vertical="center"/>
    </xf>
    <xf numFmtId="0" fontId="3" fillId="2" borderId="31" xfId="0" applyFont="1" applyFill="1" applyBorder="1"/>
    <xf numFmtId="0" fontId="3" fillId="2" borderId="31" xfId="0" applyFont="1" applyFill="1" applyBorder="1" applyAlignment="1">
      <alignment vertical="center"/>
    </xf>
    <xf numFmtId="0" fontId="2" fillId="2" borderId="31" xfId="0" applyFont="1" applyFill="1" applyBorder="1" applyAlignment="1">
      <alignment vertical="center"/>
    </xf>
    <xf numFmtId="0" fontId="9" fillId="2" borderId="31" xfId="0" applyFont="1" applyFill="1" applyBorder="1" applyAlignment="1">
      <alignment vertical="center"/>
    </xf>
    <xf numFmtId="0" fontId="7" fillId="2" borderId="31" xfId="0" applyFont="1" applyFill="1" applyBorder="1" applyAlignment="1">
      <alignment vertical="center" wrapText="1"/>
    </xf>
    <xf numFmtId="0" fontId="7" fillId="2" borderId="31" xfId="0" applyFont="1" applyFill="1" applyBorder="1" applyAlignment="1">
      <alignment horizontal="left" vertical="center" wrapText="1"/>
    </xf>
    <xf numFmtId="0" fontId="12" fillId="2" borderId="31" xfId="0" applyFont="1" applyFill="1" applyBorder="1" applyAlignment="1">
      <alignment vertical="center"/>
    </xf>
    <xf numFmtId="0" fontId="13" fillId="2" borderId="31" xfId="0" applyFont="1" applyFill="1" applyBorder="1" applyAlignment="1">
      <alignment vertical="center" wrapText="1"/>
    </xf>
    <xf numFmtId="0" fontId="10" fillId="2" borderId="31" xfId="0" applyFont="1" applyFill="1" applyBorder="1" applyAlignment="1">
      <alignment vertical="center" wrapText="1"/>
    </xf>
    <xf numFmtId="0" fontId="11" fillId="2" borderId="31" xfId="0" applyFont="1" applyFill="1" applyBorder="1" applyAlignment="1">
      <alignment vertical="center"/>
    </xf>
    <xf numFmtId="0" fontId="4" fillId="2" borderId="31" xfId="0" applyFont="1" applyFill="1" applyBorder="1" applyAlignment="1">
      <alignment vertical="center"/>
    </xf>
    <xf numFmtId="0" fontId="14" fillId="2" borderId="31" xfId="0" applyFont="1" applyFill="1" applyBorder="1" applyAlignment="1">
      <alignment wrapText="1"/>
    </xf>
    <xf numFmtId="0" fontId="15" fillId="2" borderId="31" xfId="0" applyFont="1" applyFill="1" applyBorder="1" applyAlignment="1">
      <alignment wrapText="1"/>
    </xf>
    <xf numFmtId="0" fontId="14" fillId="2" borderId="31" xfId="0" applyFont="1" applyFill="1" applyBorder="1" applyAlignment="1">
      <alignment vertical="center" wrapText="1"/>
    </xf>
    <xf numFmtId="0" fontId="16" fillId="2" borderId="31" xfId="0" applyFont="1" applyFill="1" applyBorder="1" applyAlignment="1">
      <alignment wrapText="1"/>
    </xf>
    <xf numFmtId="0" fontId="3" fillId="2" borderId="31" xfId="0" applyFont="1" applyFill="1" applyBorder="1" applyAlignment="1">
      <alignment horizontal="left" vertical="center"/>
    </xf>
    <xf numFmtId="0" fontId="17" fillId="2" borderId="31" xfId="0" applyFont="1" applyFill="1" applyBorder="1" applyAlignment="1">
      <alignment vertical="center"/>
    </xf>
    <xf numFmtId="0" fontId="15" fillId="2" borderId="31" xfId="0" applyFont="1" applyFill="1" applyBorder="1" applyAlignment="1">
      <alignment horizontal="left" vertical="center"/>
    </xf>
    <xf numFmtId="0" fontId="18" fillId="2" borderId="31" xfId="0" applyFont="1" applyFill="1" applyBorder="1" applyAlignment="1">
      <alignment vertical="center"/>
    </xf>
    <xf numFmtId="0" fontId="19" fillId="3" borderId="31" xfId="0" applyFont="1" applyFill="1" applyBorder="1" applyAlignment="1">
      <alignment horizontal="center" vertical="center"/>
    </xf>
    <xf numFmtId="0" fontId="20" fillId="3" borderId="31" xfId="0" applyFont="1" applyFill="1" applyBorder="1" applyAlignment="1">
      <alignment horizontal="center" vertical="center"/>
    </xf>
    <xf numFmtId="0" fontId="19" fillId="3" borderId="51" xfId="0" applyFont="1" applyFill="1" applyBorder="1" applyAlignment="1">
      <alignment horizontal="center" vertical="center"/>
    </xf>
    <xf numFmtId="0" fontId="2" fillId="2" borderId="45" xfId="0" applyFont="1" applyFill="1" applyBorder="1" applyAlignment="1">
      <alignment wrapText="1"/>
    </xf>
    <xf numFmtId="0" fontId="3" fillId="2" borderId="45" xfId="0" applyFont="1" applyFill="1" applyBorder="1" applyAlignment="1">
      <alignment horizontal="left" vertical="center" wrapText="1"/>
    </xf>
    <xf numFmtId="0" fontId="17" fillId="2" borderId="45" xfId="0" applyFont="1" applyFill="1" applyBorder="1" applyAlignment="1">
      <alignment horizontal="left" wrapText="1"/>
    </xf>
    <xf numFmtId="0" fontId="2" fillId="2" borderId="6" xfId="0" applyFont="1" applyFill="1" applyBorder="1"/>
    <xf numFmtId="0" fontId="17" fillId="2" borderId="6" xfId="0" applyFont="1" applyFill="1" applyBorder="1" applyAlignment="1">
      <alignment horizontal="left" vertical="center" wrapText="1"/>
    </xf>
    <xf numFmtId="0" fontId="17" fillId="2" borderId="6" xfId="0" applyFont="1" applyFill="1" applyBorder="1" applyAlignment="1">
      <alignment horizontal="left"/>
    </xf>
    <xf numFmtId="0" fontId="2" fillId="2" borderId="45" xfId="0" applyFont="1" applyFill="1" applyBorder="1"/>
    <xf numFmtId="0" fontId="2" fillId="0" borderId="45" xfId="0" applyFont="1" applyBorder="1"/>
    <xf numFmtId="0" fontId="2" fillId="0" borderId="6" xfId="0" applyFont="1" applyBorder="1"/>
    <xf numFmtId="0" fontId="2" fillId="2" borderId="31" xfId="0" applyFont="1" applyFill="1" applyBorder="1"/>
    <xf numFmtId="0" fontId="9" fillId="2" borderId="31" xfId="0" applyFont="1" applyFill="1" applyBorder="1" applyAlignment="1">
      <alignment horizontal="center" vertical="center"/>
    </xf>
    <xf numFmtId="0" fontId="2" fillId="2" borderId="13" xfId="0" applyFont="1" applyFill="1" applyBorder="1" applyAlignment="1">
      <alignment wrapText="1"/>
    </xf>
    <xf numFmtId="0" fontId="17" fillId="2" borderId="13" xfId="0" applyFont="1" applyFill="1" applyBorder="1" applyAlignment="1">
      <alignment horizontal="left" vertical="center" wrapText="1"/>
    </xf>
    <xf numFmtId="0" fontId="17" fillId="2" borderId="13" xfId="0" applyFont="1" applyFill="1" applyBorder="1" applyAlignment="1">
      <alignment horizontal="left" wrapText="1"/>
    </xf>
    <xf numFmtId="0" fontId="2" fillId="2" borderId="6" xfId="0" applyFont="1" applyFill="1" applyBorder="1" applyAlignment="1">
      <alignment wrapText="1"/>
    </xf>
    <xf numFmtId="0" fontId="17" fillId="2" borderId="6" xfId="0" applyFont="1" applyFill="1" applyBorder="1" applyAlignment="1">
      <alignment horizontal="left" wrapText="1"/>
    </xf>
    <xf numFmtId="0" fontId="22" fillId="2" borderId="31" xfId="0" applyFont="1" applyFill="1" applyBorder="1" applyAlignment="1">
      <alignment horizontal="center" vertical="center"/>
    </xf>
    <xf numFmtId="0" fontId="24" fillId="2" borderId="13" xfId="0" applyFont="1" applyFill="1" applyBorder="1" applyAlignment="1">
      <alignment horizontal="left" vertical="center" wrapText="1"/>
    </xf>
    <xf numFmtId="0" fontId="17" fillId="2" borderId="31" xfId="0"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1" xfId="0" applyFont="1" applyFill="1" applyBorder="1" applyAlignment="1">
      <alignment horizontal="left" wrapText="1"/>
    </xf>
    <xf numFmtId="0" fontId="24" fillId="2" borderId="13" xfId="0" applyFont="1" applyFill="1" applyBorder="1" applyAlignment="1">
      <alignment horizontal="left" wrapText="1"/>
    </xf>
    <xf numFmtId="0" fontId="24" fillId="2" borderId="31" xfId="0" applyFont="1" applyFill="1" applyBorder="1" applyAlignment="1">
      <alignment horizontal="center" vertical="center" wrapText="1"/>
    </xf>
    <xf numFmtId="0" fontId="2" fillId="2" borderId="33" xfId="0" applyFont="1" applyFill="1" applyBorder="1"/>
    <xf numFmtId="0" fontId="24" fillId="2" borderId="33" xfId="0" applyFont="1" applyFill="1" applyBorder="1" applyAlignment="1">
      <alignment horizontal="left" vertical="center" wrapText="1"/>
    </xf>
    <xf numFmtId="0" fontId="2" fillId="2" borderId="13" xfId="0" applyFont="1" applyFill="1" applyBorder="1"/>
    <xf numFmtId="0" fontId="2" fillId="2" borderId="31" xfId="0" applyFont="1" applyFill="1" applyBorder="1" applyAlignment="1">
      <alignment horizontal="left" vertical="center" wrapText="1"/>
    </xf>
    <xf numFmtId="0" fontId="2" fillId="2" borderId="31" xfId="0" applyFont="1" applyFill="1" applyBorder="1" applyAlignment="1">
      <alignment horizontal="left" vertical="center"/>
    </xf>
    <xf numFmtId="0" fontId="26" fillId="2" borderId="31"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31" xfId="0" applyFont="1" applyFill="1" applyBorder="1" applyAlignment="1">
      <alignment vertical="center" wrapText="1"/>
    </xf>
    <xf numFmtId="0" fontId="3" fillId="2" borderId="31" xfId="0" applyFont="1" applyFill="1" applyBorder="1" applyAlignment="1">
      <alignment horizontal="center" vertical="center" wrapText="1"/>
    </xf>
    <xf numFmtId="0" fontId="26" fillId="2" borderId="31" xfId="0" applyFont="1" applyFill="1" applyBorder="1" applyAlignment="1">
      <alignment wrapText="1"/>
    </xf>
    <xf numFmtId="0" fontId="17" fillId="2" borderId="31" xfId="0" applyFont="1" applyFill="1" applyBorder="1" applyAlignment="1">
      <alignment vertical="center" wrapText="1"/>
    </xf>
    <xf numFmtId="0" fontId="17" fillId="2" borderId="31" xfId="0" applyFont="1" applyFill="1" applyBorder="1" applyAlignment="1">
      <alignment horizontal="left" wrapText="1"/>
    </xf>
    <xf numFmtId="0" fontId="3" fillId="2" borderId="31" xfId="0" applyFont="1" applyFill="1" applyBorder="1" applyAlignment="1">
      <alignment wrapText="1"/>
    </xf>
    <xf numFmtId="0" fontId="27" fillId="2" borderId="31" xfId="0" applyFont="1" applyFill="1" applyBorder="1" applyAlignment="1">
      <alignment vertical="center"/>
    </xf>
    <xf numFmtId="0" fontId="2" fillId="2" borderId="31" xfId="0" applyFont="1" applyFill="1" applyBorder="1" applyAlignment="1">
      <alignment vertical="center" wrapText="1"/>
    </xf>
    <xf numFmtId="0" fontId="17" fillId="2" borderId="31" xfId="0" applyFont="1" applyFill="1" applyBorder="1" applyAlignment="1">
      <alignment horizontal="center" vertical="center" wrapText="1"/>
    </xf>
    <xf numFmtId="0" fontId="26" fillId="2" borderId="45" xfId="0" applyFont="1" applyFill="1" applyBorder="1" applyAlignment="1">
      <alignment wrapText="1"/>
    </xf>
    <xf numFmtId="0" fontId="3" fillId="2" borderId="6" xfId="0" applyFont="1" applyFill="1" applyBorder="1" applyAlignment="1">
      <alignment wrapText="1"/>
    </xf>
    <xf numFmtId="0" fontId="3" fillId="2" borderId="6" xfId="0" applyFont="1" applyFill="1" applyBorder="1" applyAlignment="1">
      <alignment horizontal="center" wrapText="1"/>
    </xf>
    <xf numFmtId="0" fontId="24" fillId="0" borderId="48" xfId="0" applyFont="1" applyBorder="1" applyAlignment="1">
      <alignment vertical="center" wrapText="1"/>
    </xf>
    <xf numFmtId="0" fontId="17" fillId="2" borderId="31" xfId="0" applyFont="1" applyFill="1" applyBorder="1" applyAlignment="1">
      <alignment horizontal="left" vertical="center"/>
    </xf>
    <xf numFmtId="0" fontId="24" fillId="2" borderId="31" xfId="0" applyFont="1" applyFill="1" applyBorder="1"/>
    <xf numFmtId="0" fontId="2" fillId="2" borderId="31" xfId="0" applyFont="1" applyFill="1" applyBorder="1" applyAlignment="1">
      <alignment horizontal="center" vertical="center"/>
    </xf>
    <xf numFmtId="0" fontId="21" fillId="2" borderId="31" xfId="0" applyFont="1" applyFill="1" applyBorder="1" applyAlignment="1">
      <alignment horizontal="center" vertical="center" wrapText="1"/>
    </xf>
    <xf numFmtId="0" fontId="17" fillId="2" borderId="31" xfId="0" applyFont="1" applyFill="1" applyBorder="1" applyAlignment="1">
      <alignment horizontal="center" vertical="center"/>
    </xf>
    <xf numFmtId="0" fontId="17" fillId="2" borderId="31" xfId="0" applyFont="1" applyFill="1" applyBorder="1" applyAlignment="1">
      <alignment horizontal="left"/>
    </xf>
    <xf numFmtId="0" fontId="30" fillId="6" borderId="31" xfId="0" applyFont="1" applyFill="1" applyBorder="1"/>
    <xf numFmtId="0" fontId="3" fillId="6" borderId="31" xfId="0" applyFont="1" applyFill="1" applyBorder="1" applyAlignment="1">
      <alignment vertical="center"/>
    </xf>
    <xf numFmtId="0" fontId="0" fillId="0" borderId="31" xfId="0" applyBorder="1"/>
    <xf numFmtId="0" fontId="30" fillId="0" borderId="54" xfId="0" applyFont="1" applyBorder="1" applyAlignment="1">
      <alignment horizontal="center" vertical="center"/>
    </xf>
    <xf numFmtId="0" fontId="32" fillId="0" borderId="0" xfId="0" applyFont="1"/>
    <xf numFmtId="0" fontId="32" fillId="0" borderId="0" xfId="0" applyFont="1" applyAlignment="1">
      <alignment horizontal="center" vertical="center"/>
    </xf>
    <xf numFmtId="0" fontId="32" fillId="0" borderId="31" xfId="0" applyFont="1" applyBorder="1"/>
    <xf numFmtId="0" fontId="32" fillId="0" borderId="0" xfId="0" applyFont="1" applyAlignment="1">
      <alignment horizontal="left" vertical="center" indent="2"/>
    </xf>
    <xf numFmtId="0" fontId="2" fillId="0" borderId="34" xfId="0" applyFont="1" applyBorder="1"/>
    <xf numFmtId="0" fontId="19" fillId="3" borderId="51" xfId="0" applyFont="1" applyFill="1" applyBorder="1" applyAlignment="1">
      <alignment horizontal="left" vertical="center" indent="3"/>
    </xf>
    <xf numFmtId="0" fontId="17" fillId="2" borderId="45" xfId="0" applyFont="1" applyFill="1" applyBorder="1" applyAlignment="1">
      <alignment horizontal="left" wrapText="1" indent="3"/>
    </xf>
    <xf numFmtId="0" fontId="17" fillId="2" borderId="6" xfId="0" applyFont="1" applyFill="1" applyBorder="1" applyAlignment="1">
      <alignment horizontal="left" indent="3"/>
    </xf>
    <xf numFmtId="0" fontId="2" fillId="2" borderId="31" xfId="0" applyFont="1" applyFill="1" applyBorder="1" applyAlignment="1">
      <alignment horizontal="left" indent="3"/>
    </xf>
    <xf numFmtId="0" fontId="3" fillId="2" borderId="31" xfId="0" applyFont="1" applyFill="1" applyBorder="1" applyAlignment="1">
      <alignment horizontal="left" vertical="center" indent="3"/>
    </xf>
    <xf numFmtId="0" fontId="0" fillId="0" borderId="0" xfId="0" applyAlignment="1">
      <alignment horizontal="left" indent="3"/>
    </xf>
    <xf numFmtId="0" fontId="2" fillId="2" borderId="0" xfId="0" applyFont="1" applyFill="1"/>
    <xf numFmtId="0" fontId="17" fillId="2" borderId="0" xfId="0" applyFont="1" applyFill="1" applyAlignment="1">
      <alignment horizontal="left" vertical="center"/>
    </xf>
    <xf numFmtId="0" fontId="8" fillId="0" borderId="45" xfId="0" applyFont="1" applyBorder="1"/>
    <xf numFmtId="0" fontId="8" fillId="0" borderId="6" xfId="0" applyFont="1" applyBorder="1"/>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2" fillId="2" borderId="79" xfId="0" applyFont="1" applyFill="1" applyBorder="1" applyAlignment="1">
      <alignment horizontal="left"/>
    </xf>
    <xf numFmtId="0" fontId="24" fillId="2" borderId="81" xfId="0" applyFont="1" applyFill="1" applyBorder="1" applyAlignment="1">
      <alignment horizontal="center" vertical="center" wrapText="1"/>
    </xf>
    <xf numFmtId="0" fontId="24" fillId="2" borderId="81" xfId="0" applyFont="1" applyFill="1" applyBorder="1" applyAlignment="1">
      <alignment vertical="center" wrapText="1"/>
    </xf>
    <xf numFmtId="0" fontId="30" fillId="0" borderId="81" xfId="0" applyFont="1" applyBorder="1"/>
    <xf numFmtId="0" fontId="24" fillId="2" borderId="82" xfId="0" applyFont="1" applyFill="1" applyBorder="1"/>
    <xf numFmtId="0" fontId="42" fillId="0" borderId="0" xfId="0" applyFont="1"/>
    <xf numFmtId="0" fontId="0" fillId="0" borderId="0" xfId="0" applyAlignment="1">
      <alignment wrapText="1"/>
    </xf>
    <xf numFmtId="0" fontId="17" fillId="0" borderId="0" xfId="0" applyFont="1" applyAlignment="1">
      <alignment vertical="center" wrapText="1"/>
    </xf>
    <xf numFmtId="0" fontId="17" fillId="10" borderId="0" xfId="0" applyFont="1" applyFill="1" applyAlignment="1">
      <alignment vertical="center" wrapText="1"/>
    </xf>
    <xf numFmtId="0" fontId="0" fillId="10" borderId="0" xfId="0" applyFill="1"/>
    <xf numFmtId="0" fontId="17" fillId="2" borderId="92" xfId="0" applyFont="1" applyFill="1" applyBorder="1" applyAlignment="1">
      <alignment horizontal="left" indent="3"/>
    </xf>
    <xf numFmtId="0" fontId="28" fillId="2" borderId="31" xfId="0" applyFont="1" applyFill="1" applyBorder="1" applyAlignment="1">
      <alignment horizontal="center" vertical="center"/>
    </xf>
    <xf numFmtId="0" fontId="45" fillId="0" borderId="0" xfId="0" applyFont="1"/>
    <xf numFmtId="0" fontId="24" fillId="2" borderId="93" xfId="0" applyFont="1" applyFill="1" applyBorder="1" applyAlignment="1">
      <alignment horizontal="center" vertical="center" wrapText="1"/>
    </xf>
    <xf numFmtId="0" fontId="2" fillId="2" borderId="31" xfId="0" applyFont="1" applyFill="1" applyBorder="1" applyAlignment="1">
      <alignment wrapText="1"/>
    </xf>
    <xf numFmtId="0" fontId="2" fillId="2" borderId="96" xfId="0" applyFont="1" applyFill="1" applyBorder="1" applyAlignment="1">
      <alignment wrapText="1"/>
    </xf>
    <xf numFmtId="0" fontId="17" fillId="2" borderId="96" xfId="0" applyFont="1" applyFill="1" applyBorder="1" applyAlignment="1">
      <alignment horizontal="left" wrapText="1"/>
    </xf>
    <xf numFmtId="0" fontId="17" fillId="2" borderId="49" xfId="0" applyFont="1" applyFill="1" applyBorder="1" applyAlignment="1">
      <alignment horizontal="left" vertical="center" wrapText="1"/>
    </xf>
    <xf numFmtId="0" fontId="8" fillId="0" borderId="49" xfId="0" applyFont="1" applyBorder="1"/>
    <xf numFmtId="0" fontId="3" fillId="2" borderId="4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7" fillId="10" borderId="0" xfId="0" applyFont="1" applyFill="1" applyAlignment="1">
      <alignment horizontal="left" vertical="center"/>
    </xf>
    <xf numFmtId="0" fontId="8" fillId="10" borderId="6" xfId="0" applyFont="1" applyFill="1" applyBorder="1"/>
    <xf numFmtId="0" fontId="8" fillId="10" borderId="45" xfId="0" applyFont="1" applyFill="1" applyBorder="1"/>
    <xf numFmtId="0" fontId="3" fillId="2" borderId="1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96" xfId="0" applyFont="1" applyFill="1" applyBorder="1" applyAlignment="1">
      <alignment horizontal="center" vertical="center" wrapText="1"/>
    </xf>
    <xf numFmtId="0" fontId="32" fillId="10" borderId="0" xfId="0" applyFont="1" applyFill="1"/>
    <xf numFmtId="0" fontId="41" fillId="10" borderId="0" xfId="0" applyFont="1" applyFill="1"/>
    <xf numFmtId="2" fontId="24" fillId="2" borderId="48" xfId="0" applyNumberFormat="1" applyFont="1" applyFill="1" applyBorder="1" applyAlignment="1">
      <alignment horizontal="center"/>
    </xf>
    <xf numFmtId="2" fontId="24" fillId="2" borderId="47" xfId="0" applyNumberFormat="1" applyFont="1" applyFill="1" applyBorder="1" applyAlignment="1">
      <alignment horizontal="center"/>
    </xf>
    <xf numFmtId="0" fontId="17" fillId="2" borderId="49" xfId="0" applyFont="1" applyFill="1" applyBorder="1" applyAlignment="1">
      <alignment wrapText="1"/>
    </xf>
    <xf numFmtId="0" fontId="17" fillId="2" borderId="45" xfId="0" applyFont="1" applyFill="1" applyBorder="1" applyAlignment="1">
      <alignment vertical="center" wrapText="1"/>
    </xf>
    <xf numFmtId="9" fontId="3" fillId="2" borderId="34" xfId="0" applyNumberFormat="1" applyFont="1" applyFill="1" applyBorder="1" applyAlignment="1">
      <alignment horizontal="center" vertical="center" wrapText="1"/>
    </xf>
    <xf numFmtId="0" fontId="32" fillId="16" borderId="80" xfId="0" applyFont="1" applyFill="1" applyBorder="1" applyAlignment="1">
      <alignment wrapText="1"/>
    </xf>
    <xf numFmtId="0" fontId="24" fillId="16" borderId="80" xfId="0" applyFont="1" applyFill="1" applyBorder="1" applyAlignment="1">
      <alignment horizontal="left" vertical="center" indent="1"/>
    </xf>
    <xf numFmtId="0" fontId="24" fillId="16" borderId="80" xfId="0" applyFont="1" applyFill="1" applyBorder="1" applyAlignment="1">
      <alignment horizontal="left" vertical="center" wrapText="1" indent="1"/>
    </xf>
    <xf numFmtId="0" fontId="24" fillId="16" borderId="31" xfId="0" applyFont="1" applyFill="1" applyBorder="1" applyAlignment="1">
      <alignment horizontal="left" vertical="center" wrapText="1" indent="1"/>
    </xf>
    <xf numFmtId="9" fontId="24" fillId="16" borderId="31" xfId="0" applyNumberFormat="1" applyFont="1" applyFill="1" applyBorder="1" applyAlignment="1">
      <alignment horizontal="left" vertical="center" wrapText="1" indent="1"/>
    </xf>
    <xf numFmtId="0" fontId="24" fillId="23" borderId="31" xfId="0" applyFont="1" applyFill="1" applyBorder="1" applyAlignment="1">
      <alignment horizontal="left" vertical="center" indent="1"/>
    </xf>
    <xf numFmtId="0" fontId="24" fillId="16" borderId="31" xfId="0" applyFont="1" applyFill="1" applyBorder="1" applyAlignment="1">
      <alignment horizontal="left" vertical="center" indent="1"/>
    </xf>
    <xf numFmtId="0" fontId="3" fillId="23" borderId="0" xfId="0" applyFont="1" applyFill="1" applyAlignment="1">
      <alignment vertical="center"/>
    </xf>
    <xf numFmtId="0" fontId="3" fillId="16" borderId="0" xfId="0" applyFont="1" applyFill="1"/>
    <xf numFmtId="0" fontId="34" fillId="16" borderId="80" xfId="0" applyFont="1" applyFill="1" applyBorder="1" applyAlignment="1">
      <alignment horizontal="left" vertical="center" wrapText="1" indent="1"/>
    </xf>
    <xf numFmtId="0" fontId="17" fillId="2" borderId="6" xfId="0" applyFont="1" applyFill="1" applyBorder="1" applyAlignment="1">
      <alignment horizontal="center" vertical="center" wrapText="1"/>
    </xf>
    <xf numFmtId="0" fontId="2" fillId="2" borderId="0" xfId="0" applyFont="1" applyFill="1" applyAlignment="1">
      <alignment wrapText="1"/>
    </xf>
    <xf numFmtId="0" fontId="17" fillId="2" borderId="0" xfId="0" applyFont="1" applyFill="1" applyAlignment="1">
      <alignment horizontal="left" wrapText="1"/>
    </xf>
    <xf numFmtId="0" fontId="3" fillId="0" borderId="99" xfId="0" applyFont="1" applyBorder="1" applyAlignment="1">
      <alignment vertical="center"/>
    </xf>
    <xf numFmtId="0" fontId="0" fillId="0" borderId="99" xfId="0" applyBorder="1"/>
    <xf numFmtId="0" fontId="32" fillId="10" borderId="31" xfId="0" applyFont="1" applyFill="1" applyBorder="1"/>
    <xf numFmtId="0" fontId="3" fillId="10" borderId="0" xfId="0" applyFont="1" applyFill="1" applyAlignment="1">
      <alignment vertical="center"/>
    </xf>
    <xf numFmtId="0" fontId="2" fillId="10" borderId="0" xfId="0" applyFont="1" applyFill="1" applyAlignment="1">
      <alignment vertical="center"/>
    </xf>
    <xf numFmtId="0" fontId="3" fillId="10" borderId="31" xfId="0" applyFont="1" applyFill="1" applyBorder="1" applyAlignment="1">
      <alignment vertical="center"/>
    </xf>
    <xf numFmtId="0" fontId="2" fillId="10" borderId="31" xfId="0" applyFont="1" applyFill="1" applyBorder="1" applyAlignment="1">
      <alignment vertical="center"/>
    </xf>
    <xf numFmtId="0" fontId="0" fillId="10" borderId="31" xfId="0" applyFill="1" applyBorder="1"/>
    <xf numFmtId="0" fontId="33" fillId="2" borderId="31" xfId="0" applyFont="1" applyFill="1" applyBorder="1" applyAlignment="1">
      <alignment horizontal="left" vertical="center" wrapText="1"/>
    </xf>
    <xf numFmtId="0" fontId="33" fillId="2" borderId="31" xfId="0" applyFont="1" applyFill="1" applyBorder="1" applyAlignment="1">
      <alignment horizontal="left" vertical="center"/>
    </xf>
    <xf numFmtId="0" fontId="33" fillId="2" borderId="31" xfId="0" applyFont="1" applyFill="1" applyBorder="1" applyAlignment="1">
      <alignment vertical="center" wrapText="1"/>
    </xf>
    <xf numFmtId="0" fontId="33" fillId="2" borderId="45" xfId="0" applyFont="1" applyFill="1" applyBorder="1" applyAlignment="1">
      <alignment horizontal="left" vertical="center" wrapText="1"/>
    </xf>
    <xf numFmtId="0" fontId="33" fillId="2" borderId="31" xfId="0" applyFont="1" applyFill="1" applyBorder="1"/>
    <xf numFmtId="0" fontId="33" fillId="2" borderId="34" xfId="0" applyFont="1" applyFill="1" applyBorder="1" applyAlignment="1">
      <alignment horizontal="center" vertical="center" wrapText="1"/>
    </xf>
    <xf numFmtId="0" fontId="33" fillId="2" borderId="34" xfId="0" applyFont="1" applyFill="1" applyBorder="1" applyAlignment="1">
      <alignment horizontal="left" vertical="center" wrapText="1" indent="1"/>
    </xf>
    <xf numFmtId="9" fontId="33" fillId="2" borderId="31" xfId="0" applyNumberFormat="1" applyFont="1" applyFill="1" applyBorder="1" applyAlignment="1">
      <alignment horizontal="center" vertical="center"/>
    </xf>
    <xf numFmtId="0" fontId="8" fillId="2" borderId="34" xfId="0" applyFont="1" applyFill="1" applyBorder="1"/>
    <xf numFmtId="9" fontId="8" fillId="2" borderId="31" xfId="0" applyNumberFormat="1" applyFont="1" applyFill="1" applyBorder="1"/>
    <xf numFmtId="0" fontId="3" fillId="6" borderId="31" xfId="0" applyFont="1" applyFill="1" applyBorder="1" applyAlignment="1">
      <alignment horizontal="left"/>
    </xf>
    <xf numFmtId="0" fontId="3" fillId="10" borderId="31" xfId="0" applyFont="1" applyFill="1" applyBorder="1" applyAlignment="1">
      <alignment horizontal="left"/>
    </xf>
    <xf numFmtId="0" fontId="3" fillId="17" borderId="31" xfId="0" applyFont="1" applyFill="1" applyBorder="1" applyAlignment="1">
      <alignment horizontal="left"/>
    </xf>
    <xf numFmtId="0" fontId="15" fillId="10" borderId="31" xfId="0" applyFont="1" applyFill="1" applyBorder="1" applyAlignment="1">
      <alignment horizontal="left"/>
    </xf>
    <xf numFmtId="0" fontId="3" fillId="10" borderId="0" xfId="0" applyFont="1" applyFill="1" applyAlignment="1">
      <alignment horizontal="left"/>
    </xf>
    <xf numFmtId="0" fontId="3" fillId="13" borderId="0" xfId="0" applyFont="1" applyFill="1" applyAlignment="1">
      <alignment horizontal="left"/>
    </xf>
    <xf numFmtId="0" fontId="3" fillId="13" borderId="31" xfId="0" applyFont="1" applyFill="1" applyBorder="1" applyAlignment="1">
      <alignment horizontal="left"/>
    </xf>
    <xf numFmtId="0" fontId="3" fillId="18" borderId="31" xfId="0" applyFont="1" applyFill="1" applyBorder="1" applyAlignment="1">
      <alignment horizontal="left"/>
    </xf>
    <xf numFmtId="0" fontId="3" fillId="21" borderId="62" xfId="0" applyFont="1" applyFill="1" applyBorder="1" applyAlignment="1">
      <alignment horizontal="left" indent="2"/>
    </xf>
    <xf numFmtId="0" fontId="3" fillId="6" borderId="62" xfId="0" applyFont="1" applyFill="1" applyBorder="1" applyAlignment="1">
      <alignment horizontal="left"/>
    </xf>
    <xf numFmtId="0" fontId="3" fillId="13" borderId="62" xfId="0" applyFont="1" applyFill="1" applyBorder="1" applyAlignment="1">
      <alignment horizontal="left"/>
    </xf>
    <xf numFmtId="0" fontId="3" fillId="0" borderId="0" xfId="0" applyFont="1" applyAlignment="1">
      <alignment horizontal="left"/>
    </xf>
    <xf numFmtId="10" fontId="3" fillId="0" borderId="0" xfId="0" applyNumberFormat="1" applyFont="1" applyAlignment="1">
      <alignment horizontal="left"/>
    </xf>
    <xf numFmtId="0" fontId="3" fillId="0" borderId="31" xfId="0" applyFont="1" applyBorder="1" applyAlignment="1">
      <alignment horizontal="left"/>
    </xf>
    <xf numFmtId="0" fontId="3" fillId="0" borderId="56" xfId="0" applyFont="1" applyBorder="1" applyAlignment="1">
      <alignment horizontal="left"/>
    </xf>
    <xf numFmtId="0" fontId="6" fillId="0" borderId="31" xfId="0" applyFont="1" applyBorder="1" applyAlignment="1">
      <alignment horizontal="left" vertical="center"/>
    </xf>
    <xf numFmtId="0" fontId="6" fillId="0" borderId="31" xfId="0" applyFont="1" applyBorder="1" applyAlignment="1">
      <alignment horizontal="left"/>
    </xf>
    <xf numFmtId="0" fontId="3" fillId="20" borderId="0" xfId="0" applyFont="1" applyFill="1" applyAlignment="1">
      <alignment horizontal="left"/>
    </xf>
    <xf numFmtId="0" fontId="6" fillId="0" borderId="62" xfId="0" applyFont="1" applyBorder="1" applyAlignment="1">
      <alignment horizontal="left" vertical="center"/>
    </xf>
    <xf numFmtId="0" fontId="3" fillId="0" borderId="62" xfId="0" applyFont="1" applyBorder="1" applyAlignment="1">
      <alignment horizontal="left"/>
    </xf>
    <xf numFmtId="0" fontId="6" fillId="0" borderId="62" xfId="0" applyFont="1" applyBorder="1" applyAlignment="1">
      <alignment horizontal="left"/>
    </xf>
    <xf numFmtId="0" fontId="3" fillId="0" borderId="62" xfId="0" applyFont="1" applyBorder="1" applyAlignment="1">
      <alignment horizontal="left" vertical="center" wrapText="1"/>
    </xf>
    <xf numFmtId="0" fontId="33" fillId="0" borderId="62" xfId="0" applyFont="1" applyBorder="1" applyAlignment="1">
      <alignment horizontal="left"/>
    </xf>
    <xf numFmtId="0" fontId="3" fillId="0" borderId="64" xfId="0" applyFont="1" applyBorder="1" applyAlignment="1">
      <alignment horizontal="left"/>
    </xf>
    <xf numFmtId="0" fontId="6" fillId="0" borderId="0" xfId="0" applyFont="1" applyAlignment="1">
      <alignment horizontal="left"/>
    </xf>
    <xf numFmtId="4" fontId="3" fillId="0" borderId="0" xfId="0" applyNumberFormat="1" applyFont="1" applyAlignment="1">
      <alignment horizontal="left"/>
    </xf>
    <xf numFmtId="0" fontId="3" fillId="0" borderId="63" xfId="0" applyFont="1" applyBorder="1" applyAlignment="1">
      <alignment horizontal="left"/>
    </xf>
    <xf numFmtId="0" fontId="6" fillId="0" borderId="59" xfId="0" applyFont="1" applyBorder="1" applyAlignment="1">
      <alignment horizontal="left" vertical="center"/>
    </xf>
    <xf numFmtId="0" fontId="3" fillId="0" borderId="59" xfId="0" applyFont="1" applyBorder="1" applyAlignment="1">
      <alignment horizontal="left"/>
    </xf>
    <xf numFmtId="0" fontId="6" fillId="0" borderId="57" xfId="0" applyFont="1" applyBorder="1" applyAlignment="1">
      <alignment horizontal="left" vertical="center"/>
    </xf>
    <xf numFmtId="0" fontId="3" fillId="0" borderId="57" xfId="0" applyFont="1" applyBorder="1" applyAlignment="1">
      <alignment horizontal="left"/>
    </xf>
    <xf numFmtId="0" fontId="6" fillId="7" borderId="0" xfId="0" applyFont="1" applyFill="1" applyAlignment="1">
      <alignment horizontal="left" vertical="center"/>
    </xf>
    <xf numFmtId="0" fontId="6" fillId="7" borderId="0" xfId="0" applyFont="1" applyFill="1" applyAlignment="1">
      <alignment horizontal="left" vertical="center" wrapText="1"/>
    </xf>
    <xf numFmtId="0" fontId="3" fillId="6" borderId="58" xfId="0" applyFont="1" applyFill="1" applyBorder="1" applyAlignment="1">
      <alignment horizontal="left" vertical="center"/>
    </xf>
    <xf numFmtId="0" fontId="3" fillId="6" borderId="56" xfId="0" applyFont="1" applyFill="1" applyBorder="1" applyAlignment="1">
      <alignment horizontal="left" vertical="center"/>
    </xf>
    <xf numFmtId="0" fontId="3" fillId="0" borderId="58" xfId="0" applyFont="1" applyBorder="1" applyAlignment="1">
      <alignment horizontal="left"/>
    </xf>
    <xf numFmtId="0" fontId="6" fillId="0" borderId="0" xfId="0" applyFont="1" applyAlignment="1">
      <alignment horizontal="left" vertical="center"/>
    </xf>
    <xf numFmtId="0" fontId="6" fillId="8" borderId="0" xfId="0" applyFont="1" applyFill="1" applyAlignment="1">
      <alignment horizontal="left" vertical="center"/>
    </xf>
    <xf numFmtId="0" fontId="6" fillId="8" borderId="0" xfId="0" applyFont="1" applyFill="1" applyAlignment="1">
      <alignment horizontal="left"/>
    </xf>
    <xf numFmtId="0" fontId="3" fillId="8" borderId="0" xfId="0" applyFont="1" applyFill="1" applyAlignment="1">
      <alignment horizontal="left"/>
    </xf>
    <xf numFmtId="0" fontId="3" fillId="9" borderId="56" xfId="0" applyFont="1" applyFill="1" applyBorder="1" applyAlignment="1">
      <alignment horizontal="left"/>
    </xf>
    <xf numFmtId="0" fontId="3" fillId="10" borderId="56" xfId="0" applyFont="1" applyFill="1" applyBorder="1" applyAlignment="1">
      <alignment horizontal="left"/>
    </xf>
    <xf numFmtId="0" fontId="6" fillId="0" borderId="56" xfId="0" applyFont="1" applyBorder="1" applyAlignment="1">
      <alignment horizontal="left" vertical="center"/>
    </xf>
    <xf numFmtId="0" fontId="6" fillId="0" borderId="56" xfId="0" applyFont="1" applyBorder="1" applyAlignment="1">
      <alignment horizontal="left"/>
    </xf>
    <xf numFmtId="0" fontId="3" fillId="6" borderId="56" xfId="0" applyFont="1" applyFill="1" applyBorder="1" applyAlignment="1">
      <alignment horizontal="left"/>
    </xf>
    <xf numFmtId="0" fontId="6" fillId="11" borderId="0" xfId="0" applyFont="1" applyFill="1" applyAlignment="1">
      <alignment horizontal="left" vertical="center"/>
    </xf>
    <xf numFmtId="0" fontId="6" fillId="11" borderId="0" xfId="0" applyFont="1" applyFill="1" applyAlignment="1">
      <alignment horizontal="left"/>
    </xf>
    <xf numFmtId="0" fontId="3" fillId="11" borderId="0" xfId="0" applyFont="1" applyFill="1" applyAlignment="1">
      <alignment horizontal="left"/>
    </xf>
    <xf numFmtId="0" fontId="3" fillId="12" borderId="0" xfId="0" applyFont="1" applyFill="1" applyAlignment="1">
      <alignment horizontal="left"/>
    </xf>
    <xf numFmtId="0" fontId="6" fillId="11" borderId="31" xfId="0" applyFont="1" applyFill="1" applyBorder="1" applyAlignment="1">
      <alignment horizontal="left"/>
    </xf>
    <xf numFmtId="0" fontId="3" fillId="11" borderId="31" xfId="0" applyFont="1" applyFill="1" applyBorder="1" applyAlignment="1">
      <alignment horizontal="left"/>
    </xf>
    <xf numFmtId="0" fontId="3" fillId="12" borderId="56" xfId="0" applyFont="1" applyFill="1" applyBorder="1" applyAlignment="1">
      <alignment horizontal="left"/>
    </xf>
    <xf numFmtId="0" fontId="3" fillId="0" borderId="0" xfId="0" applyFont="1"/>
    <xf numFmtId="0" fontId="44" fillId="19" borderId="4" xfId="0" applyFont="1" applyFill="1" applyBorder="1" applyAlignment="1" applyProtection="1">
      <alignment horizontal="center" vertical="center" wrapText="1"/>
      <protection locked="0"/>
    </xf>
    <xf numFmtId="0" fontId="3" fillId="2" borderId="0" xfId="0" applyFont="1" applyFill="1" applyAlignment="1">
      <alignment vertical="center"/>
    </xf>
    <xf numFmtId="10" fontId="3" fillId="13" borderId="31" xfId="0" applyNumberFormat="1" applyFont="1" applyFill="1" applyBorder="1" applyAlignment="1">
      <alignment horizontal="left"/>
    </xf>
    <xf numFmtId="10" fontId="3" fillId="10" borderId="31" xfId="0" applyNumberFormat="1" applyFont="1" applyFill="1" applyBorder="1" applyAlignment="1">
      <alignment horizontal="left"/>
    </xf>
    <xf numFmtId="0" fontId="8" fillId="14" borderId="81" xfId="0" applyFont="1" applyFill="1" applyBorder="1" applyAlignment="1" applyProtection="1">
      <alignment horizontal="center"/>
      <protection locked="0"/>
    </xf>
    <xf numFmtId="0" fontId="8" fillId="4" borderId="81" xfId="0" applyFont="1" applyFill="1" applyBorder="1" applyAlignment="1" applyProtection="1">
      <alignment horizontal="left" indent="1"/>
      <protection locked="0"/>
    </xf>
    <xf numFmtId="10" fontId="8" fillId="4" borderId="81" xfId="0" applyNumberFormat="1" applyFont="1" applyFill="1" applyBorder="1" applyAlignment="1" applyProtection="1">
      <alignment horizontal="left" indent="1"/>
      <protection locked="0"/>
    </xf>
    <xf numFmtId="164" fontId="8" fillId="4" borderId="81" xfId="0" applyNumberFormat="1" applyFont="1" applyFill="1" applyBorder="1" applyAlignment="1" applyProtection="1">
      <alignment horizontal="left" indent="1"/>
      <protection locked="0"/>
    </xf>
    <xf numFmtId="0" fontId="8" fillId="4" borderId="81" xfId="0" applyFont="1" applyFill="1" applyBorder="1" applyAlignment="1" applyProtection="1">
      <alignment horizontal="left" wrapText="1" indent="1"/>
      <protection locked="0"/>
    </xf>
    <xf numFmtId="0" fontId="8" fillId="10" borderId="81" xfId="0" applyFont="1" applyFill="1" applyBorder="1" applyAlignment="1" applyProtection="1">
      <alignment horizontal="left" indent="1"/>
      <protection locked="0"/>
    </xf>
    <xf numFmtId="0" fontId="52" fillId="4" borderId="81" xfId="0" applyFont="1" applyFill="1" applyBorder="1" applyAlignment="1" applyProtection="1">
      <alignment horizontal="left" indent="1"/>
      <protection locked="0"/>
    </xf>
    <xf numFmtId="10" fontId="33" fillId="4" borderId="34" xfId="0" applyNumberFormat="1" applyFont="1" applyFill="1" applyBorder="1" applyAlignment="1" applyProtection="1">
      <alignment horizontal="center" vertical="center"/>
      <protection locked="0"/>
    </xf>
    <xf numFmtId="10" fontId="51" fillId="4" borderId="34" xfId="0" applyNumberFormat="1" applyFont="1" applyFill="1" applyBorder="1" applyAlignment="1" applyProtection="1">
      <alignment horizontal="center" vertical="center" wrapText="1"/>
      <protection locked="0"/>
    </xf>
    <xf numFmtId="0" fontId="8" fillId="4" borderId="34" xfId="0" applyFont="1" applyFill="1" applyBorder="1" applyProtection="1">
      <protection locked="0"/>
    </xf>
    <xf numFmtId="10" fontId="8" fillId="4" borderId="34" xfId="3" applyNumberFormat="1" applyFont="1" applyFill="1" applyBorder="1" applyProtection="1">
      <protection locked="0"/>
    </xf>
    <xf numFmtId="164" fontId="8" fillId="4" borderId="34" xfId="0" applyNumberFormat="1" applyFont="1" applyFill="1" applyBorder="1" applyProtection="1">
      <protection locked="0"/>
    </xf>
    <xf numFmtId="0" fontId="8" fillId="15" borderId="54" xfId="0" applyFont="1" applyFill="1" applyBorder="1" applyProtection="1">
      <protection locked="0"/>
    </xf>
    <xf numFmtId="0" fontId="8" fillId="15" borderId="34" xfId="0" applyFont="1" applyFill="1" applyBorder="1" applyProtection="1">
      <protection locked="0"/>
    </xf>
    <xf numFmtId="10" fontId="8" fillId="4" borderId="34" xfId="0" applyNumberFormat="1" applyFont="1" applyFill="1" applyBorder="1" applyProtection="1">
      <protection locked="0"/>
    </xf>
    <xf numFmtId="0" fontId="8" fillId="15" borderId="85" xfId="0" applyFont="1" applyFill="1" applyBorder="1" applyProtection="1">
      <protection locked="0"/>
    </xf>
    <xf numFmtId="10" fontId="51" fillId="4" borderId="34" xfId="0" applyNumberFormat="1" applyFont="1" applyFill="1" applyBorder="1" applyAlignment="1" applyProtection="1">
      <alignment vertical="center" wrapText="1"/>
      <protection locked="0"/>
    </xf>
    <xf numFmtId="0" fontId="3" fillId="24" borderId="0" xfId="0" applyFont="1" applyFill="1" applyAlignment="1">
      <alignment horizontal="center" vertical="center" wrapText="1"/>
    </xf>
    <xf numFmtId="0" fontId="27" fillId="2" borderId="108" xfId="0" applyFont="1" applyFill="1" applyBorder="1" applyAlignment="1">
      <alignment vertical="center"/>
    </xf>
    <xf numFmtId="0" fontId="3" fillId="2" borderId="78" xfId="0" applyFont="1" applyFill="1" applyBorder="1"/>
    <xf numFmtId="0" fontId="3" fillId="2" borderId="111" xfId="0" applyFont="1" applyFill="1" applyBorder="1"/>
    <xf numFmtId="0" fontId="8" fillId="0" borderId="31" xfId="0" applyFont="1" applyBorder="1"/>
    <xf numFmtId="0" fontId="2" fillId="2" borderId="31" xfId="0" applyFont="1" applyFill="1" applyBorder="1" applyAlignment="1">
      <alignment horizontal="center"/>
    </xf>
    <xf numFmtId="0" fontId="12" fillId="2" borderId="31" xfId="0" applyFont="1" applyFill="1" applyBorder="1"/>
    <xf numFmtId="9" fontId="12" fillId="2" borderId="31" xfId="3" applyFont="1" applyFill="1" applyBorder="1" applyAlignment="1">
      <alignment vertical="center"/>
    </xf>
    <xf numFmtId="0" fontId="1" fillId="0" borderId="0" xfId="0" applyFont="1"/>
    <xf numFmtId="0" fontId="3" fillId="2" borderId="31" xfId="0" applyFont="1" applyFill="1" applyBorder="1" applyAlignment="1">
      <alignment horizontal="center" vertical="center"/>
    </xf>
    <xf numFmtId="0" fontId="3" fillId="0" borderId="54" xfId="0" applyFont="1" applyBorder="1" applyAlignment="1">
      <alignment horizontal="center" vertical="center"/>
    </xf>
    <xf numFmtId="0" fontId="15" fillId="0" borderId="54" xfId="0" applyFont="1" applyBorder="1" applyAlignment="1">
      <alignment horizontal="center" vertical="center"/>
    </xf>
    <xf numFmtId="0" fontId="3" fillId="2" borderId="31" xfId="0" applyFont="1" applyFill="1" applyBorder="1" applyAlignment="1">
      <alignment horizontal="left" vertical="center" indent="2"/>
    </xf>
    <xf numFmtId="0" fontId="3" fillId="0" borderId="31" xfId="0" applyFont="1" applyBorder="1"/>
    <xf numFmtId="0" fontId="3" fillId="10" borderId="0" xfId="0" applyFont="1" applyFill="1" applyAlignment="1">
      <alignment horizontal="center" vertical="center"/>
    </xf>
    <xf numFmtId="0" fontId="3" fillId="10" borderId="31" xfId="0" applyFont="1" applyFill="1" applyBorder="1" applyAlignment="1">
      <alignment horizontal="center" vertical="center"/>
    </xf>
    <xf numFmtId="0" fontId="3" fillId="10" borderId="0" xfId="0" applyFont="1" applyFill="1"/>
    <xf numFmtId="0" fontId="3" fillId="0" borderId="0" xfId="0" applyFont="1" applyAlignment="1">
      <alignment horizontal="center" vertical="center"/>
    </xf>
    <xf numFmtId="0" fontId="3" fillId="11" borderId="80" xfId="0" applyFont="1" applyFill="1" applyBorder="1" applyAlignment="1">
      <alignment horizontal="center" vertical="center" wrapText="1"/>
    </xf>
    <xf numFmtId="0" fontId="3" fillId="11" borderId="80" xfId="0" applyFont="1" applyFill="1" applyBorder="1" applyAlignment="1">
      <alignment horizontal="center" vertical="center"/>
    </xf>
    <xf numFmtId="0" fontId="3" fillId="16" borderId="80" xfId="0" applyFont="1" applyFill="1" applyBorder="1" applyAlignment="1">
      <alignment wrapText="1"/>
    </xf>
    <xf numFmtId="0" fontId="3" fillId="16" borderId="80" xfId="0" applyFont="1" applyFill="1" applyBorder="1" applyAlignment="1">
      <alignment horizontal="center" vertical="center" wrapText="1"/>
    </xf>
    <xf numFmtId="0" fontId="69" fillId="2" borderId="31" xfId="0" applyFont="1" applyFill="1" applyBorder="1" applyAlignment="1">
      <alignment horizontal="center" vertical="center" wrapText="1" indent="1"/>
    </xf>
    <xf numFmtId="0" fontId="69" fillId="2" borderId="31"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1" fillId="10" borderId="31" xfId="0" applyFont="1" applyFill="1" applyBorder="1" applyAlignment="1">
      <alignment horizontal="center" vertical="center" wrapText="1"/>
    </xf>
    <xf numFmtId="0" fontId="0" fillId="0" borderId="120" xfId="0" applyBorder="1"/>
    <xf numFmtId="0" fontId="63" fillId="0" borderId="65" xfId="0" applyFont="1" applyBorder="1" applyAlignment="1">
      <alignment wrapText="1" readingOrder="1"/>
    </xf>
    <xf numFmtId="0" fontId="63" fillId="0" borderId="74" xfId="0" applyFont="1" applyBorder="1" applyAlignment="1">
      <alignment wrapText="1" readingOrder="1"/>
    </xf>
    <xf numFmtId="0" fontId="63" fillId="0" borderId="68" xfId="0" applyFont="1" applyBorder="1" applyAlignment="1">
      <alignment wrapText="1" readingOrder="1"/>
    </xf>
    <xf numFmtId="0" fontId="63" fillId="0" borderId="69" xfId="0" applyFont="1" applyBorder="1" applyAlignment="1">
      <alignment wrapText="1" readingOrder="1"/>
    </xf>
    <xf numFmtId="0" fontId="63" fillId="0" borderId="70" xfId="0" applyFont="1" applyBorder="1" applyAlignment="1">
      <alignment wrapText="1" readingOrder="1"/>
    </xf>
    <xf numFmtId="0" fontId="6" fillId="0" borderId="0" xfId="0" applyFont="1"/>
    <xf numFmtId="0" fontId="3" fillId="0" borderId="0" xfId="0" applyFont="1" applyAlignment="1">
      <alignment wrapText="1"/>
    </xf>
    <xf numFmtId="0" fontId="3" fillId="0" borderId="65" xfId="0" applyFont="1" applyBorder="1" applyAlignment="1">
      <alignment readingOrder="1"/>
    </xf>
    <xf numFmtId="0" fontId="3" fillId="0" borderId="66" xfId="0" applyFont="1" applyBorder="1" applyAlignment="1">
      <alignment readingOrder="1"/>
    </xf>
    <xf numFmtId="0" fontId="43" fillId="0" borderId="0" xfId="0" applyFont="1"/>
    <xf numFmtId="0" fontId="3" fillId="0" borderId="71" xfId="0" applyFont="1" applyBorder="1" applyAlignment="1">
      <alignment readingOrder="1"/>
    </xf>
    <xf numFmtId="0" fontId="3" fillId="0" borderId="72" xfId="0" applyFont="1" applyBorder="1" applyAlignment="1">
      <alignment readingOrder="1"/>
    </xf>
    <xf numFmtId="0" fontId="3" fillId="0" borderId="73" xfId="0" applyFont="1" applyBorder="1" applyAlignment="1">
      <alignment readingOrder="1"/>
    </xf>
    <xf numFmtId="10" fontId="3" fillId="0" borderId="0" xfId="0" applyNumberFormat="1" applyFont="1"/>
    <xf numFmtId="10" fontId="6" fillId="0" borderId="0" xfId="0" applyNumberFormat="1" applyFont="1"/>
    <xf numFmtId="2" fontId="3" fillId="0" borderId="0" xfId="0" applyNumberFormat="1" applyFont="1"/>
    <xf numFmtId="9" fontId="3" fillId="0" borderId="0" xfId="0" applyNumberFormat="1" applyFont="1"/>
    <xf numFmtId="10" fontId="3" fillId="0" borderId="0" xfId="3" applyNumberFormat="1" applyFont="1" applyFill="1" applyProtection="1"/>
    <xf numFmtId="0" fontId="3" fillId="0" borderId="67" xfId="0" applyFont="1" applyBorder="1" applyAlignment="1">
      <alignment readingOrder="1"/>
    </xf>
    <xf numFmtId="0" fontId="3" fillId="0" borderId="75" xfId="0" applyFont="1" applyBorder="1" applyAlignment="1">
      <alignment readingOrder="1"/>
    </xf>
    <xf numFmtId="0" fontId="3" fillId="0" borderId="31" xfId="0" applyFont="1" applyBorder="1" applyAlignment="1">
      <alignment readingOrder="1"/>
    </xf>
    <xf numFmtId="9" fontId="3" fillId="0" borderId="0" xfId="3" applyFont="1" applyFill="1" applyProtection="1"/>
    <xf numFmtId="9" fontId="3" fillId="0" borderId="0" xfId="3" applyFont="1" applyProtection="1"/>
    <xf numFmtId="2" fontId="3" fillId="0" borderId="0" xfId="3" applyNumberFormat="1" applyFont="1" applyProtection="1"/>
    <xf numFmtId="0" fontId="62" fillId="0" borderId="75" xfId="0" applyFont="1" applyBorder="1" applyAlignment="1">
      <alignment readingOrder="1"/>
    </xf>
    <xf numFmtId="0" fontId="43" fillId="0" borderId="72" xfId="0" applyFont="1" applyBorder="1" applyAlignment="1">
      <alignment readingOrder="1"/>
    </xf>
    <xf numFmtId="0" fontId="3" fillId="0" borderId="76" xfId="0" applyFont="1" applyBorder="1" applyAlignment="1">
      <alignment readingOrder="1"/>
    </xf>
    <xf numFmtId="10" fontId="3" fillId="2" borderId="34" xfId="0" applyNumberFormat="1" applyFont="1" applyFill="1" applyBorder="1" applyAlignment="1" applyProtection="1">
      <alignment horizontal="center" vertical="center" wrapText="1"/>
      <protection locked="0"/>
    </xf>
    <xf numFmtId="10" fontId="3" fillId="2" borderId="34" xfId="0" applyNumberFormat="1" applyFont="1" applyFill="1" applyBorder="1" applyAlignment="1">
      <alignment horizontal="center" vertical="center" wrapText="1"/>
    </xf>
    <xf numFmtId="165" fontId="3" fillId="0" borderId="0" xfId="3" applyNumberFormat="1" applyFont="1" applyProtection="1"/>
    <xf numFmtId="49" fontId="3" fillId="0" borderId="0" xfId="0" applyNumberFormat="1" applyFont="1" applyAlignment="1">
      <alignment horizontal="left"/>
    </xf>
    <xf numFmtId="3" fontId="3" fillId="0" borderId="0" xfId="0" applyNumberFormat="1" applyFont="1" applyAlignment="1">
      <alignment horizontal="left"/>
    </xf>
    <xf numFmtId="0" fontId="3" fillId="0" borderId="31" xfId="0" applyFont="1" applyBorder="1" applyAlignment="1">
      <alignment horizontal="left" wrapText="1"/>
    </xf>
    <xf numFmtId="0" fontId="3" fillId="28" borderId="0" xfId="0" applyFont="1" applyFill="1" applyAlignment="1">
      <alignment vertical="center"/>
    </xf>
    <xf numFmtId="0" fontId="0" fillId="28" borderId="0" xfId="0" applyFill="1"/>
    <xf numFmtId="0" fontId="3" fillId="28" borderId="0" xfId="0" applyFont="1" applyFill="1" applyAlignment="1">
      <alignment horizontal="left" vertical="center" indent="2"/>
    </xf>
    <xf numFmtId="0" fontId="3" fillId="28" borderId="0" xfId="0" applyFont="1" applyFill="1" applyAlignment="1">
      <alignment horizontal="center" vertical="center"/>
    </xf>
    <xf numFmtId="0" fontId="3" fillId="28" borderId="0" xfId="0" applyFont="1" applyFill="1"/>
    <xf numFmtId="0" fontId="32" fillId="28" borderId="0" xfId="0" applyFont="1" applyFill="1"/>
    <xf numFmtId="0" fontId="3" fillId="27" borderId="31" xfId="0" applyFont="1" applyFill="1" applyBorder="1" applyAlignment="1">
      <alignment horizontal="center" vertical="center"/>
    </xf>
    <xf numFmtId="0" fontId="3" fillId="27" borderId="31" xfId="0" applyFont="1" applyFill="1" applyBorder="1" applyAlignment="1">
      <alignment horizontal="left" vertical="center" indent="3"/>
    </xf>
    <xf numFmtId="0" fontId="4" fillId="0" borderId="31" xfId="0" applyFont="1" applyBorder="1" applyAlignment="1">
      <alignment vertical="center"/>
    </xf>
    <xf numFmtId="0" fontId="3" fillId="2" borderId="31" xfId="0" applyFont="1" applyFill="1" applyBorder="1" applyAlignment="1">
      <alignment vertical="center"/>
    </xf>
    <xf numFmtId="0" fontId="6" fillId="2" borderId="31" xfId="0" applyFont="1" applyFill="1" applyBorder="1" applyAlignment="1">
      <alignment horizontal="center" vertical="center"/>
    </xf>
    <xf numFmtId="0" fontId="8" fillId="0" borderId="31" xfId="0" applyFont="1" applyBorder="1"/>
    <xf numFmtId="0" fontId="7" fillId="2" borderId="31" xfId="0" applyFont="1" applyFill="1" applyBorder="1" applyAlignment="1">
      <alignment horizontal="left" vertical="center"/>
    </xf>
    <xf numFmtId="0" fontId="16" fillId="2" borderId="4" xfId="0" applyFont="1" applyFill="1" applyBorder="1" applyAlignment="1" applyProtection="1">
      <alignment horizontal="center" wrapText="1"/>
      <protection locked="0"/>
    </xf>
    <xf numFmtId="0" fontId="8" fillId="0" borderId="4" xfId="0" applyFont="1" applyBorder="1" applyProtection="1">
      <protection locked="0"/>
    </xf>
    <xf numFmtId="0" fontId="3" fillId="2" borderId="31" xfId="0" applyFont="1" applyFill="1" applyBorder="1" applyAlignment="1">
      <alignment horizontal="left" vertical="center"/>
    </xf>
    <xf numFmtId="0" fontId="74" fillId="2" borderId="2" xfId="0" applyFont="1" applyFill="1" applyBorder="1" applyAlignment="1">
      <alignment horizontal="center" vertical="center"/>
    </xf>
    <xf numFmtId="0" fontId="8" fillId="0" borderId="2" xfId="0" applyFont="1" applyBorder="1"/>
    <xf numFmtId="0" fontId="11" fillId="2" borderId="31" xfId="0" applyFont="1" applyFill="1" applyBorder="1" applyAlignment="1">
      <alignment horizontal="center" vertical="center"/>
    </xf>
    <xf numFmtId="0" fontId="7" fillId="2" borderId="31" xfId="0" applyFont="1" applyFill="1" applyBorder="1" applyAlignment="1">
      <alignment horizontal="left" vertical="center" wrapText="1"/>
    </xf>
    <xf numFmtId="0" fontId="17" fillId="2" borderId="100" xfId="0" applyFont="1" applyFill="1" applyBorder="1" applyAlignment="1">
      <alignment horizontal="center" vertical="center"/>
    </xf>
    <xf numFmtId="0" fontId="7" fillId="2" borderId="0" xfId="0" applyFont="1" applyFill="1" applyAlignment="1">
      <alignment horizontal="left" vertical="center" wrapText="1"/>
    </xf>
    <xf numFmtId="0" fontId="67" fillId="2" borderId="0" xfId="4" applyFont="1" applyFill="1" applyAlignment="1">
      <alignment horizontal="left" vertical="center" wrapText="1"/>
    </xf>
    <xf numFmtId="0" fontId="11" fillId="3" borderId="31" xfId="0" applyFont="1" applyFill="1" applyBorder="1" applyAlignment="1">
      <alignment horizontal="center" vertical="center"/>
    </xf>
    <xf numFmtId="0" fontId="14" fillId="2" borderId="4" xfId="0" applyFont="1" applyFill="1" applyBorder="1" applyAlignment="1" applyProtection="1">
      <alignment horizontal="center" wrapText="1"/>
      <protection locked="0"/>
    </xf>
    <xf numFmtId="0" fontId="14" fillId="2" borderId="31" xfId="0" applyFont="1" applyFill="1" applyBorder="1" applyAlignment="1">
      <alignment horizontal="left" wrapText="1"/>
    </xf>
    <xf numFmtId="0" fontId="44" fillId="19" borderId="4" xfId="0" applyFont="1" applyFill="1" applyBorder="1" applyAlignment="1" applyProtection="1">
      <alignment horizontal="center" vertical="center" wrapText="1"/>
      <protection locked="0"/>
    </xf>
    <xf numFmtId="0" fontId="8" fillId="14" borderId="4" xfId="0" applyFont="1" applyFill="1" applyBorder="1" applyAlignment="1" applyProtection="1">
      <alignment horizontal="center" vertical="center"/>
      <protection locked="0"/>
    </xf>
    <xf numFmtId="0" fontId="10" fillId="2" borderId="31" xfId="0" applyFont="1" applyFill="1" applyBorder="1" applyAlignment="1">
      <alignment horizontal="left" vertical="center" wrapText="1"/>
    </xf>
    <xf numFmtId="0" fontId="3" fillId="27" borderId="31" xfId="0" applyFont="1" applyFill="1" applyBorder="1" applyAlignment="1">
      <alignment horizontal="center" vertical="center"/>
    </xf>
    <xf numFmtId="0" fontId="8" fillId="28" borderId="31" xfId="0" applyFont="1" applyFill="1" applyBorder="1"/>
    <xf numFmtId="0" fontId="0" fillId="28" borderId="0" xfId="0" applyFill="1"/>
    <xf numFmtId="0" fontId="9" fillId="27" borderId="31" xfId="0" applyFont="1" applyFill="1" applyBorder="1" applyAlignment="1">
      <alignment horizontal="center" vertical="center"/>
    </xf>
    <xf numFmtId="0" fontId="44" fillId="4" borderId="45" xfId="0" applyFont="1" applyFill="1" applyBorder="1" applyAlignment="1" applyProtection="1">
      <alignment horizontal="center" vertical="center" wrapText="1"/>
      <protection locked="0"/>
    </xf>
    <xf numFmtId="0" fontId="8" fillId="0" borderId="45" xfId="0" applyFont="1" applyBorder="1" applyProtection="1">
      <protection locked="0"/>
    </xf>
    <xf numFmtId="0" fontId="17" fillId="2" borderId="45" xfId="0" applyFont="1" applyFill="1" applyBorder="1" applyAlignment="1">
      <alignment horizontal="left" vertical="center" wrapText="1" indent="2"/>
    </xf>
    <xf numFmtId="0" fontId="8" fillId="0" borderId="45" xfId="0" applyFont="1" applyBorder="1" applyAlignment="1">
      <alignment horizontal="left" indent="2"/>
    </xf>
    <xf numFmtId="0" fontId="22" fillId="2" borderId="51" xfId="0" applyFont="1" applyFill="1" applyBorder="1" applyAlignment="1">
      <alignment horizontal="center" vertical="center"/>
    </xf>
    <xf numFmtId="0" fontId="21" fillId="2" borderId="46" xfId="0" applyFont="1" applyFill="1" applyBorder="1" applyAlignment="1">
      <alignment horizontal="left" vertical="center" wrapText="1"/>
    </xf>
    <xf numFmtId="0" fontId="8" fillId="0" borderId="46" xfId="0" applyFont="1" applyBorder="1"/>
    <xf numFmtId="0" fontId="21" fillId="2" borderId="46" xfId="0" applyFont="1" applyFill="1" applyBorder="1" applyAlignment="1">
      <alignment horizontal="center" vertical="center" wrapText="1"/>
    </xf>
    <xf numFmtId="0" fontId="44" fillId="4" borderId="45" xfId="0" applyFont="1" applyFill="1" applyBorder="1" applyAlignment="1" applyProtection="1">
      <alignment horizontal="left" vertical="center" wrapText="1"/>
      <protection locked="0"/>
    </xf>
    <xf numFmtId="0" fontId="8" fillId="0" borderId="45" xfId="0" applyFont="1" applyBorder="1" applyAlignment="1" applyProtection="1">
      <alignment horizontal="left"/>
      <protection locked="0"/>
    </xf>
    <xf numFmtId="0" fontId="8" fillId="0" borderId="51" xfId="0" applyFont="1" applyBorder="1"/>
    <xf numFmtId="0" fontId="21" fillId="2" borderId="6" xfId="0" applyFont="1" applyFill="1" applyBorder="1" applyAlignment="1">
      <alignment horizontal="center" vertical="center" wrapText="1"/>
    </xf>
    <xf numFmtId="0" fontId="8" fillId="0" borderId="6" xfId="0" applyFont="1" applyBorder="1"/>
    <xf numFmtId="0" fontId="16" fillId="4" borderId="6" xfId="0" applyFont="1" applyFill="1" applyBorder="1" applyAlignment="1" applyProtection="1">
      <alignment horizontal="center" vertical="center" wrapText="1"/>
      <protection locked="0"/>
    </xf>
    <xf numFmtId="0" fontId="30" fillId="0" borderId="6" xfId="0" applyFont="1" applyBorder="1" applyProtection="1">
      <protection locked="0"/>
    </xf>
    <xf numFmtId="0" fontId="17" fillId="2" borderId="6" xfId="0" applyFont="1" applyFill="1" applyBorder="1" applyAlignment="1">
      <alignment horizontal="left" vertical="center" wrapText="1" indent="2"/>
    </xf>
    <xf numFmtId="0" fontId="8" fillId="0" borderId="6" xfId="0" applyFont="1" applyBorder="1" applyAlignment="1">
      <alignment horizontal="left" indent="2"/>
    </xf>
    <xf numFmtId="0" fontId="21" fillId="2" borderId="45" xfId="0" applyFont="1" applyFill="1" applyBorder="1" applyAlignment="1">
      <alignment horizontal="center" vertical="center" wrapText="1"/>
    </xf>
    <xf numFmtId="0" fontId="8" fillId="0" borderId="45" xfId="0" applyFont="1" applyBorder="1"/>
    <xf numFmtId="0" fontId="17" fillId="4" borderId="45" xfId="0" applyFont="1" applyFill="1" applyBorder="1" applyAlignment="1" applyProtection="1">
      <alignment horizontal="center" vertical="center"/>
      <protection locked="0"/>
    </xf>
    <xf numFmtId="0" fontId="17" fillId="2" borderId="92" xfId="0" applyFont="1" applyFill="1" applyBorder="1" applyAlignment="1">
      <alignment horizontal="left" vertical="center" wrapText="1" indent="2"/>
    </xf>
    <xf numFmtId="0" fontId="8" fillId="0" borderId="92" xfId="0" applyFont="1" applyBorder="1" applyAlignment="1">
      <alignment horizontal="left" indent="2"/>
    </xf>
    <xf numFmtId="0" fontId="17" fillId="4" borderId="6" xfId="0" applyFont="1" applyFill="1" applyBorder="1" applyAlignment="1" applyProtection="1">
      <alignment horizontal="center" vertical="center"/>
      <protection locked="0"/>
    </xf>
    <xf numFmtId="0" fontId="8" fillId="0" borderId="6" xfId="0" applyFont="1" applyBorder="1" applyProtection="1">
      <protection locked="0"/>
    </xf>
    <xf numFmtId="0" fontId="19" fillId="3" borderId="31" xfId="0" applyFont="1" applyFill="1" applyBorder="1" applyAlignment="1">
      <alignment horizontal="center" vertical="center"/>
    </xf>
    <xf numFmtId="0" fontId="19" fillId="3" borderId="31" xfId="0" applyFont="1" applyFill="1" applyBorder="1" applyAlignment="1">
      <alignment horizontal="left" vertical="center" indent="3"/>
    </xf>
    <xf numFmtId="0" fontId="8" fillId="0" borderId="31" xfId="0" applyFont="1" applyBorder="1" applyAlignment="1">
      <alignment horizontal="left" indent="3"/>
    </xf>
    <xf numFmtId="0" fontId="44" fillId="0" borderId="45" xfId="0" applyFont="1" applyBorder="1" applyProtection="1">
      <protection locked="0"/>
    </xf>
    <xf numFmtId="2" fontId="24" fillId="2" borderId="48" xfId="0" applyNumberFormat="1" applyFont="1" applyFill="1" applyBorder="1" applyAlignment="1">
      <alignment horizontal="center"/>
    </xf>
    <xf numFmtId="2" fontId="8" fillId="0" borderId="47" xfId="0" applyNumberFormat="1" applyFont="1" applyBorder="1"/>
    <xf numFmtId="164" fontId="51" fillId="4" borderId="48" xfId="2" applyFont="1" applyFill="1" applyBorder="1" applyAlignment="1" applyProtection="1">
      <alignment horizontal="center"/>
      <protection locked="0"/>
    </xf>
    <xf numFmtId="164" fontId="8" fillId="0" borderId="47" xfId="2" applyFont="1" applyBorder="1" applyAlignment="1" applyProtection="1">
      <protection locked="0"/>
    </xf>
    <xf numFmtId="0" fontId="23" fillId="2" borderId="10" xfId="0" applyFont="1" applyFill="1" applyBorder="1" applyAlignment="1">
      <alignment horizontal="center" vertical="center"/>
    </xf>
    <xf numFmtId="0" fontId="8" fillId="0" borderId="10" xfId="0" applyFont="1" applyBorder="1"/>
    <xf numFmtId="0" fontId="23" fillId="2" borderId="10" xfId="0" applyFont="1" applyFill="1" applyBorder="1" applyAlignment="1">
      <alignment horizontal="center"/>
    </xf>
    <xf numFmtId="0" fontId="19" fillId="3" borderId="49" xfId="0" applyFont="1" applyFill="1" applyBorder="1" applyAlignment="1">
      <alignment horizontal="center" vertical="center"/>
    </xf>
    <xf numFmtId="0" fontId="44" fillId="0" borderId="49" xfId="0" applyFont="1" applyBorder="1" applyAlignment="1">
      <alignment horizontal="left" vertical="center" wrapText="1"/>
    </xf>
    <xf numFmtId="0" fontId="24" fillId="0" borderId="48" xfId="0" applyFont="1" applyBorder="1" applyAlignment="1">
      <alignment horizontal="left" wrapText="1"/>
    </xf>
    <xf numFmtId="0" fontId="8" fillId="0" borderId="47" xfId="0" applyFont="1" applyBorder="1"/>
    <xf numFmtId="0" fontId="8" fillId="0" borderId="37" xfId="0" applyFont="1" applyBorder="1" applyAlignment="1">
      <alignment horizontal="center"/>
    </xf>
    <xf numFmtId="0" fontId="8" fillId="0" borderId="60" xfId="0" applyFont="1" applyBorder="1" applyAlignment="1">
      <alignment horizontal="center"/>
    </xf>
    <xf numFmtId="49" fontId="24" fillId="0" borderId="48" xfId="0" applyNumberFormat="1" applyFont="1" applyBorder="1" applyAlignment="1">
      <alignment horizontal="left" wrapText="1"/>
    </xf>
    <xf numFmtId="49" fontId="8" fillId="0" borderId="46" xfId="0" applyNumberFormat="1" applyFont="1" applyBorder="1"/>
    <xf numFmtId="49" fontId="8" fillId="0" borderId="47" xfId="0" applyNumberFormat="1" applyFont="1" applyBorder="1"/>
    <xf numFmtId="0" fontId="21" fillId="2" borderId="97" xfId="0" applyFont="1" applyFill="1" applyBorder="1" applyAlignment="1">
      <alignment horizontal="left" vertical="center" wrapText="1"/>
    </xf>
    <xf numFmtId="0" fontId="8" fillId="0" borderId="97" xfId="0" applyFont="1" applyBorder="1"/>
    <xf numFmtId="0" fontId="21" fillId="2" borderId="96" xfId="0" applyFont="1" applyFill="1" applyBorder="1" applyAlignment="1">
      <alignment horizontal="left" vertical="center" wrapText="1"/>
    </xf>
    <xf numFmtId="0" fontId="8" fillId="0" borderId="96" xfId="0" applyFont="1" applyBorder="1"/>
    <xf numFmtId="10" fontId="51" fillId="4" borderId="48" xfId="0" applyNumberFormat="1" applyFont="1" applyFill="1" applyBorder="1" applyAlignment="1" applyProtection="1">
      <alignment horizontal="center"/>
      <protection locked="0"/>
    </xf>
    <xf numFmtId="10" fontId="8" fillId="0" borderId="47" xfId="0" applyNumberFormat="1" applyFont="1" applyBorder="1" applyProtection="1">
      <protection locked="0"/>
    </xf>
    <xf numFmtId="0" fontId="8" fillId="0" borderId="46" xfId="0" applyFont="1" applyBorder="1" applyProtection="1">
      <protection locked="0"/>
    </xf>
    <xf numFmtId="0" fontId="8" fillId="0" borderId="47" xfId="0" applyFont="1" applyBorder="1" applyProtection="1">
      <protection locked="0"/>
    </xf>
    <xf numFmtId="0" fontId="2" fillId="2" borderId="39" xfId="0" applyFont="1" applyFill="1" applyBorder="1" applyAlignment="1">
      <alignment horizontal="center" vertical="center" wrapText="1"/>
    </xf>
    <xf numFmtId="0" fontId="8" fillId="0" borderId="40" xfId="0" applyFont="1" applyBorder="1"/>
    <xf numFmtId="0" fontId="8" fillId="0" borderId="44" xfId="0" applyFont="1" applyBorder="1"/>
    <xf numFmtId="4" fontId="51" fillId="4" borderId="48" xfId="0" applyNumberFormat="1" applyFont="1" applyFill="1" applyBorder="1" applyAlignment="1" applyProtection="1">
      <alignment horizontal="center"/>
      <protection locked="0"/>
    </xf>
    <xf numFmtId="4" fontId="8" fillId="14" borderId="47" xfId="0" applyNumberFormat="1" applyFont="1" applyFill="1" applyBorder="1" applyProtection="1">
      <protection locked="0"/>
    </xf>
    <xf numFmtId="10" fontId="8" fillId="14" borderId="47" xfId="0" applyNumberFormat="1" applyFont="1" applyFill="1" applyBorder="1" applyProtection="1">
      <protection locked="0"/>
    </xf>
    <xf numFmtId="4" fontId="8" fillId="0" borderId="47" xfId="0" applyNumberFormat="1" applyFont="1" applyBorder="1" applyProtection="1">
      <protection locked="0"/>
    </xf>
    <xf numFmtId="10" fontId="24" fillId="4" borderId="48" xfId="0" applyNumberFormat="1" applyFont="1" applyFill="1" applyBorder="1" applyAlignment="1" applyProtection="1">
      <alignment horizontal="center"/>
      <protection locked="0"/>
    </xf>
    <xf numFmtId="0" fontId="21" fillId="2" borderId="82"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49" xfId="0" applyFont="1" applyFill="1" applyBorder="1" applyAlignment="1">
      <alignment horizontal="left" vertical="center" wrapText="1"/>
    </xf>
    <xf numFmtId="0" fontId="21" fillId="0" borderId="48" xfId="0" applyFont="1" applyBorder="1" applyAlignment="1">
      <alignment horizontal="center" vertical="center" wrapText="1"/>
    </xf>
    <xf numFmtId="0" fontId="50" fillId="0" borderId="46" xfId="0" applyFont="1" applyBorder="1" applyAlignment="1">
      <alignment vertical="center"/>
    </xf>
    <xf numFmtId="0" fontId="50" fillId="0" borderId="47" xfId="0" applyFont="1" applyBorder="1" applyAlignment="1">
      <alignment vertical="center"/>
    </xf>
    <xf numFmtId="0" fontId="24" fillId="0" borderId="48" xfId="0" applyFont="1" applyBorder="1" applyAlignment="1">
      <alignment horizontal="center" vertical="center" wrapText="1"/>
    </xf>
    <xf numFmtId="0" fontId="24" fillId="2" borderId="41" xfId="0" applyFont="1" applyFill="1" applyBorder="1" applyAlignment="1">
      <alignment horizontal="center" vertical="center" textRotation="90" wrapText="1"/>
    </xf>
    <xf numFmtId="0" fontId="8" fillId="0" borderId="42" xfId="0" applyFont="1" applyBorder="1"/>
    <xf numFmtId="0" fontId="8" fillId="0" borderId="43" xfId="0" applyFont="1" applyBorder="1"/>
    <xf numFmtId="0" fontId="3" fillId="4" borderId="35" xfId="0" applyFont="1" applyFill="1" applyBorder="1" applyAlignment="1" applyProtection="1">
      <alignment horizontal="left" vertical="center"/>
      <protection locked="0"/>
    </xf>
    <xf numFmtId="0" fontId="8" fillId="0" borderId="36" xfId="0" applyFont="1" applyBorder="1" applyProtection="1">
      <protection locked="0"/>
    </xf>
    <xf numFmtId="0" fontId="3" fillId="2" borderId="35" xfId="0" applyFont="1" applyFill="1" applyBorder="1" applyAlignment="1">
      <alignment horizontal="left" vertical="center"/>
    </xf>
    <xf numFmtId="0" fontId="8" fillId="0" borderId="36" xfId="0" applyFont="1" applyBorder="1"/>
    <xf numFmtId="0" fontId="3" fillId="4" borderId="35" xfId="0"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4" borderId="36" xfId="0" applyFont="1" applyFill="1" applyBorder="1" applyAlignment="1" applyProtection="1">
      <alignment horizontal="left" vertical="center" wrapText="1"/>
      <protection locked="0"/>
    </xf>
    <xf numFmtId="0" fontId="3" fillId="2" borderId="35" xfId="0" applyFont="1" applyFill="1" applyBorder="1" applyAlignment="1">
      <alignment horizontal="left" vertical="center" wrapText="1" indent="1"/>
    </xf>
    <xf numFmtId="0" fontId="8" fillId="0" borderId="6" xfId="0" applyFont="1" applyBorder="1" applyAlignment="1">
      <alignment horizontal="left" indent="1"/>
    </xf>
    <xf numFmtId="0" fontId="8" fillId="0" borderId="36" xfId="0" applyFont="1" applyBorder="1" applyAlignment="1">
      <alignment horizontal="left" indent="1"/>
    </xf>
    <xf numFmtId="0" fontId="33" fillId="4" borderId="35" xfId="4" applyFont="1" applyFill="1" applyBorder="1" applyAlignment="1" applyProtection="1">
      <alignment horizontal="left" vertical="center" wrapText="1" indent="1"/>
      <protection locked="0"/>
    </xf>
    <xf numFmtId="0" fontId="33" fillId="0" borderId="6" xfId="0" applyFont="1" applyBorder="1" applyAlignment="1" applyProtection="1">
      <alignment horizontal="left" indent="1"/>
      <protection locked="0"/>
    </xf>
    <xf numFmtId="0" fontId="33" fillId="0" borderId="36" xfId="0" applyFont="1" applyBorder="1" applyAlignment="1" applyProtection="1">
      <alignment horizontal="left" indent="1"/>
      <protection locked="0"/>
    </xf>
    <xf numFmtId="164" fontId="3" fillId="4" borderId="35" xfId="2" applyFont="1" applyFill="1" applyBorder="1" applyAlignment="1" applyProtection="1">
      <alignment horizontal="left" vertical="center" wrapText="1"/>
      <protection locked="0"/>
    </xf>
    <xf numFmtId="164" fontId="8" fillId="0" borderId="36" xfId="2" applyFont="1" applyBorder="1" applyAlignment="1" applyProtection="1">
      <protection locked="0"/>
    </xf>
    <xf numFmtId="0" fontId="3" fillId="4" borderId="35" xfId="0" applyFont="1" applyFill="1" applyBorder="1" applyAlignment="1" applyProtection="1">
      <alignment horizontal="left" vertical="center" wrapText="1" indent="1"/>
      <protection locked="0"/>
    </xf>
    <xf numFmtId="0" fontId="8" fillId="0" borderId="6" xfId="0" applyFont="1" applyBorder="1" applyAlignment="1" applyProtection="1">
      <alignment horizontal="left" indent="1"/>
      <protection locked="0"/>
    </xf>
    <xf numFmtId="0" fontId="8" fillId="0" borderId="36" xfId="0" applyFont="1" applyBorder="1" applyAlignment="1" applyProtection="1">
      <alignment horizontal="left" indent="1"/>
      <protection locked="0"/>
    </xf>
    <xf numFmtId="0" fontId="35" fillId="0" borderId="48" xfId="0" applyFont="1" applyBorder="1" applyAlignment="1">
      <alignment horizontal="center" vertical="center" wrapText="1"/>
    </xf>
    <xf numFmtId="0" fontId="35" fillId="0" borderId="46" xfId="0" applyFont="1" applyBorder="1" applyAlignment="1">
      <alignment horizontal="center" vertical="center" wrapText="1"/>
    </xf>
    <xf numFmtId="0" fontId="17" fillId="2" borderId="12" xfId="0" applyFont="1" applyFill="1" applyBorder="1" applyAlignment="1">
      <alignment horizontal="left" vertical="center" wrapText="1" indent="1"/>
    </xf>
    <xf numFmtId="0" fontId="17" fillId="2" borderId="0" xfId="0" applyFont="1" applyFill="1" applyAlignment="1">
      <alignment horizontal="left" vertical="center" wrapText="1" indent="1"/>
    </xf>
    <xf numFmtId="0" fontId="0" fillId="0" borderId="0" xfId="0"/>
    <xf numFmtId="0" fontId="17" fillId="2" borderId="116" xfId="0" applyFont="1" applyFill="1" applyBorder="1" applyAlignment="1">
      <alignment horizontal="left" vertical="center" wrapText="1" indent="1"/>
    </xf>
    <xf numFmtId="0" fontId="17" fillId="2" borderId="45" xfId="0" applyFont="1" applyFill="1" applyBorder="1" applyAlignment="1">
      <alignment horizontal="left" vertical="center" wrapText="1" indent="1"/>
    </xf>
    <xf numFmtId="0" fontId="56" fillId="0" borderId="46" xfId="0" applyFont="1" applyBorder="1"/>
    <xf numFmtId="0" fontId="56" fillId="0" borderId="47" xfId="0" applyFont="1" applyBorder="1"/>
    <xf numFmtId="0" fontId="35" fillId="0" borderId="11" xfId="0" applyFont="1" applyBorder="1" applyAlignment="1">
      <alignment horizontal="center" vertical="center" wrapText="1"/>
    </xf>
    <xf numFmtId="0" fontId="56" fillId="0" borderId="33" xfId="0" applyFont="1" applyBorder="1"/>
    <xf numFmtId="0" fontId="56" fillId="0" borderId="39" xfId="0" applyFont="1" applyBorder="1"/>
    <xf numFmtId="10" fontId="8" fillId="0" borderId="46" xfId="0" applyNumberFormat="1" applyFont="1" applyBorder="1" applyProtection="1">
      <protection locked="0"/>
    </xf>
    <xf numFmtId="10" fontId="24" fillId="4" borderId="81" xfId="0" applyNumberFormat="1" applyFont="1" applyFill="1" applyBorder="1" applyAlignment="1" applyProtection="1">
      <alignment horizontal="center"/>
      <protection locked="0"/>
    </xf>
    <xf numFmtId="0" fontId="8" fillId="0" borderId="81" xfId="0" applyFont="1" applyBorder="1" applyProtection="1">
      <protection locked="0"/>
    </xf>
    <xf numFmtId="0" fontId="21" fillId="2" borderId="92" xfId="0" applyFont="1" applyFill="1" applyBorder="1" applyAlignment="1">
      <alignment horizontal="left" vertical="center" wrapText="1"/>
    </xf>
    <xf numFmtId="0" fontId="44" fillId="0" borderId="31" xfId="0" applyFont="1" applyBorder="1" applyAlignment="1">
      <alignment horizontal="left" vertical="top" wrapText="1" indent="2"/>
    </xf>
    <xf numFmtId="0" fontId="44" fillId="0" borderId="31" xfId="0" applyFont="1" applyBorder="1" applyAlignment="1">
      <alignment horizontal="left" vertical="top" indent="2"/>
    </xf>
    <xf numFmtId="0" fontId="44" fillId="0" borderId="45" xfId="0" applyFont="1" applyBorder="1" applyAlignment="1">
      <alignment horizontal="left" vertical="top" indent="2"/>
    </xf>
    <xf numFmtId="0" fontId="17" fillId="2" borderId="49" xfId="0" applyFont="1" applyFill="1" applyBorder="1" applyAlignment="1">
      <alignment horizontal="left" vertical="center" wrapText="1" indent="2"/>
    </xf>
    <xf numFmtId="0" fontId="17" fillId="2" borderId="3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21" fillId="24" borderId="97" xfId="0" applyFont="1" applyFill="1" applyBorder="1" applyAlignment="1">
      <alignment horizontal="left" vertical="center" wrapText="1"/>
    </xf>
    <xf numFmtId="0" fontId="8" fillId="25" borderId="97" xfId="0" applyFont="1" applyFill="1" applyBorder="1"/>
    <xf numFmtId="0" fontId="57" fillId="26" borderId="102" xfId="0" applyFont="1" applyFill="1" applyBorder="1" applyAlignment="1">
      <alignment horizontal="left" vertical="center" wrapText="1" indent="1"/>
    </xf>
    <xf numFmtId="0" fontId="58" fillId="25" borderId="103" xfId="0" applyFont="1" applyFill="1" applyBorder="1" applyAlignment="1">
      <alignment horizontal="left" indent="1"/>
    </xf>
    <xf numFmtId="0" fontId="58" fillId="25" borderId="106" xfId="0" applyFont="1" applyFill="1" applyBorder="1" applyAlignment="1">
      <alignment horizontal="left" indent="1"/>
    </xf>
    <xf numFmtId="0" fontId="17" fillId="24" borderId="101" xfId="0" applyFont="1" applyFill="1" applyBorder="1" applyAlignment="1">
      <alignment horizontal="left" vertical="center" wrapText="1"/>
    </xf>
    <xf numFmtId="0" fontId="44" fillId="4" borderId="6" xfId="0" applyFont="1" applyFill="1" applyBorder="1" applyAlignment="1" applyProtection="1">
      <alignment horizontal="center" vertical="center" wrapText="1"/>
      <protection locked="0"/>
    </xf>
    <xf numFmtId="0" fontId="33" fillId="4" borderId="6" xfId="0" applyFont="1" applyFill="1" applyBorder="1" applyAlignment="1" applyProtection="1">
      <alignment horizontal="center" vertical="center" wrapText="1"/>
      <protection locked="0"/>
    </xf>
    <xf numFmtId="10" fontId="24" fillId="4" borderId="104" xfId="0" applyNumberFormat="1" applyFont="1" applyFill="1" applyBorder="1" applyAlignment="1" applyProtection="1">
      <alignment horizontal="center"/>
      <protection locked="0"/>
    </xf>
    <xf numFmtId="10" fontId="8" fillId="0" borderId="105" xfId="0" applyNumberFormat="1" applyFont="1" applyBorder="1" applyProtection="1">
      <protection locked="0"/>
    </xf>
    <xf numFmtId="0" fontId="8" fillId="0" borderId="107" xfId="0" applyFont="1" applyBorder="1" applyProtection="1">
      <protection locked="0"/>
    </xf>
    <xf numFmtId="0" fontId="8" fillId="0" borderId="105" xfId="0" applyFont="1" applyBorder="1" applyProtection="1">
      <protection locked="0"/>
    </xf>
    <xf numFmtId="10" fontId="24" fillId="4" borderId="14" xfId="0" applyNumberFormat="1" applyFont="1" applyFill="1" applyBorder="1" applyAlignment="1" applyProtection="1">
      <alignment horizontal="center"/>
      <protection locked="0"/>
    </xf>
    <xf numFmtId="0" fontId="8" fillId="0" borderId="13" xfId="0" applyFont="1" applyBorder="1" applyProtection="1">
      <protection locked="0"/>
    </xf>
    <xf numFmtId="0" fontId="8" fillId="0" borderId="44" xfId="0" applyFont="1" applyBorder="1" applyProtection="1">
      <protection locked="0"/>
    </xf>
    <xf numFmtId="0" fontId="44" fillId="4" borderId="113" xfId="0" applyFont="1" applyFill="1" applyBorder="1" applyAlignment="1" applyProtection="1">
      <alignment horizontal="center" vertical="center" wrapText="1"/>
      <protection locked="0"/>
    </xf>
    <xf numFmtId="0" fontId="8" fillId="0" borderId="112" xfId="0" applyFont="1" applyBorder="1" applyProtection="1">
      <protection locked="0"/>
    </xf>
    <xf numFmtId="0" fontId="8" fillId="0" borderId="45" xfId="0" applyFont="1" applyBorder="1" applyAlignment="1">
      <alignment horizontal="left" indent="1"/>
    </xf>
    <xf numFmtId="0" fontId="21" fillId="2" borderId="112" xfId="0" applyFont="1" applyFill="1" applyBorder="1" applyAlignment="1">
      <alignment horizontal="left" vertical="center" wrapText="1"/>
    </xf>
    <xf numFmtId="0" fontId="8" fillId="0" borderId="112" xfId="0" applyFont="1" applyBorder="1"/>
    <xf numFmtId="0" fontId="21" fillId="2" borderId="45" xfId="0" applyFont="1" applyFill="1" applyBorder="1" applyAlignment="1">
      <alignment horizontal="left" vertical="center" wrapText="1"/>
    </xf>
    <xf numFmtId="10" fontId="51" fillId="4" borderId="114" xfId="0" applyNumberFormat="1" applyFont="1" applyFill="1" applyBorder="1" applyAlignment="1" applyProtection="1">
      <alignment horizontal="center" vertical="center" wrapText="1"/>
      <protection locked="0"/>
    </xf>
    <xf numFmtId="0" fontId="8" fillId="0" borderId="6" xfId="0" applyFont="1" applyBorder="1" applyAlignment="1" applyProtection="1">
      <alignment wrapText="1"/>
      <protection locked="0"/>
    </xf>
    <xf numFmtId="10" fontId="51" fillId="4" borderId="114" xfId="0" applyNumberFormat="1" applyFont="1" applyFill="1" applyBorder="1" applyAlignment="1" applyProtection="1">
      <alignment horizontal="center" vertical="center"/>
      <protection locked="0"/>
    </xf>
    <xf numFmtId="0" fontId="17" fillId="2" borderId="31" xfId="0" applyFont="1" applyFill="1" applyBorder="1" applyAlignment="1">
      <alignment horizontal="left" vertical="center" wrapText="1" indent="1"/>
    </xf>
    <xf numFmtId="0" fontId="17" fillId="2" borderId="55" xfId="0" applyFont="1" applyFill="1" applyBorder="1" applyAlignment="1">
      <alignment horizontal="left" vertical="center" wrapText="1" indent="1"/>
    </xf>
    <xf numFmtId="0" fontId="21" fillId="24" borderId="109" xfId="0" applyFont="1" applyFill="1" applyBorder="1" applyAlignment="1">
      <alignment horizontal="left" vertical="center" wrapText="1"/>
    </xf>
    <xf numFmtId="0" fontId="8" fillId="25" borderId="109" xfId="0" applyFont="1" applyFill="1" applyBorder="1"/>
    <xf numFmtId="10" fontId="57" fillId="22" borderId="110" xfId="0" applyNumberFormat="1" applyFont="1" applyFill="1" applyBorder="1" applyAlignment="1">
      <alignment horizontal="left" vertical="center" wrapText="1" indent="1"/>
    </xf>
    <xf numFmtId="0" fontId="59" fillId="10" borderId="109" xfId="0" applyFont="1" applyFill="1" applyBorder="1" applyAlignment="1">
      <alignment horizontal="left" wrapText="1" indent="1"/>
    </xf>
    <xf numFmtId="0" fontId="17" fillId="24" borderId="109" xfId="0" applyFont="1" applyFill="1" applyBorder="1" applyAlignment="1">
      <alignment horizontal="left" vertical="center" wrapText="1" indent="1"/>
    </xf>
    <xf numFmtId="0" fontId="8" fillId="25" borderId="109" xfId="0" applyFont="1" applyFill="1" applyBorder="1" applyAlignment="1">
      <alignment horizontal="left" indent="1"/>
    </xf>
    <xf numFmtId="10" fontId="24" fillId="4" borderId="118" xfId="0" applyNumberFormat="1" applyFont="1" applyFill="1" applyBorder="1" applyAlignment="1" applyProtection="1">
      <alignment horizontal="center"/>
      <protection locked="0"/>
    </xf>
    <xf numFmtId="0" fontId="8" fillId="0" borderId="118" xfId="0" applyFont="1" applyBorder="1" applyProtection="1">
      <protection locked="0"/>
    </xf>
    <xf numFmtId="0" fontId="21" fillId="2" borderId="38" xfId="0" applyFont="1" applyFill="1" applyBorder="1" applyAlignment="1">
      <alignment horizontal="left" vertical="center" wrapText="1"/>
    </xf>
    <xf numFmtId="0" fontId="8" fillId="0" borderId="38" xfId="0" applyFont="1" applyBorder="1"/>
    <xf numFmtId="0" fontId="44" fillId="4" borderId="38" xfId="0" applyFont="1" applyFill="1" applyBorder="1" applyAlignment="1" applyProtection="1">
      <alignment horizontal="center" vertical="center" wrapText="1"/>
      <protection locked="0"/>
    </xf>
    <xf numFmtId="0" fontId="8" fillId="0" borderId="38" xfId="0" applyFont="1" applyBorder="1" applyProtection="1">
      <protection locked="0"/>
    </xf>
    <xf numFmtId="0" fontId="17" fillId="2" borderId="38" xfId="0" applyFont="1" applyFill="1" applyBorder="1" applyAlignment="1">
      <alignment horizontal="left" vertical="center" wrapText="1"/>
    </xf>
    <xf numFmtId="0" fontId="17" fillId="4" borderId="97" xfId="0" applyFont="1" applyFill="1" applyBorder="1" applyAlignment="1" applyProtection="1">
      <alignment horizontal="center" vertical="center" wrapText="1"/>
      <protection locked="0"/>
    </xf>
    <xf numFmtId="0" fontId="8" fillId="0" borderId="97" xfId="0" applyFont="1" applyBorder="1" applyProtection="1">
      <protection locked="0"/>
    </xf>
    <xf numFmtId="0" fontId="17" fillId="2" borderId="97" xfId="0" applyFont="1" applyFill="1" applyBorder="1" applyAlignment="1">
      <alignment horizontal="left" vertical="center" wrapText="1"/>
    </xf>
    <xf numFmtId="0" fontId="17" fillId="4" borderId="96" xfId="0" applyFont="1" applyFill="1" applyBorder="1" applyAlignment="1" applyProtection="1">
      <alignment horizontal="center" vertical="center" wrapText="1"/>
      <protection locked="0"/>
    </xf>
    <xf numFmtId="0" fontId="8" fillId="0" borderId="96" xfId="0" applyFont="1" applyBorder="1" applyProtection="1">
      <protection locked="0"/>
    </xf>
    <xf numFmtId="0" fontId="13" fillId="2" borderId="96" xfId="0" applyFont="1" applyFill="1" applyBorder="1" applyAlignment="1">
      <alignment horizontal="left" vertical="center" wrapText="1"/>
    </xf>
    <xf numFmtId="0" fontId="17" fillId="2" borderId="117" xfId="0" applyFont="1" applyFill="1" applyBorder="1" applyAlignment="1">
      <alignment horizontal="left" vertical="center" wrapText="1" indent="1"/>
    </xf>
    <xf numFmtId="0" fontId="33" fillId="4" borderId="35" xfId="0" applyFont="1" applyFill="1" applyBorder="1" applyAlignment="1" applyProtection="1">
      <alignment horizontal="left" vertical="center" wrapText="1" indent="1"/>
      <protection locked="0"/>
    </xf>
    <xf numFmtId="0" fontId="28" fillId="2" borderId="4" xfId="0" applyFont="1" applyFill="1" applyBorder="1" applyAlignment="1">
      <alignment horizontal="center"/>
    </xf>
    <xf numFmtId="0" fontId="8" fillId="0" borderId="4" xfId="0" applyFont="1" applyBorder="1"/>
    <xf numFmtId="0" fontId="3" fillId="4" borderId="11" xfId="0" applyFont="1" applyFill="1" applyBorder="1" applyAlignment="1" applyProtection="1">
      <alignment horizontal="left" vertical="center" wrapText="1" indent="1"/>
      <protection locked="0"/>
    </xf>
    <xf numFmtId="0" fontId="8" fillId="0" borderId="33" xfId="0" applyFont="1" applyBorder="1" applyAlignment="1" applyProtection="1">
      <alignment horizontal="left" wrapText="1" indent="1"/>
      <protection locked="0"/>
    </xf>
    <xf numFmtId="0" fontId="8" fillId="0" borderId="14" xfId="0" applyFont="1" applyBorder="1" applyAlignment="1" applyProtection="1">
      <alignment horizontal="left" wrapText="1" indent="1"/>
      <protection locked="0"/>
    </xf>
    <xf numFmtId="0" fontId="8" fillId="0" borderId="13" xfId="0" applyFont="1" applyBorder="1" applyAlignment="1" applyProtection="1">
      <alignment horizontal="left" wrapText="1" indent="1"/>
      <protection locked="0"/>
    </xf>
    <xf numFmtId="0" fontId="3" fillId="2" borderId="48" xfId="0" applyFont="1" applyFill="1" applyBorder="1" applyAlignment="1">
      <alignment horizontal="center" vertical="center"/>
    </xf>
    <xf numFmtId="164" fontId="15" fillId="2" borderId="48" xfId="2" applyFont="1" applyFill="1" applyBorder="1" applyAlignment="1" applyProtection="1">
      <alignment horizontal="center" vertical="center"/>
      <protection locked="0"/>
    </xf>
    <xf numFmtId="164" fontId="30" fillId="0" borderId="47" xfId="2" applyFont="1" applyBorder="1" applyAlignment="1" applyProtection="1">
      <protection locked="0"/>
    </xf>
    <xf numFmtId="0" fontId="24" fillId="0" borderId="35" xfId="0" applyFont="1" applyBorder="1" applyAlignment="1">
      <alignment horizontal="center" vertical="center" wrapText="1"/>
    </xf>
    <xf numFmtId="0" fontId="33" fillId="2" borderId="35" xfId="0" applyFont="1" applyFill="1" applyBorder="1" applyAlignment="1">
      <alignment horizontal="left" vertical="center" wrapText="1" indent="1"/>
    </xf>
    <xf numFmtId="0" fontId="3" fillId="2" borderId="31" xfId="0" applyFont="1" applyFill="1" applyBorder="1" applyAlignment="1">
      <alignment horizontal="center" vertical="center" wrapText="1"/>
    </xf>
    <xf numFmtId="0" fontId="33" fillId="4" borderId="35" xfId="0" applyFont="1" applyFill="1" applyBorder="1" applyAlignment="1" applyProtection="1">
      <alignment horizontal="left" vertical="center" wrapText="1"/>
      <protection locked="0"/>
    </xf>
    <xf numFmtId="164" fontId="33" fillId="4" borderId="35" xfId="2" applyFont="1" applyFill="1" applyBorder="1" applyAlignment="1" applyProtection="1">
      <alignment horizontal="left" vertical="center" wrapText="1"/>
      <protection locked="0"/>
    </xf>
    <xf numFmtId="0" fontId="33" fillId="2" borderId="48" xfId="0" applyFont="1" applyFill="1" applyBorder="1" applyAlignment="1">
      <alignment horizontal="center" vertical="center"/>
    </xf>
    <xf numFmtId="164" fontId="33" fillId="2" borderId="48" xfId="2" applyFont="1" applyFill="1" applyBorder="1" applyAlignment="1" applyProtection="1">
      <alignment horizontal="center" vertical="center"/>
      <protection locked="0"/>
    </xf>
    <xf numFmtId="0" fontId="51" fillId="0" borderId="35" xfId="0" applyFont="1" applyBorder="1" applyAlignment="1">
      <alignment horizontal="center" vertical="center" wrapText="1"/>
    </xf>
    <xf numFmtId="0" fontId="33" fillId="4" borderId="35" xfId="0" applyFont="1" applyFill="1" applyBorder="1" applyAlignment="1" applyProtection="1">
      <alignment horizontal="left" vertical="center"/>
      <protection locked="0"/>
    </xf>
    <xf numFmtId="0" fontId="33" fillId="4" borderId="6" xfId="0" applyFont="1" applyFill="1" applyBorder="1" applyAlignment="1" applyProtection="1">
      <alignment horizontal="left" vertical="center" wrapText="1"/>
      <protection locked="0"/>
    </xf>
    <xf numFmtId="0" fontId="33" fillId="4" borderId="36" xfId="0" applyFont="1" applyFill="1" applyBorder="1" applyAlignment="1" applyProtection="1">
      <alignment horizontal="left" vertical="center" wrapText="1"/>
      <protection locked="0"/>
    </xf>
    <xf numFmtId="0" fontId="44" fillId="2" borderId="11" xfId="0" applyFont="1" applyFill="1" applyBorder="1" applyAlignment="1">
      <alignment horizontal="center" vertical="center"/>
    </xf>
    <xf numFmtId="0" fontId="8" fillId="0" borderId="33" xfId="0" applyFont="1" applyBorder="1"/>
    <xf numFmtId="0" fontId="8" fillId="0" borderId="39" xfId="0" applyFont="1" applyBorder="1"/>
    <xf numFmtId="0" fontId="8" fillId="0" borderId="14" xfId="0" applyFont="1" applyBorder="1"/>
    <xf numFmtId="0" fontId="8" fillId="0" borderId="13" xfId="0" applyFont="1" applyBorder="1"/>
    <xf numFmtId="0" fontId="33" fillId="4" borderId="6" xfId="0" applyFont="1" applyFill="1" applyBorder="1" applyAlignment="1" applyProtection="1">
      <alignment horizontal="left" vertical="center" wrapText="1" indent="1"/>
      <protection locked="0"/>
    </xf>
    <xf numFmtId="0" fontId="33" fillId="4" borderId="36" xfId="0" applyFont="1" applyFill="1" applyBorder="1" applyAlignment="1" applyProtection="1">
      <alignment horizontal="left" vertical="center" wrapText="1" indent="1"/>
      <protection locked="0"/>
    </xf>
    <xf numFmtId="0" fontId="33" fillId="2" borderId="35" xfId="0" applyFont="1" applyFill="1" applyBorder="1" applyAlignment="1">
      <alignment horizontal="left" vertical="center"/>
    </xf>
    <xf numFmtId="0" fontId="33" fillId="4" borderId="11" xfId="0" applyFont="1" applyFill="1" applyBorder="1" applyAlignment="1" applyProtection="1">
      <alignment horizontal="left" vertical="center" wrapText="1" indent="1"/>
      <protection locked="0"/>
    </xf>
    <xf numFmtId="0" fontId="27" fillId="2" borderId="31" xfId="0" applyFont="1" applyFill="1" applyBorder="1" applyAlignment="1">
      <alignment vertical="center"/>
    </xf>
    <xf numFmtId="0" fontId="2" fillId="2" borderId="31" xfId="0" applyFont="1" applyFill="1" applyBorder="1" applyAlignment="1">
      <alignment horizontal="left" vertical="center" wrapText="1"/>
    </xf>
    <xf numFmtId="0" fontId="2" fillId="2" borderId="31" xfId="0" applyFont="1" applyFill="1" applyBorder="1" applyAlignment="1">
      <alignment vertical="center" wrapText="1"/>
    </xf>
    <xf numFmtId="0" fontId="33" fillId="2" borderId="35" xfId="0" applyFont="1" applyFill="1" applyBorder="1" applyAlignment="1">
      <alignment horizontal="left" vertical="center" indent="1"/>
    </xf>
    <xf numFmtId="0" fontId="17" fillId="2" borderId="11" xfId="0" applyFont="1" applyFill="1" applyBorder="1" applyAlignment="1">
      <alignment horizontal="center" vertical="center"/>
    </xf>
    <xf numFmtId="0" fontId="2" fillId="2" borderId="78" xfId="0" applyFont="1" applyFill="1" applyBorder="1" applyAlignment="1">
      <alignment horizontal="left" vertical="center" wrapText="1"/>
    </xf>
    <xf numFmtId="0" fontId="8" fillId="0" borderId="78" xfId="0" applyFont="1" applyBorder="1"/>
    <xf numFmtId="0" fontId="2" fillId="2" borderId="0" xfId="0" applyFont="1" applyFill="1" applyAlignment="1">
      <alignment vertical="center" wrapText="1"/>
    </xf>
    <xf numFmtId="0" fontId="8" fillId="0" borderId="0" xfId="0" applyFont="1"/>
    <xf numFmtId="2" fontId="51" fillId="10" borderId="48" xfId="0" applyNumberFormat="1" applyFont="1" applyFill="1" applyBorder="1" applyAlignment="1">
      <alignment horizontal="center" vertical="center"/>
    </xf>
    <xf numFmtId="2" fontId="8" fillId="10" borderId="47" xfId="0" applyNumberFormat="1" applyFont="1" applyFill="1" applyBorder="1" applyAlignment="1">
      <alignment vertical="center"/>
    </xf>
    <xf numFmtId="4" fontId="51" fillId="4" borderId="47" xfId="0" applyNumberFormat="1" applyFont="1" applyFill="1" applyBorder="1" applyAlignment="1" applyProtection="1">
      <alignment horizontal="center"/>
      <protection locked="0"/>
    </xf>
    <xf numFmtId="0" fontId="31" fillId="10" borderId="35" xfId="0" applyFont="1" applyFill="1" applyBorder="1" applyAlignment="1">
      <alignment horizontal="center" vertical="center" wrapText="1"/>
    </xf>
    <xf numFmtId="0" fontId="30" fillId="10" borderId="6" xfId="0" applyFont="1" applyFill="1" applyBorder="1"/>
    <xf numFmtId="0" fontId="30" fillId="10" borderId="36" xfId="0" applyFont="1" applyFill="1" applyBorder="1"/>
    <xf numFmtId="0" fontId="24" fillId="2" borderId="35"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50" fillId="10" borderId="36" xfId="0" applyFont="1" applyFill="1" applyBorder="1" applyAlignment="1">
      <alignment vertical="center"/>
    </xf>
    <xf numFmtId="10" fontId="51" fillId="10" borderId="48" xfId="0" applyNumberFormat="1" applyFont="1" applyFill="1" applyBorder="1" applyAlignment="1">
      <alignment horizontal="center" vertical="center"/>
    </xf>
    <xf numFmtId="0" fontId="8" fillId="10" borderId="47" xfId="0" applyFont="1" applyFill="1" applyBorder="1" applyAlignment="1">
      <alignment vertical="center"/>
    </xf>
    <xf numFmtId="0" fontId="44" fillId="2" borderId="49" xfId="0" applyFont="1" applyFill="1" applyBorder="1" applyAlignment="1">
      <alignment horizontal="left" vertical="center" wrapText="1"/>
    </xf>
    <xf numFmtId="0" fontId="40" fillId="0" borderId="49" xfId="0" applyFont="1" applyBorder="1" applyAlignment="1">
      <alignment horizontal="left"/>
    </xf>
    <xf numFmtId="0" fontId="33" fillId="4" borderId="35" xfId="0" applyFont="1" applyFill="1" applyBorder="1" applyAlignment="1" applyProtection="1">
      <alignment horizontal="left" vertical="center" wrapText="1" indent="2"/>
      <protection locked="0"/>
    </xf>
    <xf numFmtId="0" fontId="8" fillId="0" borderId="6" xfId="0" applyFont="1" applyBorder="1" applyAlignment="1" applyProtection="1">
      <alignment horizontal="left" indent="2"/>
      <protection locked="0"/>
    </xf>
    <xf numFmtId="0" fontId="8" fillId="0" borderId="36" xfId="0" applyFont="1" applyBorder="1" applyAlignment="1" applyProtection="1">
      <alignment horizontal="left" indent="2"/>
      <protection locked="0"/>
    </xf>
    <xf numFmtId="0" fontId="28" fillId="2" borderId="13" xfId="0" applyFont="1" applyFill="1" applyBorder="1" applyAlignment="1">
      <alignment horizontal="center"/>
    </xf>
    <xf numFmtId="0" fontId="33" fillId="4" borderId="35" xfId="0" applyFont="1" applyFill="1" applyBorder="1" applyAlignment="1" applyProtection="1">
      <alignment vertical="center" wrapText="1"/>
      <protection locked="0"/>
    </xf>
    <xf numFmtId="164" fontId="8" fillId="0" borderId="36" xfId="2" applyFont="1" applyBorder="1" applyAlignment="1" applyProtection="1">
      <alignment horizontal="left"/>
      <protection locked="0"/>
    </xf>
    <xf numFmtId="0" fontId="3" fillId="2" borderId="35" xfId="0" applyFont="1" applyFill="1" applyBorder="1" applyAlignment="1">
      <alignment horizontal="left" vertical="center" indent="1"/>
    </xf>
    <xf numFmtId="0" fontId="3" fillId="5" borderId="25" xfId="0" applyFont="1" applyFill="1" applyBorder="1" applyAlignment="1">
      <alignment horizontal="left" vertical="center" wrapText="1"/>
    </xf>
    <xf numFmtId="0" fontId="8" fillId="0" borderId="26" xfId="0" applyFont="1" applyBorder="1"/>
    <xf numFmtId="0" fontId="8" fillId="0" borderId="30" xfId="0" applyFont="1" applyBorder="1"/>
    <xf numFmtId="0" fontId="3" fillId="5" borderId="25" xfId="0" applyFont="1" applyFill="1" applyBorder="1" applyAlignment="1">
      <alignment horizontal="left" vertical="center" wrapText="1" indent="1"/>
    </xf>
    <xf numFmtId="0" fontId="8" fillId="0" borderId="30" xfId="0" applyFont="1" applyBorder="1" applyAlignment="1">
      <alignment horizontal="left" indent="1"/>
    </xf>
    <xf numFmtId="0" fontId="8" fillId="0" borderId="26" xfId="0" applyFont="1" applyBorder="1" applyAlignment="1">
      <alignment horizontal="left" indent="1"/>
    </xf>
    <xf numFmtId="0" fontId="3" fillId="2" borderId="25" xfId="0" applyFont="1" applyFill="1" applyBorder="1" applyAlignment="1">
      <alignment horizontal="left" vertical="center" indent="1"/>
    </xf>
    <xf numFmtId="0" fontId="3" fillId="2" borderId="25" xfId="0" applyFont="1" applyFill="1" applyBorder="1" applyAlignment="1">
      <alignment horizontal="left" vertical="center" wrapText="1" indent="1"/>
    </xf>
    <xf numFmtId="164" fontId="3" fillId="5" borderId="25" xfId="2" applyFont="1" applyFill="1" applyBorder="1" applyAlignment="1">
      <alignment horizontal="left" vertical="center" wrapText="1"/>
    </xf>
    <xf numFmtId="164" fontId="8" fillId="0" borderId="26" xfId="2" applyFont="1" applyBorder="1" applyAlignment="1"/>
    <xf numFmtId="0" fontId="53" fillId="2" borderId="49" xfId="0" applyFont="1" applyFill="1" applyBorder="1" applyAlignment="1">
      <alignment horizontal="left" vertical="center" wrapText="1"/>
    </xf>
    <xf numFmtId="0" fontId="55" fillId="0" borderId="49" xfId="0" applyFont="1" applyBorder="1" applyAlignment="1">
      <alignment horizontal="left" wrapText="1"/>
    </xf>
    <xf numFmtId="0" fontId="3" fillId="5" borderId="25" xfId="0" applyFont="1" applyFill="1" applyBorder="1" applyAlignment="1">
      <alignment horizontal="left" vertical="center"/>
    </xf>
    <xf numFmtId="0" fontId="51" fillId="4" borderId="46" xfId="0" applyFont="1" applyFill="1" applyBorder="1" applyAlignment="1" applyProtection="1">
      <alignment horizontal="left" vertical="center" wrapText="1"/>
      <protection locked="0"/>
    </xf>
    <xf numFmtId="0" fontId="6" fillId="2" borderId="13"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8" fillId="0" borderId="16" xfId="0" applyFont="1" applyBorder="1"/>
    <xf numFmtId="0" fontId="24" fillId="2" borderId="31" xfId="0" applyFont="1" applyFill="1" applyBorder="1" applyAlignment="1">
      <alignment horizontal="left" vertical="center" wrapText="1"/>
    </xf>
    <xf numFmtId="0" fontId="17" fillId="2" borderId="22" xfId="0" applyFont="1" applyFill="1" applyBorder="1" applyAlignment="1">
      <alignment horizontal="center" vertical="center"/>
    </xf>
    <xf numFmtId="0" fontId="8" fillId="0" borderId="23" xfId="0" applyFont="1" applyBorder="1"/>
    <xf numFmtId="0" fontId="8" fillId="0" borderId="24" xfId="0" applyFont="1" applyBorder="1"/>
    <xf numFmtId="0" fontId="8" fillId="0" borderId="28" xfId="0" applyFont="1" applyBorder="1"/>
    <xf numFmtId="0" fontId="8" fillId="0" borderId="27" xfId="0" applyFont="1" applyBorder="1"/>
    <xf numFmtId="0" fontId="8" fillId="0" borderId="29" xfId="0" applyFont="1" applyBorder="1"/>
    <xf numFmtId="0" fontId="51" fillId="4" borderId="48" xfId="0" applyFont="1" applyFill="1" applyBorder="1" applyAlignment="1" applyProtection="1">
      <alignment horizontal="left" vertical="center" wrapText="1"/>
      <protection locked="0"/>
    </xf>
    <xf numFmtId="164" fontId="51" fillId="4" borderId="48" xfId="0" applyNumberFormat="1" applyFont="1" applyFill="1" applyBorder="1" applyAlignment="1" applyProtection="1">
      <alignment horizontal="left" vertical="center" wrapText="1"/>
      <protection locked="0"/>
    </xf>
    <xf numFmtId="164" fontId="8" fillId="0" borderId="46" xfId="0" applyNumberFormat="1" applyFont="1" applyBorder="1" applyProtection="1">
      <protection locked="0"/>
    </xf>
    <xf numFmtId="164" fontId="8" fillId="0" borderId="47" xfId="0" applyNumberFormat="1" applyFont="1" applyBorder="1" applyProtection="1">
      <protection locked="0"/>
    </xf>
    <xf numFmtId="0" fontId="44" fillId="4" borderId="13" xfId="0" applyFont="1" applyFill="1" applyBorder="1" applyAlignment="1" applyProtection="1">
      <alignment horizontal="center" vertical="center" wrapText="1"/>
      <protection locked="0"/>
    </xf>
    <xf numFmtId="0" fontId="17" fillId="2" borderId="13" xfId="0" applyFont="1" applyFill="1" applyBorder="1" applyAlignment="1">
      <alignment horizontal="left" vertical="center" wrapText="1" indent="2"/>
    </xf>
    <xf numFmtId="0" fontId="8" fillId="0" borderId="13" xfId="0" applyFont="1" applyBorder="1" applyAlignment="1">
      <alignment horizontal="left" indent="2"/>
    </xf>
    <xf numFmtId="0" fontId="24" fillId="0" borderId="25" xfId="0" applyFont="1" applyBorder="1" applyAlignment="1">
      <alignment horizontal="center" vertical="center" wrapText="1"/>
    </xf>
    <xf numFmtId="0" fontId="25" fillId="2" borderId="21" xfId="0" applyFont="1" applyFill="1" applyBorder="1" applyAlignment="1">
      <alignment horizontal="center"/>
    </xf>
    <xf numFmtId="0" fontId="8" fillId="0" borderId="21" xfId="0" applyFont="1" applyBorder="1"/>
    <xf numFmtId="0" fontId="21" fillId="2" borderId="13" xfId="0" applyFont="1" applyFill="1" applyBorder="1" applyAlignment="1">
      <alignment horizontal="left" vertical="center" wrapText="1"/>
    </xf>
    <xf numFmtId="0" fontId="24" fillId="2" borderId="35" xfId="0" applyFont="1" applyFill="1" applyBorder="1" applyAlignment="1">
      <alignment horizontal="left" vertical="center" wrapText="1"/>
    </xf>
    <xf numFmtId="0" fontId="24" fillId="2" borderId="17"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8" fillId="0" borderId="19" xfId="0" applyFont="1" applyBorder="1"/>
    <xf numFmtId="0" fontId="8" fillId="0" borderId="20" xfId="0" applyFont="1" applyBorder="1"/>
    <xf numFmtId="0" fontId="17" fillId="2" borderId="46" xfId="0" applyFont="1" applyFill="1" applyBorder="1" applyAlignment="1">
      <alignment horizontal="left" vertical="center" wrapText="1" indent="2"/>
    </xf>
    <xf numFmtId="0" fontId="8" fillId="0" borderId="46" xfId="0" applyFont="1" applyBorder="1" applyAlignment="1">
      <alignment horizontal="left" indent="2"/>
    </xf>
    <xf numFmtId="0" fontId="3" fillId="5" borderId="22" xfId="0" applyFont="1" applyFill="1" applyBorder="1" applyAlignment="1">
      <alignment horizontal="left" vertical="center" wrapText="1" indent="1"/>
    </xf>
    <xf numFmtId="0" fontId="8" fillId="0" borderId="23" xfId="0" applyFont="1" applyBorder="1" applyAlignment="1">
      <alignment horizontal="left" wrapText="1" indent="1"/>
    </xf>
    <xf numFmtId="0" fontId="8" fillId="0" borderId="24" xfId="0" applyFont="1" applyBorder="1" applyAlignment="1">
      <alignment horizontal="left" wrapText="1" indent="1"/>
    </xf>
    <xf numFmtId="0" fontId="8" fillId="0" borderId="28" xfId="0" applyFont="1" applyBorder="1" applyAlignment="1">
      <alignment horizontal="left" wrapText="1" indent="1"/>
    </xf>
    <xf numFmtId="0" fontId="8" fillId="0" borderId="27" xfId="0" applyFont="1" applyBorder="1" applyAlignment="1">
      <alignment horizontal="left" wrapText="1" indent="1"/>
    </xf>
    <xf numFmtId="0" fontId="8" fillId="0" borderId="29" xfId="0" applyFont="1" applyBorder="1" applyAlignment="1">
      <alignment horizontal="left" wrapText="1" indent="1"/>
    </xf>
    <xf numFmtId="0" fontId="3" fillId="2" borderId="25" xfId="0" applyFont="1" applyFill="1" applyBorder="1" applyAlignment="1">
      <alignment horizontal="center" vertical="center"/>
    </xf>
    <xf numFmtId="164" fontId="15" fillId="2" borderId="28" xfId="2" applyFont="1" applyFill="1" applyBorder="1" applyAlignment="1">
      <alignment horizontal="center" vertical="center"/>
    </xf>
    <xf numFmtId="164" fontId="30" fillId="0" borderId="29" xfId="2" applyFont="1" applyBorder="1" applyAlignment="1"/>
    <xf numFmtId="164" fontId="31" fillId="2" borderId="11" xfId="0" applyNumberFormat="1" applyFont="1" applyFill="1" applyBorder="1" applyAlignment="1">
      <alignment horizontal="center" vertical="center" wrapText="1"/>
    </xf>
    <xf numFmtId="164" fontId="30" fillId="0" borderId="33" xfId="0" applyNumberFormat="1" applyFont="1" applyBorder="1"/>
    <xf numFmtId="164" fontId="30" fillId="0" borderId="39" xfId="0" applyNumberFormat="1" applyFont="1" applyBorder="1"/>
    <xf numFmtId="164" fontId="30" fillId="0" borderId="12" xfId="0" applyNumberFormat="1" applyFont="1" applyBorder="1"/>
    <xf numFmtId="164" fontId="38" fillId="0" borderId="0" xfId="0" applyNumberFormat="1" applyFont="1"/>
    <xf numFmtId="164" fontId="30" fillId="0" borderId="40" xfId="0" applyNumberFormat="1" applyFont="1" applyBorder="1"/>
    <xf numFmtId="164" fontId="30" fillId="0" borderId="14" xfId="0" applyNumberFormat="1" applyFont="1" applyBorder="1"/>
    <xf numFmtId="164" fontId="30" fillId="0" borderId="13" xfId="0" applyNumberFormat="1" applyFont="1" applyBorder="1"/>
    <xf numFmtId="164" fontId="30" fillId="0" borderId="44" xfId="0" applyNumberFormat="1" applyFont="1" applyBorder="1"/>
    <xf numFmtId="0" fontId="6" fillId="2" borderId="35" xfId="0" applyFont="1" applyFill="1" applyBorder="1" applyAlignment="1">
      <alignment horizontal="left" vertical="center" wrapText="1"/>
    </xf>
    <xf numFmtId="0" fontId="6" fillId="2" borderId="13" xfId="0" applyFont="1" applyFill="1" applyBorder="1" applyAlignment="1">
      <alignment horizontal="center" vertical="center" wrapText="1"/>
    </xf>
    <xf numFmtId="164" fontId="51" fillId="4" borderId="46" xfId="0" applyNumberFormat="1" applyFont="1" applyFill="1" applyBorder="1" applyAlignment="1" applyProtection="1">
      <alignment horizontal="left" vertical="center" wrapText="1"/>
      <protection locked="0"/>
    </xf>
    <xf numFmtId="0" fontId="37" fillId="2" borderId="46" xfId="0" applyFont="1" applyFill="1" applyBorder="1" applyAlignment="1">
      <alignment horizontal="left" vertical="center" wrapText="1"/>
    </xf>
    <xf numFmtId="164" fontId="51" fillId="4" borderId="47" xfId="0" applyNumberFormat="1" applyFont="1" applyFill="1" applyBorder="1" applyAlignment="1" applyProtection="1">
      <alignment horizontal="left" vertical="center" wrapText="1"/>
      <protection locked="0"/>
    </xf>
    <xf numFmtId="0" fontId="40" fillId="0" borderId="49" xfId="0" applyFont="1" applyBorder="1" applyAlignment="1">
      <alignment horizontal="left" wrapText="1"/>
    </xf>
    <xf numFmtId="0" fontId="24" fillId="2" borderId="46" xfId="0" applyFont="1" applyFill="1" applyBorder="1" applyAlignment="1">
      <alignment horizontal="left" vertical="center" wrapText="1"/>
    </xf>
    <xf numFmtId="0" fontId="44" fillId="4" borderId="77" xfId="0" applyFont="1" applyFill="1" applyBorder="1" applyAlignment="1" applyProtection="1">
      <alignment horizontal="center" vertical="center" wrapText="1"/>
      <protection locked="0"/>
    </xf>
    <xf numFmtId="0" fontId="8" fillId="0" borderId="77" xfId="0" applyFont="1" applyBorder="1" applyProtection="1">
      <protection locked="0"/>
    </xf>
    <xf numFmtId="0" fontId="33" fillId="0" borderId="13" xfId="0" applyFont="1" applyBorder="1" applyProtection="1">
      <protection locked="0"/>
    </xf>
    <xf numFmtId="0" fontId="44" fillId="4" borderId="31" xfId="0" applyFont="1" applyFill="1" applyBorder="1" applyAlignment="1" applyProtection="1">
      <alignment horizontal="center" vertical="center" wrapText="1"/>
      <protection locked="0"/>
    </xf>
    <xf numFmtId="0" fontId="33" fillId="0" borderId="31" xfId="0" applyFont="1" applyBorder="1" applyProtection="1">
      <protection locked="0"/>
    </xf>
    <xf numFmtId="10" fontId="44" fillId="4" borderId="13" xfId="3" applyNumberFormat="1" applyFont="1" applyFill="1" applyBorder="1" applyAlignment="1" applyProtection="1">
      <alignment horizontal="center" vertical="center" wrapText="1"/>
      <protection locked="0"/>
    </xf>
    <xf numFmtId="10" fontId="8" fillId="0" borderId="13" xfId="3" applyNumberFormat="1" applyFont="1" applyBorder="1" applyAlignment="1" applyProtection="1">
      <protection locked="0"/>
    </xf>
    <xf numFmtId="164" fontId="44" fillId="4" borderId="31" xfId="0" applyNumberFormat="1" applyFont="1" applyFill="1" applyBorder="1" applyAlignment="1" applyProtection="1">
      <alignment horizontal="center" vertical="center" wrapText="1"/>
      <protection locked="0"/>
    </xf>
    <xf numFmtId="164" fontId="8" fillId="0" borderId="31" xfId="0" applyNumberFormat="1" applyFont="1" applyBorder="1" applyProtection="1">
      <protection locked="0"/>
    </xf>
    <xf numFmtId="0" fontId="8" fillId="0" borderId="31" xfId="0" applyFont="1" applyBorder="1" applyProtection="1">
      <protection locked="0"/>
    </xf>
    <xf numFmtId="0" fontId="44" fillId="4" borderId="9" xfId="0" applyFont="1" applyFill="1" applyBorder="1" applyAlignment="1" applyProtection="1">
      <alignment horizontal="center" vertical="center" wrapText="1"/>
      <protection locked="0"/>
    </xf>
    <xf numFmtId="0" fontId="8" fillId="0" borderId="9" xfId="0" applyFont="1" applyBorder="1" applyProtection="1">
      <protection locked="0"/>
    </xf>
    <xf numFmtId="0" fontId="44" fillId="4" borderId="46" xfId="0" applyFont="1" applyFill="1" applyBorder="1" applyAlignment="1" applyProtection="1">
      <alignment horizontal="center" vertical="center" wrapText="1"/>
      <protection locked="0"/>
    </xf>
    <xf numFmtId="0" fontId="44" fillId="4" borderId="33" xfId="0" applyFont="1" applyFill="1" applyBorder="1" applyAlignment="1" applyProtection="1">
      <alignment horizontal="center" vertical="center" wrapText="1"/>
      <protection locked="0"/>
    </xf>
    <xf numFmtId="0" fontId="8" fillId="0" borderId="33" xfId="0" applyFont="1" applyBorder="1" applyProtection="1">
      <protection locked="0"/>
    </xf>
    <xf numFmtId="0" fontId="22" fillId="2" borderId="31" xfId="0" applyFont="1" applyFill="1" applyBorder="1" applyAlignment="1">
      <alignment horizontal="center" vertical="center"/>
    </xf>
    <xf numFmtId="0" fontId="29" fillId="2" borderId="98"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44" fillId="14" borderId="119" xfId="0" applyFont="1" applyFill="1" applyBorder="1" applyAlignment="1" applyProtection="1">
      <alignment horizontal="center" vertical="center"/>
      <protection locked="0"/>
    </xf>
    <xf numFmtId="0" fontId="44" fillId="14" borderId="46" xfId="0" applyFont="1" applyFill="1" applyBorder="1" applyAlignment="1" applyProtection="1">
      <alignment horizontal="center" vertical="center"/>
      <protection locked="0"/>
    </xf>
    <xf numFmtId="0" fontId="17" fillId="0" borderId="48" xfId="0" applyFont="1" applyBorder="1" applyAlignment="1">
      <alignment horizontal="center" vertical="center" wrapText="1"/>
    </xf>
    <xf numFmtId="0" fontId="40" fillId="0" borderId="46" xfId="0" applyFont="1" applyBorder="1" applyAlignment="1">
      <alignment vertical="center"/>
    </xf>
    <xf numFmtId="0" fontId="40" fillId="0" borderId="47" xfId="0" applyFont="1" applyBorder="1" applyAlignment="1">
      <alignment vertical="center"/>
    </xf>
    <xf numFmtId="0" fontId="17" fillId="2" borderId="35" xfId="0" applyFont="1" applyFill="1" applyBorder="1" applyAlignment="1">
      <alignment horizontal="center" vertical="center" wrapText="1"/>
    </xf>
    <xf numFmtId="0" fontId="40" fillId="0" borderId="36" xfId="0" applyFont="1" applyBorder="1" applyAlignment="1">
      <alignment vertical="center"/>
    </xf>
    <xf numFmtId="0" fontId="44" fillId="4" borderId="96" xfId="0" applyFont="1" applyFill="1" applyBorder="1" applyAlignment="1" applyProtection="1">
      <alignment horizontal="center" vertical="center" wrapText="1"/>
      <protection locked="0"/>
    </xf>
    <xf numFmtId="0" fontId="44" fillId="4" borderId="86" xfId="0" applyFont="1" applyFill="1" applyBorder="1" applyAlignment="1" applyProtection="1">
      <alignment horizontal="center" vertical="center" wrapText="1"/>
      <protection locked="0"/>
    </xf>
    <xf numFmtId="0" fontId="8" fillId="0" borderId="86" xfId="0" applyFont="1" applyBorder="1" applyProtection="1">
      <protection locked="0"/>
    </xf>
    <xf numFmtId="0" fontId="21" fillId="2" borderId="6" xfId="0" applyFont="1" applyFill="1" applyBorder="1" applyAlignment="1">
      <alignment horizontal="left" vertical="center" wrapText="1"/>
    </xf>
    <xf numFmtId="0" fontId="8" fillId="0" borderId="6" xfId="0" applyFont="1" applyBorder="1" applyAlignment="1">
      <alignment horizontal="left"/>
    </xf>
    <xf numFmtId="0" fontId="17" fillId="4" borderId="13" xfId="0" applyFont="1" applyFill="1" applyBorder="1" applyAlignment="1" applyProtection="1">
      <alignment horizontal="center" vertical="center" wrapText="1"/>
      <protection locked="0"/>
    </xf>
    <xf numFmtId="0" fontId="16" fillId="4" borderId="13" xfId="0" applyFont="1" applyFill="1" applyBorder="1" applyAlignment="1" applyProtection="1">
      <alignment horizontal="center" vertical="center" wrapText="1"/>
      <protection locked="0"/>
    </xf>
    <xf numFmtId="0" fontId="30" fillId="0" borderId="13" xfId="0" applyFont="1" applyBorder="1" applyProtection="1">
      <protection locked="0"/>
    </xf>
    <xf numFmtId="0" fontId="17" fillId="4" borderId="6" xfId="0" applyFont="1" applyFill="1" applyBorder="1" applyAlignment="1" applyProtection="1">
      <alignment horizontal="center" vertical="center" wrapText="1"/>
      <protection locked="0"/>
    </xf>
    <xf numFmtId="0" fontId="44" fillId="4" borderId="13" xfId="4" applyFont="1" applyFill="1" applyBorder="1" applyAlignment="1" applyProtection="1">
      <alignment horizontal="center" vertical="center" wrapText="1"/>
      <protection locked="0"/>
    </xf>
    <xf numFmtId="0" fontId="44" fillId="0" borderId="13" xfId="0" applyFont="1" applyBorder="1" applyProtection="1">
      <protection locked="0"/>
    </xf>
    <xf numFmtId="0" fontId="44" fillId="14" borderId="46" xfId="0" applyFont="1" applyFill="1" applyBorder="1" applyAlignment="1" applyProtection="1">
      <alignment horizontal="center" vertical="center" wrapText="1"/>
      <protection locked="0"/>
    </xf>
    <xf numFmtId="10" fontId="44" fillId="4" borderId="13" xfId="0" applyNumberFormat="1" applyFont="1" applyFill="1" applyBorder="1" applyAlignment="1" applyProtection="1">
      <alignment horizontal="center" vertical="center" wrapText="1"/>
      <protection locked="0"/>
    </xf>
    <xf numFmtId="10" fontId="8" fillId="0" borderId="13" xfId="0" applyNumberFormat="1" applyFont="1" applyBorder="1" applyProtection="1">
      <protection locked="0"/>
    </xf>
    <xf numFmtId="0" fontId="8" fillId="4" borderId="83" xfId="0" applyFont="1" applyFill="1" applyBorder="1" applyAlignment="1" applyProtection="1">
      <alignment horizontal="left" wrapText="1" indent="1"/>
      <protection locked="0"/>
    </xf>
    <xf numFmtId="0" fontId="8" fillId="4" borderId="84" xfId="0" applyFont="1" applyFill="1" applyBorder="1" applyAlignment="1" applyProtection="1">
      <alignment horizontal="left" wrapText="1" indent="1"/>
      <protection locked="0"/>
    </xf>
    <xf numFmtId="0" fontId="21" fillId="2" borderId="6" xfId="0" applyFont="1" applyFill="1" applyBorder="1" applyAlignment="1">
      <alignment horizontal="center" vertical="center"/>
    </xf>
    <xf numFmtId="0" fontId="44" fillId="4" borderId="6" xfId="0" applyFont="1" applyFill="1" applyBorder="1" applyAlignment="1" applyProtection="1">
      <alignment horizontal="left" vertical="center"/>
      <protection locked="0"/>
    </xf>
    <xf numFmtId="0" fontId="8" fillId="0" borderId="6" xfId="0" applyFont="1" applyBorder="1" applyAlignment="1" applyProtection="1">
      <alignment horizontal="left"/>
      <protection locked="0"/>
    </xf>
    <xf numFmtId="0" fontId="17" fillId="2" borderId="6" xfId="0" applyFont="1" applyFill="1" applyBorder="1" applyAlignment="1">
      <alignment horizontal="left" vertical="center" wrapText="1" indent="1"/>
    </xf>
    <xf numFmtId="0" fontId="44" fillId="22" borderId="6" xfId="0" applyFont="1" applyFill="1" applyBorder="1" applyAlignment="1">
      <alignment horizontal="left" vertical="center" wrapText="1" indent="2"/>
    </xf>
    <xf numFmtId="0" fontId="8" fillId="10" borderId="6" xfId="0" applyFont="1" applyFill="1" applyBorder="1" applyAlignment="1">
      <alignment horizontal="left" wrapText="1" indent="2"/>
    </xf>
    <xf numFmtId="0" fontId="44" fillId="4" borderId="6" xfId="0" applyFont="1" applyFill="1" applyBorder="1" applyAlignment="1" applyProtection="1">
      <alignment horizontal="center" vertical="center"/>
      <protection locked="0"/>
    </xf>
    <xf numFmtId="0" fontId="21" fillId="2" borderId="6" xfId="0" applyFont="1" applyFill="1" applyBorder="1" applyAlignment="1">
      <alignment vertical="center" wrapText="1"/>
    </xf>
    <xf numFmtId="0" fontId="24" fillId="2" borderId="81" xfId="0" applyFont="1" applyFill="1" applyBorder="1" applyAlignment="1">
      <alignment horizontal="center" vertical="center" wrapText="1"/>
    </xf>
    <xf numFmtId="0" fontId="8" fillId="0" borderId="83" xfId="0" applyFont="1" applyBorder="1" applyAlignment="1">
      <alignment horizontal="left" wrapText="1" indent="1"/>
    </xf>
    <xf numFmtId="0" fontId="8" fillId="0" borderId="91" xfId="0" applyFont="1" applyBorder="1" applyAlignment="1">
      <alignment horizontal="left" wrapText="1" indent="1"/>
    </xf>
    <xf numFmtId="0" fontId="8" fillId="0" borderId="84" xfId="0" applyFont="1" applyBorder="1" applyAlignment="1">
      <alignment horizontal="left" wrapText="1" indent="1"/>
    </xf>
    <xf numFmtId="0" fontId="8" fillId="15" borderId="81" xfId="0" applyFont="1" applyFill="1" applyBorder="1" applyAlignment="1" applyProtection="1">
      <alignment horizontal="left" indent="1"/>
      <protection locked="0"/>
    </xf>
    <xf numFmtId="0" fontId="24" fillId="2" borderId="83" xfId="0" applyFont="1" applyFill="1" applyBorder="1" applyAlignment="1">
      <alignment horizontal="center" vertical="center" wrapText="1"/>
    </xf>
    <xf numFmtId="0" fontId="24" fillId="2" borderId="84" xfId="0" applyFont="1" applyFill="1" applyBorder="1" applyAlignment="1">
      <alignment horizontal="center" vertical="center" wrapText="1"/>
    </xf>
    <xf numFmtId="0" fontId="17" fillId="10" borderId="0" xfId="0" applyFont="1" applyFill="1" applyAlignment="1">
      <alignment horizontal="left" vertical="center" wrapText="1" indent="2"/>
    </xf>
    <xf numFmtId="0" fontId="21" fillId="2" borderId="45" xfId="0" applyFont="1" applyFill="1" applyBorder="1" applyAlignment="1">
      <alignment vertical="center" wrapText="1"/>
    </xf>
    <xf numFmtId="0" fontId="44" fillId="4" borderId="45" xfId="0" applyFont="1" applyFill="1" applyBorder="1" applyAlignment="1" applyProtection="1">
      <alignment horizontal="left" vertical="center"/>
      <protection locked="0"/>
    </xf>
    <xf numFmtId="0" fontId="21" fillId="2" borderId="7" xfId="0" applyFont="1" applyFill="1" applyBorder="1" applyAlignment="1">
      <alignment vertical="center" wrapText="1"/>
    </xf>
    <xf numFmtId="0" fontId="8" fillId="0" borderId="7" xfId="0" applyFont="1" applyBorder="1"/>
    <xf numFmtId="0" fontId="44" fillId="4" borderId="7" xfId="0" applyFont="1" applyFill="1" applyBorder="1" applyAlignment="1" applyProtection="1">
      <alignment horizontal="center" vertical="center" wrapText="1"/>
      <protection locked="0"/>
    </xf>
    <xf numFmtId="0" fontId="8" fillId="0" borderId="7" xfId="0" applyFont="1" applyBorder="1" applyProtection="1">
      <protection locked="0"/>
    </xf>
    <xf numFmtId="0" fontId="17" fillId="2" borderId="7" xfId="0" applyFont="1" applyFill="1" applyBorder="1" applyAlignment="1">
      <alignment horizontal="left" vertical="center" wrapText="1" indent="2"/>
    </xf>
    <xf numFmtId="0" fontId="8" fillId="0" borderId="7" xfId="0" applyFont="1" applyBorder="1" applyAlignment="1">
      <alignment horizontal="left" indent="2"/>
    </xf>
    <xf numFmtId="0" fontId="17" fillId="10" borderId="0" xfId="0" applyFont="1" applyFill="1" applyAlignment="1">
      <alignment horizontal="left" vertical="center" wrapText="1"/>
    </xf>
    <xf numFmtId="0" fontId="17" fillId="10" borderId="0" xfId="0" applyFont="1" applyFill="1" applyAlignment="1">
      <alignment horizontal="left" vertical="center"/>
    </xf>
    <xf numFmtId="0" fontId="21" fillId="2" borderId="7" xfId="0" applyFont="1" applyFill="1" applyBorder="1" applyAlignment="1">
      <alignment horizontal="left" vertical="center" wrapText="1"/>
    </xf>
    <xf numFmtId="0" fontId="44" fillId="4" borderId="7" xfId="0" applyFont="1" applyFill="1" applyBorder="1" applyAlignment="1" applyProtection="1">
      <alignment horizontal="center" vertical="center"/>
      <protection locked="0"/>
    </xf>
    <xf numFmtId="0" fontId="3" fillId="0" borderId="0" xfId="0" applyFont="1" applyAlignment="1">
      <alignment horizontal="left" vertical="center" indent="2"/>
    </xf>
    <xf numFmtId="0" fontId="33" fillId="10" borderId="31" xfId="0" applyFont="1" applyFill="1" applyBorder="1"/>
    <xf numFmtId="0" fontId="3" fillId="10" borderId="0" xfId="0" applyFont="1" applyFill="1" applyAlignment="1">
      <alignment horizontal="left" vertical="center" indent="2"/>
    </xf>
    <xf numFmtId="0" fontId="31" fillId="0" borderId="35" xfId="0" applyFont="1" applyBorder="1" applyAlignment="1">
      <alignment horizontal="left" vertical="center" wrapText="1" indent="2"/>
    </xf>
    <xf numFmtId="0" fontId="33" fillId="0" borderId="6" xfId="0" applyFont="1" applyBorder="1" applyAlignment="1">
      <alignment horizontal="left" vertical="center" indent="2"/>
    </xf>
    <xf numFmtId="0" fontId="33" fillId="0" borderId="36" xfId="0" applyFont="1" applyBorder="1" applyAlignment="1">
      <alignment horizontal="left" vertical="center" indent="2"/>
    </xf>
    <xf numFmtId="0" fontId="3" fillId="2" borderId="31" xfId="0" applyFont="1" applyFill="1" applyBorder="1" applyAlignment="1">
      <alignment horizontal="left" vertical="center" indent="2"/>
    </xf>
    <xf numFmtId="0" fontId="33" fillId="0" borderId="31" xfId="0" applyFont="1" applyBorder="1" applyAlignment="1">
      <alignment horizontal="left" vertical="center" indent="2"/>
    </xf>
    <xf numFmtId="0" fontId="24" fillId="16" borderId="80" xfId="0" applyFont="1" applyFill="1" applyBorder="1" applyAlignment="1">
      <alignment horizontal="left" vertical="center" indent="3"/>
    </xf>
    <xf numFmtId="0" fontId="28" fillId="2" borderId="51" xfId="0" applyFont="1" applyFill="1" applyBorder="1" applyAlignment="1">
      <alignment horizontal="center" vertical="center"/>
    </xf>
    <xf numFmtId="0" fontId="64" fillId="0" borderId="51" xfId="0" applyFont="1" applyBorder="1"/>
    <xf numFmtId="0" fontId="64" fillId="0" borderId="50" xfId="0" applyFont="1" applyBorder="1"/>
    <xf numFmtId="0" fontId="3" fillId="2" borderId="55" xfId="0" applyFont="1" applyFill="1" applyBorder="1" applyAlignment="1">
      <alignment horizontal="left" vertical="center" indent="2"/>
    </xf>
    <xf numFmtId="0" fontId="33" fillId="0" borderId="55" xfId="0" applyFont="1" applyBorder="1" applyAlignment="1">
      <alignment horizontal="left" vertical="center" indent="2"/>
    </xf>
    <xf numFmtId="0" fontId="3" fillId="0" borderId="52" xfId="0" applyFont="1" applyBorder="1" applyAlignment="1">
      <alignment horizontal="left" vertical="center" indent="2"/>
    </xf>
    <xf numFmtId="0" fontId="33" fillId="0" borderId="45" xfId="0" applyFont="1" applyBorder="1" applyAlignment="1">
      <alignment horizontal="left" vertical="center" indent="2"/>
    </xf>
    <xf numFmtId="0" fontId="33" fillId="0" borderId="53" xfId="0" applyFont="1" applyBorder="1" applyAlignment="1">
      <alignment horizontal="left" vertical="center" indent="2"/>
    </xf>
    <xf numFmtId="0" fontId="33" fillId="0" borderId="31" xfId="0" applyFont="1" applyBorder="1" applyAlignment="1">
      <alignment horizontal="center" vertical="center"/>
    </xf>
    <xf numFmtId="0" fontId="24" fillId="16" borderId="80" xfId="0" applyFont="1" applyFill="1" applyBorder="1" applyAlignment="1">
      <alignment horizontal="left" vertical="center" wrapText="1" indent="3"/>
    </xf>
    <xf numFmtId="0" fontId="35" fillId="16" borderId="80" xfId="0" applyFont="1" applyFill="1" applyBorder="1" applyAlignment="1">
      <alignment horizontal="left" vertical="center" wrapText="1" indent="2"/>
    </xf>
    <xf numFmtId="0" fontId="12" fillId="2" borderId="31" xfId="0" applyFont="1" applyFill="1" applyBorder="1" applyAlignment="1">
      <alignment vertical="top" wrapText="1"/>
    </xf>
    <xf numFmtId="0" fontId="12" fillId="2" borderId="31" xfId="0" applyFont="1" applyFill="1" applyBorder="1" applyAlignment="1">
      <alignment vertical="top"/>
    </xf>
    <xf numFmtId="0" fontId="11" fillId="3" borderId="31" xfId="0" applyFont="1" applyFill="1" applyBorder="1" applyAlignment="1">
      <alignment horizontal="center" vertical="center" wrapText="1"/>
    </xf>
    <xf numFmtId="0" fontId="11" fillId="3" borderId="115" xfId="0" applyFont="1" applyFill="1" applyBorder="1" applyAlignment="1">
      <alignment horizontal="center" vertical="center"/>
    </xf>
    <xf numFmtId="0" fontId="7" fillId="2" borderId="81" xfId="3" applyNumberFormat="1" applyFont="1" applyFill="1" applyBorder="1" applyAlignment="1">
      <alignment horizontal="left" vertical="center" wrapText="1" indent="1"/>
    </xf>
    <xf numFmtId="0" fontId="31" fillId="2" borderId="6" xfId="0" applyFont="1" applyFill="1" applyBorder="1" applyAlignment="1">
      <alignment horizontal="left" vertical="center" wrapText="1" indent="2"/>
    </xf>
    <xf numFmtId="0" fontId="3" fillId="0" borderId="31" xfId="0" applyFont="1" applyBorder="1" applyAlignment="1">
      <alignment horizontal="center"/>
    </xf>
    <xf numFmtId="0" fontId="33" fillId="28" borderId="31" xfId="0" applyFont="1" applyFill="1" applyBorder="1"/>
    <xf numFmtId="0" fontId="22" fillId="2" borderId="121" xfId="0" applyFont="1" applyFill="1" applyBorder="1" applyAlignment="1">
      <alignment horizontal="center" vertical="center"/>
    </xf>
    <xf numFmtId="0" fontId="8" fillId="0" borderId="122" xfId="0" applyFont="1" applyBorder="1"/>
    <xf numFmtId="0" fontId="33" fillId="0" borderId="49" xfId="0" applyFont="1" applyBorder="1"/>
    <xf numFmtId="0" fontId="33" fillId="0" borderId="31" xfId="0" applyFont="1" applyBorder="1"/>
    <xf numFmtId="0" fontId="8" fillId="15" borderId="81" xfId="0" applyFont="1" applyFill="1" applyBorder="1" applyAlignment="1" applyProtection="1">
      <alignment horizontal="left" wrapText="1" indent="1"/>
      <protection locked="0"/>
    </xf>
    <xf numFmtId="0" fontId="44" fillId="4" borderId="45" xfId="0" applyFont="1" applyFill="1" applyBorder="1" applyAlignment="1" applyProtection="1">
      <alignment horizontal="center" vertical="center"/>
      <protection locked="0"/>
    </xf>
    <xf numFmtId="0" fontId="44" fillId="4" borderId="6" xfId="0" applyFont="1" applyFill="1" applyBorder="1" applyAlignment="1" applyProtection="1">
      <alignment horizontal="left" vertical="center" wrapText="1"/>
      <protection locked="0"/>
    </xf>
    <xf numFmtId="0" fontId="6" fillId="6" borderId="31" xfId="0" applyFont="1" applyFill="1" applyBorder="1" applyAlignment="1">
      <alignment horizontal="center" vertical="center"/>
    </xf>
    <xf numFmtId="14" fontId="44" fillId="4" borderId="6" xfId="0" applyNumberFormat="1" applyFont="1" applyFill="1" applyBorder="1" applyAlignment="1" applyProtection="1">
      <alignment horizontal="center" vertical="center"/>
      <protection locked="0"/>
    </xf>
    <xf numFmtId="14" fontId="8" fillId="0" borderId="6" xfId="0" applyNumberFormat="1" applyFont="1" applyBorder="1" applyProtection="1">
      <protection locked="0"/>
    </xf>
    <xf numFmtId="0" fontId="22" fillId="2" borderId="51" xfId="0" applyFont="1" applyFill="1" applyBorder="1" applyAlignment="1">
      <alignment horizontal="center"/>
    </xf>
    <xf numFmtId="0" fontId="44" fillId="10" borderId="7" xfId="0" applyFont="1" applyFill="1" applyBorder="1" applyAlignment="1">
      <alignment horizontal="left" vertical="center" wrapText="1" indent="2"/>
    </xf>
    <xf numFmtId="0" fontId="30" fillId="6" borderId="31" xfId="0" applyFont="1" applyFill="1" applyBorder="1" applyAlignment="1">
      <alignment horizontal="center"/>
    </xf>
    <xf numFmtId="0" fontId="8" fillId="0" borderId="35" xfId="0" applyFont="1" applyBorder="1" applyAlignment="1">
      <alignment horizontal="left" wrapText="1" indent="1"/>
    </xf>
    <xf numFmtId="0" fontId="8" fillId="0" borderId="6" xfId="0" applyFont="1" applyBorder="1" applyAlignment="1">
      <alignment horizontal="left" wrapText="1" indent="1"/>
    </xf>
    <xf numFmtId="0" fontId="8" fillId="0" borderId="36" xfId="0" applyFont="1" applyBorder="1" applyAlignment="1">
      <alignment horizontal="left" wrapText="1" indent="1"/>
    </xf>
    <xf numFmtId="0" fontId="17" fillId="0" borderId="0" xfId="0" applyFont="1" applyAlignment="1">
      <alignment horizontal="left" vertical="center" wrapText="1"/>
    </xf>
    <xf numFmtId="0" fontId="17" fillId="0" borderId="0" xfId="0" applyFont="1" applyAlignment="1">
      <alignment horizontal="left" vertical="center"/>
    </xf>
    <xf numFmtId="0" fontId="24" fillId="2" borderId="94"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 fillId="2" borderId="31" xfId="0" applyFont="1" applyFill="1" applyBorder="1" applyAlignment="1">
      <alignment horizontal="center"/>
    </xf>
    <xf numFmtId="0" fontId="3" fillId="16" borderId="80" xfId="0" applyFont="1" applyFill="1" applyBorder="1" applyAlignment="1">
      <alignment horizontal="left" vertical="center" wrapText="1" indent="2"/>
    </xf>
    <xf numFmtId="0" fontId="31" fillId="0" borderId="35" xfId="0" applyFont="1" applyBorder="1" applyAlignment="1">
      <alignment horizontal="left" wrapText="1"/>
    </xf>
    <xf numFmtId="0" fontId="2" fillId="0" borderId="52" xfId="0" applyFont="1" applyBorder="1" applyAlignment="1">
      <alignment horizontal="center" vertical="center"/>
    </xf>
    <xf numFmtId="0" fontId="8" fillId="0" borderId="53" xfId="0" applyFont="1" applyBorder="1"/>
    <xf numFmtId="0" fontId="31" fillId="2" borderId="6" xfId="0" applyFont="1" applyFill="1" applyBorder="1" applyAlignment="1">
      <alignment horizontal="left" wrapText="1"/>
    </xf>
    <xf numFmtId="0" fontId="65" fillId="0" borderId="51" xfId="0" applyFont="1" applyBorder="1"/>
    <xf numFmtId="0" fontId="65" fillId="0" borderId="50" xfId="0" applyFont="1" applyBorder="1"/>
    <xf numFmtId="0" fontId="2" fillId="0" borderId="0" xfId="0" applyFont="1" applyAlignment="1">
      <alignment horizontal="center"/>
    </xf>
    <xf numFmtId="0" fontId="8" fillId="10" borderId="31" xfId="0" applyFont="1" applyFill="1" applyBorder="1"/>
    <xf numFmtId="0" fontId="2" fillId="2" borderId="55" xfId="0" applyFont="1" applyFill="1" applyBorder="1" applyAlignment="1">
      <alignment horizontal="center"/>
    </xf>
    <xf numFmtId="0" fontId="8" fillId="0" borderId="55" xfId="0" applyFont="1" applyBorder="1"/>
    <xf numFmtId="0" fontId="44" fillId="0" borderId="0" xfId="0" applyFont="1" applyAlignment="1">
      <alignment horizontal="left" vertical="center" wrapText="1"/>
    </xf>
    <xf numFmtId="0" fontId="48" fillId="0" borderId="0" xfId="0" applyFont="1"/>
    <xf numFmtId="0" fontId="44" fillId="4" borderId="46" xfId="4" applyFont="1" applyFill="1" applyBorder="1" applyAlignment="1" applyProtection="1">
      <alignment horizontal="center" vertical="center" wrapText="1"/>
      <protection locked="0"/>
    </xf>
    <xf numFmtId="0" fontId="60" fillId="0" borderId="31" xfId="0" applyFont="1" applyBorder="1" applyAlignment="1">
      <alignment horizontal="center"/>
    </xf>
    <xf numFmtId="0" fontId="61" fillId="0" borderId="0" xfId="0" applyFont="1" applyAlignment="1">
      <alignment horizontal="center" wrapText="1"/>
    </xf>
    <xf numFmtId="0" fontId="6" fillId="0" borderId="31" xfId="0" applyFont="1" applyBorder="1" applyAlignment="1">
      <alignment horizontal="left"/>
    </xf>
    <xf numFmtId="0" fontId="6" fillId="0" borderId="0" xfId="0" applyFont="1" applyAlignment="1">
      <alignment horizontal="left"/>
    </xf>
    <xf numFmtId="0" fontId="3" fillId="10" borderId="89" xfId="0" applyFont="1" applyFill="1" applyBorder="1" applyAlignment="1">
      <alignment horizontal="left" wrapText="1"/>
    </xf>
    <xf numFmtId="0" fontId="3" fillId="10" borderId="90" xfId="0" applyFont="1" applyFill="1" applyBorder="1" applyAlignment="1">
      <alignment horizontal="left" wrapText="1"/>
    </xf>
    <xf numFmtId="0" fontId="3" fillId="10" borderId="61" xfId="0" applyFont="1" applyFill="1" applyBorder="1" applyAlignment="1">
      <alignment horizontal="left" wrapText="1"/>
    </xf>
    <xf numFmtId="0" fontId="3" fillId="10" borderId="87" xfId="0" applyFont="1" applyFill="1" applyBorder="1" applyAlignment="1">
      <alignment horizontal="left" wrapText="1"/>
    </xf>
    <xf numFmtId="0" fontId="3" fillId="10" borderId="88" xfId="0" applyFont="1" applyFill="1" applyBorder="1" applyAlignment="1">
      <alignment horizontal="left" wrapText="1"/>
    </xf>
    <xf numFmtId="0" fontId="3" fillId="10" borderId="58" xfId="0" applyFont="1" applyFill="1" applyBorder="1" applyAlignment="1">
      <alignment horizontal="left" wrapText="1"/>
    </xf>
    <xf numFmtId="0" fontId="17" fillId="4" borderId="45" xfId="4" applyFont="1" applyFill="1" applyBorder="1" applyAlignment="1" applyProtection="1">
      <alignment horizontal="left" vertical="center" wrapText="1"/>
      <protection locked="0"/>
    </xf>
    <xf numFmtId="0" fontId="17" fillId="0" borderId="45" xfId="0" applyFont="1" applyBorder="1" applyAlignment="1" applyProtection="1">
      <alignment horizontal="left"/>
      <protection locked="0"/>
    </xf>
  </cellXfs>
  <cellStyles count="5">
    <cellStyle name="Comma" xfId="2" builtinId="3"/>
    <cellStyle name="Hyperlink" xfId="4" builtinId="8"/>
    <cellStyle name="Normal" xfId="0" builtinId="0"/>
    <cellStyle name="Normal 2" xfId="1" xr:uid="{BCA22A0E-371F-4B3B-913B-3051CFB9CD52}"/>
    <cellStyle name="Per cent" xfId="3" builtinId="5"/>
  </cellStyles>
  <dxfs count="129">
    <dxf>
      <fill>
        <patternFill patternType="none"/>
      </fill>
    </dxf>
    <dxf>
      <font>
        <b val="0"/>
        <i val="0"/>
        <u val="none"/>
        <color theme="1"/>
      </font>
      <numFmt numFmtId="30" formatCode="@"/>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ont>
        <color theme="1" tint="0.24994659260841701"/>
      </font>
      <fill>
        <patternFill>
          <bgColor theme="0" tint="-0.24994659260841701"/>
        </patternFill>
      </fill>
    </dxf>
    <dxf>
      <font>
        <color theme="1" tint="0.34998626667073579"/>
      </font>
      <fill>
        <patternFill patternType="solid">
          <bgColor rgb="FFD9E8F2"/>
        </patternFill>
      </fill>
    </dxf>
    <dxf>
      <font>
        <color theme="1" tint="0.34998626667073579"/>
      </font>
      <fill>
        <patternFill patternType="solid">
          <bgColor rgb="FFD9E8F2"/>
        </patternFill>
      </fill>
      <border>
        <left style="thin">
          <color rgb="FF8CBAD5"/>
        </left>
        <right style="thin">
          <color rgb="FF8CBAD5"/>
        </right>
        <top style="thin">
          <color rgb="FF8CBAD5"/>
        </top>
        <bottom style="thin">
          <color rgb="FF8CBAD5"/>
        </bottom>
      </border>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patternType="solid">
          <bgColor theme="0" tint="-4.9989318521683403E-2"/>
        </patternFill>
      </fill>
    </dxf>
    <dxf>
      <font>
        <color theme="0"/>
      </font>
      <fill>
        <patternFill patternType="solid">
          <bgColor theme="0" tint="-4.9989318521683403E-2"/>
        </patternFill>
      </fill>
    </dxf>
    <dxf>
      <fill>
        <patternFill patternType="solid">
          <bgColor theme="0" tint="-4.9989318521683403E-2"/>
        </patternFill>
      </fill>
    </dxf>
    <dxf>
      <font>
        <color theme="0"/>
      </font>
      <fill>
        <patternFill patternType="solid">
          <bgColor theme="0" tint="-4.9989318521683403E-2"/>
        </patternFill>
      </fill>
    </dxf>
    <dxf>
      <font>
        <color theme="0"/>
      </font>
      <fill>
        <patternFill patternType="solid">
          <bgColor theme="0" tint="-4.9989318521683403E-2"/>
        </patternFill>
      </fill>
    </dxf>
    <dxf>
      <fill>
        <patternFill patternType="solid">
          <bgColor rgb="FFD9E8F2"/>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5"/>
      </font>
      <fill>
        <patternFill>
          <bgColor rgb="FFFFC7CE"/>
        </patternFill>
      </fill>
      <border>
        <left style="thin">
          <color rgb="FFE69BA3"/>
        </left>
        <right style="thin">
          <color theme="5" tint="0.59996337778862885"/>
        </right>
        <top style="thin">
          <color rgb="FFE69BA3"/>
        </top>
        <bottom style="thin">
          <color rgb="FFE69BA3"/>
        </bottom>
      </border>
    </dxf>
    <dxf>
      <font>
        <color theme="5"/>
      </font>
      <fill>
        <patternFill>
          <bgColor rgb="FFFFC7CE"/>
        </patternFill>
      </fill>
      <border>
        <left style="thin">
          <color theme="5" tint="0.59996337778862885"/>
        </left>
        <right style="thin">
          <color theme="5" tint="0.59996337778862885"/>
        </right>
        <top style="thin">
          <color theme="5" tint="0.59996337778862885"/>
        </top>
        <bottom style="thin">
          <color theme="5" tint="0.59996337778862885"/>
        </bottom>
        <vertical/>
        <horizontal/>
      </border>
    </dxf>
    <dxf>
      <font>
        <color rgb="FF9C0006"/>
      </font>
      <fill>
        <patternFill>
          <bgColor rgb="FFFFC7CE"/>
        </patternFill>
      </fill>
    </dxf>
    <dxf>
      <font>
        <color rgb="FF9C0006"/>
      </font>
      <fill>
        <patternFill>
          <bgColor rgb="FFFFC7CE"/>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none"/>
      </fill>
    </dxf>
    <dxf>
      <font>
        <color theme="1" tint="0.24994659260841701"/>
      </font>
      <fill>
        <patternFill patternType="solid">
          <bgColor theme="0" tint="-0.24994659260841701"/>
        </patternFill>
      </fill>
    </dxf>
    <dxf>
      <font>
        <color theme="5" tint="-0.24994659260841701"/>
      </font>
      <fill>
        <patternFill>
          <bgColor theme="5" tint="0.59996337778862885"/>
        </patternFill>
      </fill>
      <border>
        <left style="thin">
          <color theme="5" tint="-0.24994659260841701"/>
        </left>
        <right style="thin">
          <color theme="5" tint="-0.24994659260841701"/>
        </right>
        <top style="thin">
          <color theme="5" tint="-0.24994659260841701"/>
        </top>
        <bottom style="thin">
          <color theme="5" tint="-0.24994659260841701"/>
        </bottom>
        <vertical/>
        <horizontal/>
      </border>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b val="0"/>
        <i val="0"/>
        <u val="none"/>
        <color auto="1"/>
      </font>
      <numFmt numFmtId="30" formatCode="@"/>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none"/>
      </fill>
    </dxf>
    <dxf>
      <font>
        <b val="0"/>
        <i val="0"/>
        <u val="none"/>
        <color theme="1"/>
      </font>
      <numFmt numFmtId="30" formatCode="@"/>
    </dxf>
    <dxf>
      <font>
        <color theme="1" tint="0.24994659260841701"/>
      </font>
      <fill>
        <patternFill>
          <bgColor theme="0" tint="-0.24994659260841701"/>
        </patternFill>
      </fill>
    </dxf>
    <dxf>
      <font>
        <color theme="1" tint="0.24994659260841701"/>
      </font>
      <fill>
        <patternFill>
          <bgColor theme="0" tint="-0.24994659260841701"/>
        </patternFill>
      </fill>
    </dxf>
    <dxf>
      <fill>
        <patternFill>
          <bgColor theme="0" tint="-0.24994659260841701"/>
        </patternFill>
      </fill>
    </dxf>
    <dxf>
      <font>
        <color theme="1" tint="0.24994659260841701"/>
      </font>
      <fill>
        <patternFill>
          <bgColor theme="0" tint="-0.24994659260841701"/>
        </patternFill>
      </fill>
    </dxf>
  </dxfs>
  <tableStyles count="0" defaultTableStyle="TableStyleMedium2" defaultPivotStyle="PivotStyleLight16"/>
  <colors>
    <mruColors>
      <color rgb="FFD9E8F2"/>
      <color rgb="FF14284C"/>
      <color rgb="FFD77932"/>
      <color rgb="FFD87B41"/>
      <color rgb="FF3289B7"/>
      <color rgb="FF0070C0"/>
      <color rgb="FF8CBAD5"/>
      <color rgb="FFD77931"/>
      <color rgb="FF5D25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7</xdr:col>
      <xdr:colOff>371475</xdr:colOff>
      <xdr:row>14</xdr:row>
      <xdr:rowOff>66675</xdr:rowOff>
    </xdr:from>
    <xdr:ext cx="190500"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0</xdr:colOff>
      <xdr:row>0</xdr:row>
      <xdr:rowOff>0</xdr:rowOff>
    </xdr:from>
    <xdr:to>
      <xdr:col>22</xdr:col>
      <xdr:colOff>0</xdr:colOff>
      <xdr:row>1048576</xdr:row>
      <xdr:rowOff>21208</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0" y="0"/>
          <a:ext cx="17199429" cy="11015779"/>
          <a:chOff x="0" y="0"/>
          <a:chExt cx="17294412" cy="10458824"/>
        </a:xfrm>
      </xdr:grpSpPr>
      <xdr:pic>
        <xdr:nvPicPr>
          <xdr:cNvPr id="2" name="image6.png">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PicPr preferRelativeResize="0">
            <a:picLocks noChangeAspect="1"/>
          </xdr:cNvPicPr>
        </xdr:nvPicPr>
        <xdr:blipFill rotWithShape="1">
          <a:blip xmlns:r="http://schemas.openxmlformats.org/officeDocument/2006/relationships" r:embed="rId1" cstate="print"/>
          <a:srcRect b="18080"/>
          <a:stretch/>
        </xdr:blipFill>
        <xdr:spPr>
          <a:xfrm>
            <a:off x="0" y="18675"/>
            <a:ext cx="17294412" cy="10440149"/>
          </a:xfrm>
          <a:prstGeom prst="rect">
            <a:avLst/>
          </a:prstGeom>
          <a:noFill/>
        </xdr:spPr>
      </xdr:pic>
      <xdr:sp macro="" textlink="">
        <xdr:nvSpPr>
          <xdr:cNvPr id="5" name="Shape 5">
            <a:extLst>
              <a:ext uri="{FF2B5EF4-FFF2-40B4-BE49-F238E27FC236}">
                <a16:creationId xmlns:a16="http://schemas.microsoft.com/office/drawing/2014/main" id="{00000000-0008-0000-0000-000005000000}"/>
              </a:ext>
            </a:extLst>
          </xdr:cNvPr>
          <xdr:cNvSpPr txBox="1">
            <a:spLocks noChangeAspect="1"/>
          </xdr:cNvSpPr>
        </xdr:nvSpPr>
        <xdr:spPr>
          <a:xfrm>
            <a:off x="9525" y="0"/>
            <a:ext cx="17284887" cy="10440146"/>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Services Corporate</a:t>
            </a:r>
            <a:r>
              <a:rPr lang="en-US" sz="6600" b="0" baseline="0">
                <a:solidFill>
                  <a:schemeClr val="lt1"/>
                </a:solidFill>
                <a:latin typeface="Arial"/>
                <a:ea typeface="Arial"/>
                <a:cs typeface="Arial"/>
                <a:sym typeface="Arial"/>
              </a:rPr>
              <a:t> </a:t>
            </a:r>
            <a:r>
              <a:rPr lang="en-US" sz="6600" b="0">
                <a:solidFill>
                  <a:schemeClr val="lt1"/>
                </a:solidFill>
                <a:latin typeface="Arial"/>
                <a:ea typeface="Arial"/>
                <a:cs typeface="Arial"/>
                <a:sym typeface="Arial"/>
              </a:rPr>
              <a:t>Target</a:t>
            </a:r>
            <a:endParaRPr sz="1400"/>
          </a:p>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 Submission Form</a:t>
            </a: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1.5 • December 2024</a:t>
            </a:r>
            <a:endParaRPr sz="1400"/>
          </a:p>
        </xdr:txBody>
      </xdr:sp>
    </xdr:grpSp>
    <xdr:clientData/>
  </xdr:twoCellAnchor>
  <xdr:twoCellAnchor editAs="oneCell">
    <xdr:from>
      <xdr:col>0</xdr:col>
      <xdr:colOff>90714</xdr:colOff>
      <xdr:row>2</xdr:row>
      <xdr:rowOff>18143</xdr:rowOff>
    </xdr:from>
    <xdr:to>
      <xdr:col>5</xdr:col>
      <xdr:colOff>351971</xdr:colOff>
      <xdr:row>13</xdr:row>
      <xdr:rowOff>108857</xdr:rowOff>
    </xdr:to>
    <xdr:pic>
      <xdr:nvPicPr>
        <xdr:cNvPr id="6" name="Picture 5">
          <a:extLst>
            <a:ext uri="{FF2B5EF4-FFF2-40B4-BE49-F238E27FC236}">
              <a16:creationId xmlns:a16="http://schemas.microsoft.com/office/drawing/2014/main" id="{0C1428E5-56E3-FD8C-3998-EC55B029A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714" y="417286"/>
          <a:ext cx="3962400" cy="2286000"/>
        </a:xfrm>
        <a:prstGeom prst="rect">
          <a:avLst/>
        </a:prstGeom>
      </xdr:spPr>
    </xdr:pic>
    <xdr:clientData/>
  </xdr:twoCellAnchor>
  <xdr:twoCellAnchor>
    <xdr:from>
      <xdr:col>0</xdr:col>
      <xdr:colOff>0</xdr:colOff>
      <xdr:row>35</xdr:row>
      <xdr:rowOff>18143</xdr:rowOff>
    </xdr:from>
    <xdr:to>
      <xdr:col>22</xdr:col>
      <xdr:colOff>0</xdr:colOff>
      <xdr:row>46</xdr:row>
      <xdr:rowOff>0</xdr:rowOff>
    </xdr:to>
    <xdr:grpSp>
      <xdr:nvGrpSpPr>
        <xdr:cNvPr id="18" name="Group 17">
          <a:extLst>
            <a:ext uri="{FF2B5EF4-FFF2-40B4-BE49-F238E27FC236}">
              <a16:creationId xmlns:a16="http://schemas.microsoft.com/office/drawing/2014/main" id="{8C8EF9E6-2176-0111-30D5-B13FA7AEBF78}"/>
            </a:ext>
          </a:extLst>
        </xdr:cNvPr>
        <xdr:cNvGrpSpPr/>
      </xdr:nvGrpSpPr>
      <xdr:grpSpPr>
        <a:xfrm>
          <a:off x="0" y="8781143"/>
          <a:ext cx="17199429" cy="2213428"/>
          <a:chOff x="0" y="8781143"/>
          <a:chExt cx="17199429" cy="2213428"/>
        </a:xfrm>
      </xdr:grpSpPr>
      <xdr:sp macro="" textlink="">
        <xdr:nvSpPr>
          <xdr:cNvPr id="14" name="Rectangle 13">
            <a:extLst>
              <a:ext uri="{FF2B5EF4-FFF2-40B4-BE49-F238E27FC236}">
                <a16:creationId xmlns:a16="http://schemas.microsoft.com/office/drawing/2014/main" id="{BAB28EB1-2CD7-32D6-FFDB-3463B779FF2E}"/>
              </a:ext>
            </a:extLst>
          </xdr:cNvPr>
          <xdr:cNvSpPr/>
        </xdr:nvSpPr>
        <xdr:spPr>
          <a:xfrm>
            <a:off x="0" y="8781143"/>
            <a:ext cx="17199429" cy="2213428"/>
          </a:xfrm>
          <a:prstGeom prst="rect">
            <a:avLst/>
          </a:prstGeom>
          <a:solidFill>
            <a:srgbClr val="14284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									</a:t>
            </a:r>
          </a:p>
        </xdr:txBody>
      </xdr:sp>
      <xdr:pic>
        <xdr:nvPicPr>
          <xdr:cNvPr id="16" name="Picture 15">
            <a:extLst>
              <a:ext uri="{FF2B5EF4-FFF2-40B4-BE49-F238E27FC236}">
                <a16:creationId xmlns:a16="http://schemas.microsoft.com/office/drawing/2014/main" id="{55259C3F-57EB-5D4B-8D8F-69EFEAB7F3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8287" y="9071428"/>
            <a:ext cx="2784719" cy="1596572"/>
          </a:xfrm>
          <a:prstGeom prst="rect">
            <a:avLst/>
          </a:prstGeom>
        </xdr:spPr>
      </xdr:pic>
      <xdr:sp macro="" textlink="">
        <xdr:nvSpPr>
          <xdr:cNvPr id="17" name="TextBox 16">
            <a:extLst>
              <a:ext uri="{FF2B5EF4-FFF2-40B4-BE49-F238E27FC236}">
                <a16:creationId xmlns:a16="http://schemas.microsoft.com/office/drawing/2014/main" id="{82AD4E1D-641B-2349-2F23-84F825376EFB}"/>
              </a:ext>
            </a:extLst>
          </xdr:cNvPr>
          <xdr:cNvSpPr txBox="1"/>
        </xdr:nvSpPr>
        <xdr:spPr>
          <a:xfrm>
            <a:off x="5225144" y="9271001"/>
            <a:ext cx="8871856" cy="1251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a:solidFill>
                  <a:schemeClr val="bg1"/>
                </a:solidFill>
                <a:latin typeface="Arial" panose="020B0604020202020204" pitchFamily="34" charset="0"/>
                <a:cs typeface="Arial" panose="020B0604020202020204" pitchFamily="34" charset="0"/>
              </a:rPr>
              <a:t>SBTI Services Limited is a limited company registered in England and Wales (15181058). Registered address: First Floor, 10 Queen Street Place, London, </a:t>
            </a:r>
            <a:r>
              <a:rPr lang="en-GB" sz="1800">
                <a:ln>
                  <a:noFill/>
                </a:ln>
                <a:solidFill>
                  <a:schemeClr val="bg1"/>
                </a:solidFill>
                <a:latin typeface="Arial" panose="020B0604020202020204" pitchFamily="34" charset="0"/>
                <a:cs typeface="Arial" panose="020B0604020202020204" pitchFamily="34" charset="0"/>
              </a:rPr>
              <a:t>England</a:t>
            </a:r>
            <a:r>
              <a:rPr lang="en-GB" sz="1800">
                <a:solidFill>
                  <a:schemeClr val="bg1"/>
                </a:solidFill>
                <a:latin typeface="Arial" panose="020B0604020202020204" pitchFamily="34" charset="0"/>
                <a:cs typeface="Arial" panose="020B0604020202020204" pitchFamily="34" charset="0"/>
              </a:rPr>
              <a:t>, EC4R 1BE. SBTI Services</a:t>
            </a:r>
            <a:r>
              <a:rPr lang="en-GB" sz="1800" baseline="0">
                <a:solidFill>
                  <a:schemeClr val="bg1"/>
                </a:solidFill>
                <a:latin typeface="Arial" panose="020B0604020202020204" pitchFamily="34" charset="0"/>
                <a:cs typeface="Arial" panose="020B0604020202020204" pitchFamily="34" charset="0"/>
              </a:rPr>
              <a:t> Limited is a wholly owned subsidiary of Science Based Targets initiative.</a:t>
            </a:r>
            <a:endParaRPr lang="en-GB" sz="1800">
              <a:solidFill>
                <a:schemeClr val="bg1"/>
              </a:solidFill>
              <a:latin typeface="Arial" panose="020B0604020202020204" pitchFamily="34" charset="0"/>
              <a:cs typeface="Arial" panose="020B0604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390525</xdr:colOff>
      <xdr:row>20</xdr:row>
      <xdr:rowOff>76200</xdr:rowOff>
    </xdr:from>
    <xdr:ext cx="3914775" cy="914400"/>
    <xdr:sp macro="" textlink="">
      <xdr:nvSpPr>
        <xdr:cNvPr id="14" name="Shape 14">
          <a:extLst>
            <a:ext uri="{FF2B5EF4-FFF2-40B4-BE49-F238E27FC236}">
              <a16:creationId xmlns:a16="http://schemas.microsoft.com/office/drawing/2014/main" id="{00000000-0008-0000-0100-00000E000000}"/>
            </a:ext>
          </a:extLst>
        </xdr:cNvPr>
        <xdr:cNvSpPr/>
      </xdr:nvSpPr>
      <xdr:spPr>
        <a:xfrm>
          <a:off x="3393375" y="3327563"/>
          <a:ext cx="3905250" cy="904875"/>
        </a:xfrm>
        <a:prstGeom prst="rect">
          <a:avLst/>
        </a:prstGeom>
        <a:solidFill>
          <a:srgbClr val="D9E8F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mandatory</a:t>
          </a:r>
          <a:endParaRPr sz="1400"/>
        </a:p>
      </xdr:txBody>
    </xdr:sp>
    <xdr:clientData fLocksWithSheet="0"/>
  </xdr:oneCellAnchor>
  <xdr:oneCellAnchor>
    <xdr:from>
      <xdr:col>7</xdr:col>
      <xdr:colOff>647700</xdr:colOff>
      <xdr:row>20</xdr:row>
      <xdr:rowOff>76200</xdr:rowOff>
    </xdr:from>
    <xdr:ext cx="3914775" cy="914400"/>
    <xdr:sp macro="" textlink="">
      <xdr:nvSpPr>
        <xdr:cNvPr id="17" name="Shape 17">
          <a:extLst>
            <a:ext uri="{FF2B5EF4-FFF2-40B4-BE49-F238E27FC236}">
              <a16:creationId xmlns:a16="http://schemas.microsoft.com/office/drawing/2014/main" id="{00000000-0008-0000-0100-000011000000}"/>
            </a:ext>
          </a:extLst>
        </xdr:cNvPr>
        <xdr:cNvSpPr/>
      </xdr:nvSpPr>
      <xdr:spPr>
        <a:xfrm>
          <a:off x="3393375" y="3327563"/>
          <a:ext cx="3905250" cy="904875"/>
        </a:xfrm>
        <a:prstGeom prst="rect">
          <a:avLst/>
        </a:prstGeom>
        <a:solidFill>
          <a:srgbClr val="BFBFB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rgbClr val="7F7F7F"/>
              </a:solidFill>
              <a:latin typeface="Arial"/>
              <a:ea typeface="Arial"/>
              <a:cs typeface="Arial"/>
              <a:sym typeface="Arial"/>
            </a:rPr>
            <a:t>Do not enter data (data entry conditional)</a:t>
          </a:r>
          <a:endParaRPr sz="1600">
            <a:solidFill>
              <a:srgbClr val="7F7F7F"/>
            </a:solidFill>
            <a:latin typeface="Arial"/>
            <a:ea typeface="Arial"/>
            <a:cs typeface="Arial"/>
            <a:sym typeface="Arial"/>
          </a:endParaRPr>
        </a:p>
      </xdr:txBody>
    </xdr:sp>
    <xdr:clientData fLocksWithSheet="0"/>
  </xdr:oneCellAnchor>
  <xdr:oneCellAnchor>
    <xdr:from>
      <xdr:col>14</xdr:col>
      <xdr:colOff>85725</xdr:colOff>
      <xdr:row>20</xdr:row>
      <xdr:rowOff>76200</xdr:rowOff>
    </xdr:from>
    <xdr:ext cx="4010025" cy="914400"/>
    <xdr:sp macro="" textlink="">
      <xdr:nvSpPr>
        <xdr:cNvPr id="18" name="Shape 18">
          <a:extLst>
            <a:ext uri="{FF2B5EF4-FFF2-40B4-BE49-F238E27FC236}">
              <a16:creationId xmlns:a16="http://schemas.microsoft.com/office/drawing/2014/main" id="{00000000-0008-0000-0100-000012000000}"/>
            </a:ext>
          </a:extLst>
        </xdr:cNvPr>
        <xdr:cNvSpPr/>
      </xdr:nvSpPr>
      <xdr:spPr>
        <a:xfrm>
          <a:off x="3345750" y="3327563"/>
          <a:ext cx="4000500" cy="904875"/>
        </a:xfrm>
        <a:prstGeom prst="rect">
          <a:avLst/>
        </a:prstGeom>
        <a:solidFill>
          <a:srgbClr val="9E87B7"/>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example</a:t>
          </a:r>
          <a:endParaRPr sz="1400"/>
        </a:p>
      </xdr:txBody>
    </xdr:sp>
    <xdr:clientData fLocksWithSheet="0"/>
  </xdr:oneCellAnchor>
  <xdr:twoCellAnchor editAs="oneCell">
    <xdr:from>
      <xdr:col>0</xdr:col>
      <xdr:colOff>0</xdr:colOff>
      <xdr:row>0</xdr:row>
      <xdr:rowOff>0</xdr:rowOff>
    </xdr:from>
    <xdr:to>
      <xdr:col>22</xdr:col>
      <xdr:colOff>0</xdr:colOff>
      <xdr:row>10</xdr:row>
      <xdr:rowOff>736</xdr:rowOff>
    </xdr:to>
    <xdr:grpSp>
      <xdr:nvGrpSpPr>
        <xdr:cNvPr id="57" name="Group 1">
          <a:extLst>
            <a:ext uri="{FF2B5EF4-FFF2-40B4-BE49-F238E27FC236}">
              <a16:creationId xmlns:a16="http://schemas.microsoft.com/office/drawing/2014/main" id="{00000000-0008-0000-0100-000039000000}"/>
            </a:ext>
          </a:extLst>
        </xdr:cNvPr>
        <xdr:cNvGrpSpPr>
          <a:grpSpLocks noChangeAspect="1"/>
        </xdr:cNvGrpSpPr>
      </xdr:nvGrpSpPr>
      <xdr:grpSpPr>
        <a:xfrm>
          <a:off x="0" y="0"/>
          <a:ext cx="17077447" cy="1892225"/>
          <a:chOff x="0" y="0"/>
          <a:chExt cx="15549563" cy="1905000"/>
        </a:xfrm>
      </xdr:grpSpPr>
      <xdr:pic>
        <xdr:nvPicPr>
          <xdr:cNvPr id="58" name="Picture 5">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6876"/>
          <a:stretch/>
        </xdr:blipFill>
        <xdr:spPr>
          <a:xfrm>
            <a:off x="0" y="0"/>
            <a:ext cx="15549563" cy="1905000"/>
          </a:xfrm>
          <a:prstGeom prst="rect">
            <a:avLst/>
          </a:prstGeom>
        </xdr:spPr>
      </xdr:pic>
      <xdr:grpSp>
        <xdr:nvGrpSpPr>
          <xdr:cNvPr id="60" name="Group 43">
            <a:extLst>
              <a:ext uri="{FF2B5EF4-FFF2-40B4-BE49-F238E27FC236}">
                <a16:creationId xmlns:a16="http://schemas.microsoft.com/office/drawing/2014/main" id="{00000000-0008-0000-0100-00003C000000}"/>
              </a:ext>
            </a:extLst>
          </xdr:cNvPr>
          <xdr:cNvGrpSpPr/>
        </xdr:nvGrpSpPr>
        <xdr:grpSpPr>
          <a:xfrm>
            <a:off x="3850827" y="709984"/>
            <a:ext cx="11272240" cy="544386"/>
            <a:chOff x="4233582" y="681555"/>
            <a:chExt cx="12353064" cy="522491"/>
          </a:xfrm>
        </xdr:grpSpPr>
        <xdr:sp macro="" textlink="">
          <xdr:nvSpPr>
            <xdr:cNvPr id="61" name="Shape 33">
              <a:extLst>
                <a:ext uri="{FF2B5EF4-FFF2-40B4-BE49-F238E27FC236}">
                  <a16:creationId xmlns:a16="http://schemas.microsoft.com/office/drawing/2014/main" id="{00000000-0008-0000-0100-00003D000000}"/>
                </a:ext>
              </a:extLst>
            </xdr:cNvPr>
            <xdr:cNvSpPr/>
          </xdr:nvSpPr>
          <xdr:spPr>
            <a:xfrm>
              <a:off x="4233582" y="681555"/>
              <a:ext cx="1383761" cy="522491"/>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1"/>
                  </a:solidFill>
                  <a:latin typeface="Arial"/>
                  <a:ea typeface="Arial"/>
                  <a:cs typeface="Arial"/>
                  <a:sym typeface="Arial"/>
                </a:rPr>
                <a:t>Instructions</a:t>
              </a:r>
              <a:endParaRPr sz="1400">
                <a:solidFill>
                  <a:schemeClr val="bg1"/>
                </a:solidFill>
              </a:endParaRPr>
            </a:p>
          </xdr:txBody>
        </xdr:sp>
        <xdr:sp macro="" textlink="">
          <xdr:nvSpPr>
            <xdr:cNvPr id="62" name="Shape 34">
              <a:extLst>
                <a:ext uri="{FF2B5EF4-FFF2-40B4-BE49-F238E27FC236}">
                  <a16:creationId xmlns:a16="http://schemas.microsoft.com/office/drawing/2014/main" id="{00000000-0008-0000-0100-00003E000000}"/>
                </a:ext>
              </a:extLst>
            </xdr:cNvPr>
            <xdr:cNvSpPr/>
          </xdr:nvSpPr>
          <xdr:spPr>
            <a:xfrm>
              <a:off x="8934709"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a:t>
              </a:r>
              <a:endParaRPr sz="1400" b="0">
                <a:solidFill>
                  <a:schemeClr val="tx1"/>
                </a:solidFill>
              </a:endParaRPr>
            </a:p>
          </xdr:txBody>
        </xdr:sp>
        <xdr:sp macro="" textlink="">
          <xdr:nvSpPr>
            <xdr:cNvPr id="63" name="Shape 35">
              <a:extLst>
                <a:ext uri="{FF2B5EF4-FFF2-40B4-BE49-F238E27FC236}">
                  <a16:creationId xmlns:a16="http://schemas.microsoft.com/office/drawing/2014/main" id="{00000000-0008-0000-0100-00003F000000}"/>
                </a:ext>
              </a:extLst>
            </xdr:cNvPr>
            <xdr:cNvSpPr/>
          </xdr:nvSpPr>
          <xdr:spPr>
            <a:xfrm>
              <a:off x="5800626" y="681555"/>
              <a:ext cx="1383761" cy="522491"/>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28" name="Shape 36">
              <a:extLst>
                <a:ext uri="{FF2B5EF4-FFF2-40B4-BE49-F238E27FC236}">
                  <a16:creationId xmlns:a16="http://schemas.microsoft.com/office/drawing/2014/main" id="{00000000-0008-0000-0100-000080000000}"/>
                </a:ext>
              </a:extLst>
            </xdr:cNvPr>
            <xdr:cNvSpPr/>
          </xdr:nvSpPr>
          <xdr:spPr>
            <a:xfrm>
              <a:off x="12068798"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9" name="Shape 37">
              <a:extLst>
                <a:ext uri="{FF2B5EF4-FFF2-40B4-BE49-F238E27FC236}">
                  <a16:creationId xmlns:a16="http://schemas.microsoft.com/office/drawing/2014/main" id="{00000000-0008-0000-0100-000081000000}"/>
                </a:ext>
              </a:extLst>
            </xdr:cNvPr>
            <xdr:cNvSpPr/>
          </xdr:nvSpPr>
          <xdr:spPr>
            <a:xfrm>
              <a:off x="7367667"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0" name="Shape 38">
              <a:extLst>
                <a:ext uri="{FF2B5EF4-FFF2-40B4-BE49-F238E27FC236}">
                  <a16:creationId xmlns:a16="http://schemas.microsoft.com/office/drawing/2014/main" id="{00000000-0008-0000-0100-000082000000}"/>
                </a:ext>
              </a:extLst>
            </xdr:cNvPr>
            <xdr:cNvSpPr/>
          </xdr:nvSpPr>
          <xdr:spPr>
            <a:xfrm>
              <a:off x="15202885"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31" name="Shape 39">
              <a:extLst>
                <a:ext uri="{FF2B5EF4-FFF2-40B4-BE49-F238E27FC236}">
                  <a16:creationId xmlns:a16="http://schemas.microsoft.com/office/drawing/2014/main" id="{00000000-0008-0000-0100-000083000000}"/>
                </a:ext>
              </a:extLst>
            </xdr:cNvPr>
            <xdr:cNvSpPr/>
          </xdr:nvSpPr>
          <xdr:spPr>
            <a:xfrm>
              <a:off x="13635840"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32" name="Shape 40">
              <a:extLst>
                <a:ext uri="{FF2B5EF4-FFF2-40B4-BE49-F238E27FC236}">
                  <a16:creationId xmlns:a16="http://schemas.microsoft.com/office/drawing/2014/main" id="{00000000-0008-0000-0100-000084000000}"/>
                </a:ext>
              </a:extLst>
            </xdr:cNvPr>
            <xdr:cNvSpPr/>
          </xdr:nvSpPr>
          <xdr:spPr>
            <a:xfrm>
              <a:off x="10501753"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grpSp>
    <xdr:clientData/>
  </xdr:twoCellAnchor>
  <xdr:twoCellAnchor editAs="oneCell">
    <xdr:from>
      <xdr:col>0</xdr:col>
      <xdr:colOff>0</xdr:colOff>
      <xdr:row>0</xdr:row>
      <xdr:rowOff>31750</xdr:rowOff>
    </xdr:from>
    <xdr:to>
      <xdr:col>4</xdr:col>
      <xdr:colOff>190500</xdr:colOff>
      <xdr:row>9</xdr:row>
      <xdr:rowOff>75712</xdr:rowOff>
    </xdr:to>
    <xdr:pic>
      <xdr:nvPicPr>
        <xdr:cNvPr id="3" name="Picture 2">
          <a:extLst>
            <a:ext uri="{FF2B5EF4-FFF2-40B4-BE49-F238E27FC236}">
              <a16:creationId xmlns:a16="http://schemas.microsoft.com/office/drawing/2014/main" id="{00175A70-CCD1-D6CE-FCE2-56BBFB9371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750"/>
          <a:ext cx="3048000" cy="17584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9</xdr:row>
      <xdr:rowOff>131494</xdr:rowOff>
    </xdr:to>
    <xdr:grpSp>
      <xdr:nvGrpSpPr>
        <xdr:cNvPr id="26" name="Group 19">
          <a:extLst>
            <a:ext uri="{FF2B5EF4-FFF2-40B4-BE49-F238E27FC236}">
              <a16:creationId xmlns:a16="http://schemas.microsoft.com/office/drawing/2014/main" id="{00000000-0008-0000-0200-00001A000000}"/>
            </a:ext>
          </a:extLst>
        </xdr:cNvPr>
        <xdr:cNvGrpSpPr>
          <a:grpSpLocks noChangeAspect="1"/>
        </xdr:cNvGrpSpPr>
      </xdr:nvGrpSpPr>
      <xdr:grpSpPr>
        <a:xfrm>
          <a:off x="0" y="0"/>
          <a:ext cx="17049750" cy="1845994"/>
          <a:chOff x="0" y="0"/>
          <a:chExt cx="15388442" cy="1855519"/>
        </a:xfrm>
      </xdr:grpSpPr>
      <xdr:pic>
        <xdr:nvPicPr>
          <xdr:cNvPr id="27" name="Picture 5">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28" name="Shape 33">
            <a:extLst>
              <a:ext uri="{FF2B5EF4-FFF2-40B4-BE49-F238E27FC236}">
                <a16:creationId xmlns:a16="http://schemas.microsoft.com/office/drawing/2014/main" id="{00000000-0008-0000-0200-00001C00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29" name="Shape 34">
            <a:extLst>
              <a:ext uri="{FF2B5EF4-FFF2-40B4-BE49-F238E27FC236}">
                <a16:creationId xmlns:a16="http://schemas.microsoft.com/office/drawing/2014/main" id="{00000000-0008-0000-0200-00001D00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30" name="Shape 35">
            <a:extLst>
              <a:ext uri="{FF2B5EF4-FFF2-40B4-BE49-F238E27FC236}">
                <a16:creationId xmlns:a16="http://schemas.microsoft.com/office/drawing/2014/main" id="{00000000-0008-0000-0200-00001E000000}"/>
              </a:ext>
            </a:extLst>
          </xdr:cNvPr>
          <xdr:cNvSpPr>
            <a:spLocks noChangeAspect="1"/>
          </xdr:cNvSpPr>
        </xdr:nvSpPr>
        <xdr:spPr>
          <a:xfrm>
            <a:off x="5157913" y="654561"/>
            <a:ext cx="1258095" cy="543810"/>
          </a:xfrm>
          <a:prstGeom prst="rect">
            <a:avLst/>
          </a:prstGeom>
          <a:solidFill>
            <a:srgbClr val="D87B4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Company Information</a:t>
            </a:r>
            <a:endParaRPr sz="1400">
              <a:solidFill>
                <a:schemeClr val="bg2"/>
              </a:solidFill>
            </a:endParaRPr>
          </a:p>
        </xdr:txBody>
      </xdr:sp>
      <xdr:sp macro="" textlink="">
        <xdr:nvSpPr>
          <xdr:cNvPr id="31" name="Shape 36">
            <a:extLst>
              <a:ext uri="{FF2B5EF4-FFF2-40B4-BE49-F238E27FC236}">
                <a16:creationId xmlns:a16="http://schemas.microsoft.com/office/drawing/2014/main" id="{00000000-0008-0000-0200-00001F00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32" name="Shape 37">
            <a:extLst>
              <a:ext uri="{FF2B5EF4-FFF2-40B4-BE49-F238E27FC236}">
                <a16:creationId xmlns:a16="http://schemas.microsoft.com/office/drawing/2014/main" id="{00000000-0008-0000-0200-000020000000}"/>
              </a:ext>
            </a:extLst>
          </xdr:cNvPr>
          <xdr:cNvSpPr>
            <a:spLocks noChangeAspect="1"/>
          </xdr:cNvSpPr>
        </xdr:nvSpPr>
        <xdr:spPr>
          <a:xfrm>
            <a:off x="657832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33" name="Shape 38">
            <a:extLst>
              <a:ext uri="{FF2B5EF4-FFF2-40B4-BE49-F238E27FC236}">
                <a16:creationId xmlns:a16="http://schemas.microsoft.com/office/drawing/2014/main" id="{00000000-0008-0000-0200-00002100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34" name="Shape 39">
            <a:extLst>
              <a:ext uri="{FF2B5EF4-FFF2-40B4-BE49-F238E27FC236}">
                <a16:creationId xmlns:a16="http://schemas.microsoft.com/office/drawing/2014/main" id="{00000000-0008-0000-0200-00002200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35" name="Shape 40">
            <a:extLst>
              <a:ext uri="{FF2B5EF4-FFF2-40B4-BE49-F238E27FC236}">
                <a16:creationId xmlns:a16="http://schemas.microsoft.com/office/drawing/2014/main" id="{00000000-0008-0000-0200-00002300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xdr:twoCellAnchor editAs="oneCell">
    <xdr:from>
      <xdr:col>0</xdr:col>
      <xdr:colOff>0</xdr:colOff>
      <xdr:row>0</xdr:row>
      <xdr:rowOff>0</xdr:rowOff>
    </xdr:from>
    <xdr:to>
      <xdr:col>4</xdr:col>
      <xdr:colOff>190500</xdr:colOff>
      <xdr:row>9</xdr:row>
      <xdr:rowOff>43962</xdr:rowOff>
    </xdr:to>
    <xdr:pic>
      <xdr:nvPicPr>
        <xdr:cNvPr id="4" name="Picture 3">
          <a:extLst>
            <a:ext uri="{FF2B5EF4-FFF2-40B4-BE49-F238E27FC236}">
              <a16:creationId xmlns:a16="http://schemas.microsoft.com/office/drawing/2014/main" id="{CB0F751E-6186-E44A-A983-8352F38A80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48000" cy="17584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173672</xdr:colOff>
          <xdr:row>111</xdr:row>
          <xdr:rowOff>199276</xdr:rowOff>
        </xdr:from>
        <xdr:to>
          <xdr:col>7</xdr:col>
          <xdr:colOff>631031</xdr:colOff>
          <xdr:row>111</xdr:row>
          <xdr:rowOff>1087240</xdr:rowOff>
        </xdr:to>
        <xdr:grpSp>
          <xdr:nvGrpSpPr>
            <xdr:cNvPr id="3" name="Group 2">
              <a:extLst>
                <a:ext uri="{FF2B5EF4-FFF2-40B4-BE49-F238E27FC236}">
                  <a16:creationId xmlns:a16="http://schemas.microsoft.com/office/drawing/2014/main" id="{00000000-0008-0000-0300-000003000000}"/>
                </a:ext>
              </a:extLst>
            </xdr:cNvPr>
            <xdr:cNvGrpSpPr>
              <a:grpSpLocks noChangeAspect="1"/>
            </xdr:cNvGrpSpPr>
          </xdr:nvGrpSpPr>
          <xdr:grpSpPr>
            <a:xfrm>
              <a:off x="3840797" y="91512276"/>
              <a:ext cx="2076609" cy="887964"/>
              <a:chOff x="3333754" y="88802014"/>
              <a:chExt cx="1917700" cy="907132"/>
            </a:xfrm>
          </xdr:grpSpPr>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3333754" y="88802014"/>
                <a:ext cx="1917700"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3335338" y="89585324"/>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112</xdr:row>
          <xdr:rowOff>184670</xdr:rowOff>
        </xdr:from>
        <xdr:to>
          <xdr:col>7</xdr:col>
          <xdr:colOff>595313</xdr:colOff>
          <xdr:row>112</xdr:row>
          <xdr:rowOff>1085970</xdr:rowOff>
        </xdr:to>
        <xdr:grpSp>
          <xdr:nvGrpSpPr>
            <xdr:cNvPr id="4" name="Group 3">
              <a:extLst>
                <a:ext uri="{FF2B5EF4-FFF2-40B4-BE49-F238E27FC236}">
                  <a16:creationId xmlns:a16="http://schemas.microsoft.com/office/drawing/2014/main" id="{00000000-0008-0000-0300-000004000000}"/>
                </a:ext>
              </a:extLst>
            </xdr:cNvPr>
            <xdr:cNvGrpSpPr>
              <a:grpSpLocks noChangeAspect="1"/>
            </xdr:cNvGrpSpPr>
          </xdr:nvGrpSpPr>
          <xdr:grpSpPr>
            <a:xfrm>
              <a:off x="3878422" y="92751795"/>
              <a:ext cx="2003266" cy="901300"/>
              <a:chOff x="3333740" y="88801914"/>
              <a:chExt cx="1917700" cy="907833"/>
            </a:xfrm>
          </xdr:grpSpPr>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3333740" y="8880191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3335338" y="89585922"/>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113</xdr:row>
          <xdr:rowOff>181972</xdr:rowOff>
        </xdr:from>
        <xdr:to>
          <xdr:col>7</xdr:col>
          <xdr:colOff>619125</xdr:colOff>
          <xdr:row>113</xdr:row>
          <xdr:rowOff>1088986</xdr:rowOff>
        </xdr:to>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3878422" y="94003222"/>
              <a:ext cx="2027078" cy="907014"/>
              <a:chOff x="3333755" y="88801557"/>
              <a:chExt cx="1917700" cy="908551"/>
            </a:xfrm>
          </xdr:grpSpPr>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3333755" y="88801557"/>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3335338" y="8958628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114</xdr:row>
          <xdr:rowOff>202608</xdr:rowOff>
        </xdr:from>
        <xdr:to>
          <xdr:col>7</xdr:col>
          <xdr:colOff>595313</xdr:colOff>
          <xdr:row>114</xdr:row>
          <xdr:rowOff>1088668</xdr:rowOff>
        </xdr:to>
        <xdr:grpSp>
          <xdr:nvGrpSpPr>
            <xdr:cNvPr id="6" name="Group 5">
              <a:extLst>
                <a:ext uri="{FF2B5EF4-FFF2-40B4-BE49-F238E27FC236}">
                  <a16:creationId xmlns:a16="http://schemas.microsoft.com/office/drawing/2014/main" id="{00000000-0008-0000-0300-000006000000}"/>
                </a:ext>
              </a:extLst>
            </xdr:cNvPr>
            <xdr:cNvGrpSpPr>
              <a:grpSpLocks noChangeAspect="1"/>
            </xdr:cNvGrpSpPr>
          </xdr:nvGrpSpPr>
          <xdr:grpSpPr>
            <a:xfrm>
              <a:off x="3844607" y="95277983"/>
              <a:ext cx="2037081" cy="886060"/>
              <a:chOff x="3333745" y="88801536"/>
              <a:chExt cx="1917700" cy="907869"/>
            </a:xfrm>
          </xdr:grpSpPr>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3333745" y="888015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3335338" y="8958558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115</xdr:row>
          <xdr:rowOff>182290</xdr:rowOff>
        </xdr:from>
        <xdr:to>
          <xdr:col>7</xdr:col>
          <xdr:colOff>619125</xdr:colOff>
          <xdr:row>115</xdr:row>
          <xdr:rowOff>1083589</xdr:rowOff>
        </xdr:to>
        <xdr:grpSp>
          <xdr:nvGrpSpPr>
            <xdr:cNvPr id="7" name="Group 6">
              <a:extLst>
                <a:ext uri="{FF2B5EF4-FFF2-40B4-BE49-F238E27FC236}">
                  <a16:creationId xmlns:a16="http://schemas.microsoft.com/office/drawing/2014/main" id="{00000000-0008-0000-0300-000007000000}"/>
                </a:ext>
              </a:extLst>
            </xdr:cNvPr>
            <xdr:cNvGrpSpPr>
              <a:grpSpLocks noChangeAspect="1"/>
            </xdr:cNvGrpSpPr>
          </xdr:nvGrpSpPr>
          <xdr:grpSpPr>
            <a:xfrm>
              <a:off x="3838416" y="96511790"/>
              <a:ext cx="2067084" cy="901299"/>
              <a:chOff x="3333739" y="88801980"/>
              <a:chExt cx="1917700" cy="907629"/>
            </a:xfrm>
          </xdr:grpSpPr>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300-000022040000}"/>
                  </a:ext>
                </a:extLst>
              </xdr:cNvPr>
              <xdr:cNvSpPr/>
            </xdr:nvSpPr>
            <xdr:spPr bwMode="auto">
              <a:xfrm>
                <a:off x="3333739" y="8880198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3335338" y="8958578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171768</xdr:colOff>
          <xdr:row>116</xdr:row>
          <xdr:rowOff>177684</xdr:rowOff>
        </xdr:from>
        <xdr:to>
          <xdr:col>7</xdr:col>
          <xdr:colOff>642938</xdr:colOff>
          <xdr:row>116</xdr:row>
          <xdr:rowOff>1082794</xdr:rowOff>
        </xdr:to>
        <xdr:grpSp>
          <xdr:nvGrpSpPr>
            <xdr:cNvPr id="8" name="Group 7">
              <a:extLst>
                <a:ext uri="{FF2B5EF4-FFF2-40B4-BE49-F238E27FC236}">
                  <a16:creationId xmlns:a16="http://schemas.microsoft.com/office/drawing/2014/main" id="{00000000-0008-0000-0300-000008000000}"/>
                </a:ext>
              </a:extLst>
            </xdr:cNvPr>
            <xdr:cNvGrpSpPr>
              <a:grpSpLocks noChangeAspect="1"/>
            </xdr:cNvGrpSpPr>
          </xdr:nvGrpSpPr>
          <xdr:grpSpPr>
            <a:xfrm>
              <a:off x="3838893" y="97761309"/>
              <a:ext cx="2090420" cy="905110"/>
              <a:chOff x="3333748" y="88801892"/>
              <a:chExt cx="1917700" cy="908025"/>
            </a:xfrm>
          </xdr:grpSpPr>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3333748"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300-00002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3335338" y="89586092"/>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128</xdr:row>
          <xdr:rowOff>168319</xdr:rowOff>
        </xdr:from>
        <xdr:to>
          <xdr:col>7</xdr:col>
          <xdr:colOff>488156</xdr:colOff>
          <xdr:row>128</xdr:row>
          <xdr:rowOff>1055331</xdr:rowOff>
        </xdr:to>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844607" y="103911444"/>
              <a:ext cx="1929924" cy="887012"/>
              <a:chOff x="3333742" y="88801797"/>
              <a:chExt cx="1917700" cy="907961"/>
            </a:xfrm>
          </xdr:grpSpPr>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300-00002A040000}"/>
                  </a:ext>
                </a:extLst>
              </xdr:cNvPr>
              <xdr:cNvSpPr/>
            </xdr:nvSpPr>
            <xdr:spPr bwMode="auto">
              <a:xfrm>
                <a:off x="3333742" y="88801797"/>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300-00002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300-00002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300-00002D040000}"/>
                  </a:ext>
                </a:extLst>
              </xdr:cNvPr>
              <xdr:cNvSpPr/>
            </xdr:nvSpPr>
            <xdr:spPr bwMode="auto">
              <a:xfrm>
                <a:off x="3335338" y="89585932"/>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172</xdr:row>
          <xdr:rowOff>130075</xdr:rowOff>
        </xdr:from>
        <xdr:to>
          <xdr:col>7</xdr:col>
          <xdr:colOff>607219</xdr:colOff>
          <xdr:row>172</xdr:row>
          <xdr:rowOff>1127284</xdr:rowOff>
        </xdr:to>
        <xdr:grpSp>
          <xdr:nvGrpSpPr>
            <xdr:cNvPr id="27" name="Group 26">
              <a:extLst>
                <a:ext uri="{FF2B5EF4-FFF2-40B4-BE49-F238E27FC236}">
                  <a16:creationId xmlns:a16="http://schemas.microsoft.com/office/drawing/2014/main" id="{00000000-0008-0000-0300-00001B000000}"/>
                </a:ext>
              </a:extLst>
            </xdr:cNvPr>
            <xdr:cNvGrpSpPr>
              <a:grpSpLocks noChangeAspect="1"/>
            </xdr:cNvGrpSpPr>
          </xdr:nvGrpSpPr>
          <xdr:grpSpPr>
            <a:xfrm>
              <a:off x="3819525" y="136416950"/>
              <a:ext cx="2074069" cy="997209"/>
              <a:chOff x="3330578" y="134432490"/>
              <a:chExt cx="1917699" cy="1089355"/>
            </a:xfrm>
          </xdr:grpSpPr>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300-000042040000}"/>
                  </a:ext>
                </a:extLst>
              </xdr:cNvPr>
              <xdr:cNvSpPr/>
            </xdr:nvSpPr>
            <xdr:spPr bwMode="auto">
              <a:xfrm>
                <a:off x="3330578" y="134432490"/>
                <a:ext cx="1917699"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300-000043040000}"/>
                  </a:ext>
                </a:extLst>
              </xdr:cNvPr>
              <xdr:cNvSpPr/>
            </xdr:nvSpPr>
            <xdr:spPr bwMode="auto">
              <a:xfrm>
                <a:off x="3332163" y="1346739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300-000044040000}"/>
                  </a:ext>
                </a:extLst>
              </xdr:cNvPr>
              <xdr:cNvSpPr/>
            </xdr:nvSpPr>
            <xdr:spPr bwMode="auto">
              <a:xfrm>
                <a:off x="3332163" y="134915273"/>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300-000045040000}"/>
                  </a:ext>
                </a:extLst>
              </xdr:cNvPr>
              <xdr:cNvSpPr/>
            </xdr:nvSpPr>
            <xdr:spPr bwMode="auto">
              <a:xfrm>
                <a:off x="3332163" y="13515657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300-000046040000}"/>
                  </a:ext>
                </a:extLst>
              </xdr:cNvPr>
              <xdr:cNvSpPr/>
            </xdr:nvSpPr>
            <xdr:spPr bwMode="auto">
              <a:xfrm>
                <a:off x="3336925" y="135398020"/>
                <a:ext cx="19050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145</xdr:row>
          <xdr:rowOff>174986</xdr:rowOff>
        </xdr:from>
        <xdr:to>
          <xdr:col>7</xdr:col>
          <xdr:colOff>523875</xdr:colOff>
          <xdr:row>145</xdr:row>
          <xdr:rowOff>1077238</xdr:rowOff>
        </xdr:to>
        <xdr:grpSp>
          <xdr:nvGrpSpPr>
            <xdr:cNvPr id="16" name="Group 15">
              <a:extLst>
                <a:ext uri="{FF2B5EF4-FFF2-40B4-BE49-F238E27FC236}">
                  <a16:creationId xmlns:a16="http://schemas.microsoft.com/office/drawing/2014/main" id="{00000000-0008-0000-0300-000010000000}"/>
                </a:ext>
              </a:extLst>
            </xdr:cNvPr>
            <xdr:cNvGrpSpPr>
              <a:grpSpLocks noChangeAspect="1"/>
            </xdr:cNvGrpSpPr>
          </xdr:nvGrpSpPr>
          <xdr:grpSpPr>
            <a:xfrm>
              <a:off x="3874135" y="116348236"/>
              <a:ext cx="1936115" cy="902252"/>
              <a:chOff x="3333746" y="88802024"/>
              <a:chExt cx="1917699" cy="907789"/>
            </a:xfrm>
          </xdr:grpSpPr>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3333746" y="88802024"/>
                <a:ext cx="1917699"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3335338" y="8958598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179388</xdr:colOff>
          <xdr:row>161</xdr:row>
          <xdr:rowOff>356321</xdr:rowOff>
        </xdr:from>
        <xdr:to>
          <xdr:col>7</xdr:col>
          <xdr:colOff>498158</xdr:colOff>
          <xdr:row>161</xdr:row>
          <xdr:rowOff>985682</xdr:rowOff>
        </xdr:to>
        <xdr:grpSp>
          <xdr:nvGrpSpPr>
            <xdr:cNvPr id="23" name="Group 22">
              <a:extLst>
                <a:ext uri="{FF2B5EF4-FFF2-40B4-BE49-F238E27FC236}">
                  <a16:creationId xmlns:a16="http://schemas.microsoft.com/office/drawing/2014/main" id="{00000000-0008-0000-0300-000017000000}"/>
                </a:ext>
              </a:extLst>
            </xdr:cNvPr>
            <xdr:cNvGrpSpPr>
              <a:grpSpLocks noChangeAspect="1"/>
            </xdr:cNvGrpSpPr>
          </xdr:nvGrpSpPr>
          <xdr:grpSpPr>
            <a:xfrm>
              <a:off x="3846513" y="128769196"/>
              <a:ext cx="1938020" cy="629361"/>
              <a:chOff x="3333733" y="126520346"/>
              <a:chExt cx="1917700" cy="647549"/>
            </a:xfrm>
          </xdr:grpSpPr>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3333733" y="126520346"/>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3335338" y="126781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3335338" y="127044067"/>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189</xdr:row>
          <xdr:rowOff>156094</xdr:rowOff>
        </xdr:from>
        <xdr:to>
          <xdr:col>7</xdr:col>
          <xdr:colOff>476250</xdr:colOff>
          <xdr:row>189</xdr:row>
          <xdr:rowOff>1060251</xdr:rowOff>
        </xdr:to>
        <xdr:grpSp>
          <xdr:nvGrpSpPr>
            <xdr:cNvPr id="35" name="Group 34">
              <a:extLst>
                <a:ext uri="{FF2B5EF4-FFF2-40B4-BE49-F238E27FC236}">
                  <a16:creationId xmlns:a16="http://schemas.microsoft.com/office/drawing/2014/main" id="{00000000-0008-0000-0300-000023000000}"/>
                </a:ext>
              </a:extLst>
            </xdr:cNvPr>
            <xdr:cNvGrpSpPr>
              <a:grpSpLocks noChangeAspect="1"/>
            </xdr:cNvGrpSpPr>
          </xdr:nvGrpSpPr>
          <xdr:grpSpPr>
            <a:xfrm>
              <a:off x="3838416" y="148873094"/>
              <a:ext cx="1924209" cy="904157"/>
              <a:chOff x="3333741" y="88801715"/>
              <a:chExt cx="1917700" cy="908098"/>
            </a:xfrm>
          </xdr:grpSpPr>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300-000088040000}"/>
                  </a:ext>
                </a:extLst>
              </xdr:cNvPr>
              <xdr:cNvSpPr/>
            </xdr:nvSpPr>
            <xdr:spPr bwMode="auto">
              <a:xfrm>
                <a:off x="3333741" y="88801715"/>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300-000089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300-00008A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300-00008B040000}"/>
                  </a:ext>
                </a:extLst>
              </xdr:cNvPr>
              <xdr:cNvSpPr/>
            </xdr:nvSpPr>
            <xdr:spPr bwMode="auto">
              <a:xfrm>
                <a:off x="3335338" y="89585989"/>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238</xdr:row>
          <xdr:rowOff>230021</xdr:rowOff>
        </xdr:from>
        <xdr:to>
          <xdr:col>7</xdr:col>
          <xdr:colOff>511969</xdr:colOff>
          <xdr:row>238</xdr:row>
          <xdr:rowOff>1076990</xdr:rowOff>
        </xdr:to>
        <xdr:grpSp>
          <xdr:nvGrpSpPr>
            <xdr:cNvPr id="48" name="Group 47">
              <a:extLst>
                <a:ext uri="{FF2B5EF4-FFF2-40B4-BE49-F238E27FC236}">
                  <a16:creationId xmlns:a16="http://schemas.microsoft.com/office/drawing/2014/main" id="{00000000-0008-0000-0300-000030000000}"/>
                </a:ext>
              </a:extLst>
            </xdr:cNvPr>
            <xdr:cNvGrpSpPr>
              <a:grpSpLocks noChangeAspect="1"/>
            </xdr:cNvGrpSpPr>
          </xdr:nvGrpSpPr>
          <xdr:grpSpPr>
            <a:xfrm>
              <a:off x="3855244" y="184999146"/>
              <a:ext cx="1943100" cy="846969"/>
              <a:chOff x="3330603" y="134432986"/>
              <a:chExt cx="1917700" cy="847540"/>
            </a:xfrm>
          </xdr:grpSpPr>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300-0000C4040000}"/>
                  </a:ext>
                </a:extLst>
              </xdr:cNvPr>
              <xdr:cNvSpPr/>
            </xdr:nvSpPr>
            <xdr:spPr bwMode="auto">
              <a:xfrm>
                <a:off x="3330603" y="134432986"/>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300-0000C604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300-0000C7040000}"/>
                  </a:ext>
                </a:extLst>
              </xdr:cNvPr>
              <xdr:cNvSpPr/>
            </xdr:nvSpPr>
            <xdr:spPr bwMode="auto">
              <a:xfrm>
                <a:off x="3332163" y="135156697"/>
                <a:ext cx="1914525" cy="12382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203200</xdr:colOff>
          <xdr:row>277</xdr:row>
          <xdr:rowOff>219912</xdr:rowOff>
        </xdr:from>
        <xdr:to>
          <xdr:col>7</xdr:col>
          <xdr:colOff>468154</xdr:colOff>
          <xdr:row>277</xdr:row>
          <xdr:rowOff>1101209</xdr:rowOff>
        </xdr:to>
        <xdr:grpSp>
          <xdr:nvGrpSpPr>
            <xdr:cNvPr id="60" name="Group 59">
              <a:extLst>
                <a:ext uri="{FF2B5EF4-FFF2-40B4-BE49-F238E27FC236}">
                  <a16:creationId xmlns:a16="http://schemas.microsoft.com/office/drawing/2014/main" id="{00000000-0008-0000-0300-00003C000000}"/>
                </a:ext>
              </a:extLst>
            </xdr:cNvPr>
            <xdr:cNvGrpSpPr>
              <a:grpSpLocks noChangeAspect="1"/>
            </xdr:cNvGrpSpPr>
          </xdr:nvGrpSpPr>
          <xdr:grpSpPr>
            <a:xfrm>
              <a:off x="3870325" y="213373537"/>
              <a:ext cx="1884204" cy="881297"/>
              <a:chOff x="3333752" y="88801794"/>
              <a:chExt cx="1917700" cy="907777"/>
            </a:xfrm>
          </xdr:grpSpPr>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300-0000F6040000}"/>
                  </a:ext>
                </a:extLst>
              </xdr:cNvPr>
              <xdr:cNvSpPr/>
            </xdr:nvSpPr>
            <xdr:spPr bwMode="auto">
              <a:xfrm>
                <a:off x="3333752" y="8880179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300-0000F704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300-0000F8040000}"/>
                  </a:ext>
                </a:extLst>
              </xdr:cNvPr>
              <xdr:cNvSpPr/>
            </xdr:nvSpPr>
            <xdr:spPr bwMode="auto">
              <a:xfrm>
                <a:off x="3335338" y="8932439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300-0000F9040000}"/>
                  </a:ext>
                </a:extLst>
              </xdr:cNvPr>
              <xdr:cNvSpPr/>
            </xdr:nvSpPr>
            <xdr:spPr bwMode="auto">
              <a:xfrm>
                <a:off x="3335338" y="8958574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293</xdr:row>
          <xdr:rowOff>157047</xdr:rowOff>
        </xdr:from>
        <xdr:to>
          <xdr:col>7</xdr:col>
          <xdr:colOff>543878</xdr:colOff>
          <xdr:row>293</xdr:row>
          <xdr:rowOff>1027746</xdr:rowOff>
        </xdr:to>
        <xdr:grpSp>
          <xdr:nvGrpSpPr>
            <xdr:cNvPr id="1026" name="Group 1025">
              <a:extLst>
                <a:ext uri="{FF2B5EF4-FFF2-40B4-BE49-F238E27FC236}">
                  <a16:creationId xmlns:a16="http://schemas.microsoft.com/office/drawing/2014/main" id="{00000000-0008-0000-0300-000002040000}"/>
                </a:ext>
              </a:extLst>
            </xdr:cNvPr>
            <xdr:cNvGrpSpPr>
              <a:grpSpLocks noChangeAspect="1"/>
            </xdr:cNvGrpSpPr>
          </xdr:nvGrpSpPr>
          <xdr:grpSpPr>
            <a:xfrm>
              <a:off x="3854132" y="225121672"/>
              <a:ext cx="1976121" cy="870699"/>
              <a:chOff x="3333743" y="88801517"/>
              <a:chExt cx="1917700" cy="907747"/>
            </a:xfrm>
          </xdr:grpSpPr>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300-00000E050000}"/>
                  </a:ext>
                </a:extLst>
              </xdr:cNvPr>
              <xdr:cNvSpPr/>
            </xdr:nvSpPr>
            <xdr:spPr bwMode="auto">
              <a:xfrm>
                <a:off x="3333743" y="88801517"/>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300-00000F050000}"/>
                  </a:ext>
                </a:extLst>
              </xdr:cNvPr>
              <xdr:cNvSpPr/>
            </xdr:nvSpPr>
            <xdr:spPr bwMode="auto">
              <a:xfrm>
                <a:off x="3335338" y="89062983"/>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300-000010050000}"/>
                  </a:ext>
                </a:extLst>
              </xdr:cNvPr>
              <xdr:cNvSpPr/>
            </xdr:nvSpPr>
            <xdr:spPr bwMode="auto">
              <a:xfrm>
                <a:off x="3335338" y="89324392"/>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300-000011050000}"/>
                  </a:ext>
                </a:extLst>
              </xdr:cNvPr>
              <xdr:cNvSpPr/>
            </xdr:nvSpPr>
            <xdr:spPr bwMode="auto">
              <a:xfrm>
                <a:off x="3335338" y="89585438"/>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213201</xdr:colOff>
          <xdr:row>310</xdr:row>
          <xdr:rowOff>168795</xdr:rowOff>
        </xdr:from>
        <xdr:to>
          <xdr:col>7</xdr:col>
          <xdr:colOff>555784</xdr:colOff>
          <xdr:row>310</xdr:row>
          <xdr:rowOff>1089144</xdr:rowOff>
        </xdr:to>
        <xdr:grpSp>
          <xdr:nvGrpSpPr>
            <xdr:cNvPr id="1033" name="Group 1032">
              <a:extLst>
                <a:ext uri="{FF2B5EF4-FFF2-40B4-BE49-F238E27FC236}">
                  <a16:creationId xmlns:a16="http://schemas.microsoft.com/office/drawing/2014/main" id="{00000000-0008-0000-0300-000009040000}"/>
                </a:ext>
              </a:extLst>
            </xdr:cNvPr>
            <xdr:cNvGrpSpPr>
              <a:grpSpLocks noChangeAspect="1"/>
            </xdr:cNvGrpSpPr>
          </xdr:nvGrpSpPr>
          <xdr:grpSpPr>
            <a:xfrm>
              <a:off x="3880326" y="237976295"/>
              <a:ext cx="1961833" cy="920349"/>
              <a:chOff x="3333752" y="88801852"/>
              <a:chExt cx="1917701" cy="907718"/>
            </a:xfrm>
          </xdr:grpSpPr>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300-00002B050000}"/>
                  </a:ext>
                </a:extLst>
              </xdr:cNvPr>
              <xdr:cNvSpPr/>
            </xdr:nvSpPr>
            <xdr:spPr bwMode="auto">
              <a:xfrm>
                <a:off x="3333752" y="88801852"/>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300-00002C05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300-00002D05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300-00002E050000}"/>
                  </a:ext>
                </a:extLst>
              </xdr:cNvPr>
              <xdr:cNvSpPr/>
            </xdr:nvSpPr>
            <xdr:spPr bwMode="auto">
              <a:xfrm>
                <a:off x="3335338" y="89585746"/>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196215</xdr:colOff>
          <xdr:row>327</xdr:row>
          <xdr:rowOff>218433</xdr:rowOff>
        </xdr:from>
        <xdr:to>
          <xdr:col>7</xdr:col>
          <xdr:colOff>561499</xdr:colOff>
          <xdr:row>327</xdr:row>
          <xdr:rowOff>1049210</xdr:rowOff>
        </xdr:to>
        <xdr:grpSp>
          <xdr:nvGrpSpPr>
            <xdr:cNvPr id="1039" name="Group 1038">
              <a:extLst>
                <a:ext uri="{FF2B5EF4-FFF2-40B4-BE49-F238E27FC236}">
                  <a16:creationId xmlns:a16="http://schemas.microsoft.com/office/drawing/2014/main" id="{00000000-0008-0000-0300-00000F040000}"/>
                </a:ext>
              </a:extLst>
            </xdr:cNvPr>
            <xdr:cNvGrpSpPr>
              <a:grpSpLocks noChangeAspect="1"/>
            </xdr:cNvGrpSpPr>
          </xdr:nvGrpSpPr>
          <xdr:grpSpPr>
            <a:xfrm>
              <a:off x="3863340" y="250456058"/>
              <a:ext cx="1984534" cy="830777"/>
              <a:chOff x="3330592" y="134433313"/>
              <a:chExt cx="1917700" cy="848136"/>
            </a:xfrm>
          </xdr:grpSpPr>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300-000043050000}"/>
                  </a:ext>
                </a:extLst>
              </xdr:cNvPr>
              <xdr:cNvSpPr/>
            </xdr:nvSpPr>
            <xdr:spPr bwMode="auto">
              <a:xfrm>
                <a:off x="3330592" y="134433313"/>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300-00004405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300-000045050000}"/>
                  </a:ext>
                </a:extLst>
              </xdr:cNvPr>
              <xdr:cNvSpPr/>
            </xdr:nvSpPr>
            <xdr:spPr bwMode="auto">
              <a:xfrm>
                <a:off x="3332163" y="135157622"/>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201930</xdr:colOff>
          <xdr:row>348</xdr:row>
          <xdr:rowOff>232401</xdr:rowOff>
        </xdr:from>
        <xdr:to>
          <xdr:col>7</xdr:col>
          <xdr:colOff>523875</xdr:colOff>
          <xdr:row>348</xdr:row>
          <xdr:rowOff>1058892</xdr:rowOff>
        </xdr:to>
        <xdr:grpSp>
          <xdr:nvGrpSpPr>
            <xdr:cNvPr id="1368" name="Group 1367">
              <a:extLst>
                <a:ext uri="{FF2B5EF4-FFF2-40B4-BE49-F238E27FC236}">
                  <a16:creationId xmlns:a16="http://schemas.microsoft.com/office/drawing/2014/main" id="{00000000-0008-0000-0300-000058050000}"/>
                </a:ext>
              </a:extLst>
            </xdr:cNvPr>
            <xdr:cNvGrpSpPr>
              <a:grpSpLocks noChangeAspect="1"/>
            </xdr:cNvGrpSpPr>
          </xdr:nvGrpSpPr>
          <xdr:grpSpPr>
            <a:xfrm>
              <a:off x="3869055" y="265344901"/>
              <a:ext cx="1941195" cy="826491"/>
              <a:chOff x="3330587" y="134432409"/>
              <a:chExt cx="1917701" cy="848441"/>
            </a:xfrm>
          </xdr:grpSpPr>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300-000055050000}"/>
                  </a:ext>
                </a:extLst>
              </xdr:cNvPr>
              <xdr:cNvSpPr/>
            </xdr:nvSpPr>
            <xdr:spPr bwMode="auto">
              <a:xfrm>
                <a:off x="3330587" y="134432409"/>
                <a:ext cx="1917701"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300-000056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300-000057050000}"/>
                  </a:ext>
                </a:extLst>
              </xdr:cNvPr>
              <xdr:cNvSpPr/>
            </xdr:nvSpPr>
            <xdr:spPr bwMode="auto">
              <a:xfrm>
                <a:off x="3332163" y="13515702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132397</xdr:colOff>
          <xdr:row>367</xdr:row>
          <xdr:rowOff>216051</xdr:rowOff>
        </xdr:from>
        <xdr:to>
          <xdr:col>7</xdr:col>
          <xdr:colOff>555784</xdr:colOff>
          <xdr:row>367</xdr:row>
          <xdr:rowOff>1045876</xdr:rowOff>
        </xdr:to>
        <xdr:grpSp>
          <xdr:nvGrpSpPr>
            <xdr:cNvPr id="1404" name="Group 1403">
              <a:extLst>
                <a:ext uri="{FF2B5EF4-FFF2-40B4-BE49-F238E27FC236}">
                  <a16:creationId xmlns:a16="http://schemas.microsoft.com/office/drawing/2014/main" id="{00000000-0008-0000-0300-00007C050000}"/>
                </a:ext>
              </a:extLst>
            </xdr:cNvPr>
            <xdr:cNvGrpSpPr>
              <a:grpSpLocks noChangeAspect="1"/>
            </xdr:cNvGrpSpPr>
          </xdr:nvGrpSpPr>
          <xdr:grpSpPr>
            <a:xfrm>
              <a:off x="3799522" y="279266801"/>
              <a:ext cx="2042637" cy="829825"/>
              <a:chOff x="3330590" y="134433369"/>
              <a:chExt cx="1917700" cy="847582"/>
            </a:xfrm>
          </xdr:grpSpPr>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300-000070050000}"/>
                  </a:ext>
                </a:extLst>
              </xdr:cNvPr>
              <xdr:cNvSpPr/>
            </xdr:nvSpPr>
            <xdr:spPr bwMode="auto">
              <a:xfrm>
                <a:off x="3330590" y="13443336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300-000071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300-000072050000}"/>
                  </a:ext>
                </a:extLst>
              </xdr:cNvPr>
              <xdr:cNvSpPr/>
            </xdr:nvSpPr>
            <xdr:spPr bwMode="auto">
              <a:xfrm>
                <a:off x="3332163" y="13515712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204311</xdr:colOff>
          <xdr:row>222</xdr:row>
          <xdr:rowOff>218590</xdr:rowOff>
        </xdr:from>
        <xdr:to>
          <xdr:col>7</xdr:col>
          <xdr:colOff>573405</xdr:colOff>
          <xdr:row>222</xdr:row>
          <xdr:rowOff>1056987</xdr:rowOff>
        </xdr:to>
        <xdr:grpSp>
          <xdr:nvGrpSpPr>
            <xdr:cNvPr id="1412" name="Group 1411">
              <a:extLst>
                <a:ext uri="{FF2B5EF4-FFF2-40B4-BE49-F238E27FC236}">
                  <a16:creationId xmlns:a16="http://schemas.microsoft.com/office/drawing/2014/main" id="{00000000-0008-0000-0300-000084050000}"/>
                </a:ext>
              </a:extLst>
            </xdr:cNvPr>
            <xdr:cNvGrpSpPr>
              <a:grpSpLocks noChangeAspect="1"/>
            </xdr:cNvGrpSpPr>
          </xdr:nvGrpSpPr>
          <xdr:grpSpPr>
            <a:xfrm>
              <a:off x="3871436" y="173176715"/>
              <a:ext cx="1988344" cy="838397"/>
              <a:chOff x="3330581" y="134431944"/>
              <a:chExt cx="1917700" cy="849485"/>
            </a:xfrm>
          </xdr:grpSpPr>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300-000079050000}"/>
                  </a:ext>
                </a:extLst>
              </xdr:cNvPr>
              <xdr:cNvSpPr/>
            </xdr:nvSpPr>
            <xdr:spPr bwMode="auto">
              <a:xfrm>
                <a:off x="3330581"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300-00007A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300-00007B05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312464</xdr:colOff>
          <xdr:row>409</xdr:row>
          <xdr:rowOff>364487</xdr:rowOff>
        </xdr:from>
        <xdr:to>
          <xdr:col>12</xdr:col>
          <xdr:colOff>501015</xdr:colOff>
          <xdr:row>409</xdr:row>
          <xdr:rowOff>1140828</xdr:rowOff>
        </xdr:to>
        <xdr:grpSp>
          <xdr:nvGrpSpPr>
            <xdr:cNvPr id="1455" name="Group 1454">
              <a:extLst>
                <a:ext uri="{FF2B5EF4-FFF2-40B4-BE49-F238E27FC236}">
                  <a16:creationId xmlns:a16="http://schemas.microsoft.com/office/drawing/2014/main" id="{00000000-0008-0000-0300-0000AF050000}"/>
                </a:ext>
              </a:extLst>
            </xdr:cNvPr>
            <xdr:cNvGrpSpPr/>
          </xdr:nvGrpSpPr>
          <xdr:grpSpPr>
            <a:xfrm>
              <a:off x="5598839" y="303497612"/>
              <a:ext cx="4236676" cy="776341"/>
              <a:chOff x="5100879" y="303199686"/>
              <a:chExt cx="3568961" cy="820122"/>
            </a:xfrm>
          </xdr:grpSpPr>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300-00008B050000}"/>
                  </a:ext>
                </a:extLst>
              </xdr:cNvPr>
              <xdr:cNvSpPr/>
            </xdr:nvSpPr>
            <xdr:spPr bwMode="auto">
              <a:xfrm>
                <a:off x="5100879" y="303212946"/>
                <a:ext cx="966019" cy="1866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CO2</a:t>
                </a:r>
              </a:p>
            </xdr:txBody>
          </xdr:sp>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300-00008D050000}"/>
                  </a:ext>
                </a:extLst>
              </xdr:cNvPr>
              <xdr:cNvSpPr/>
            </xdr:nvSpPr>
            <xdr:spPr bwMode="auto">
              <a:xfrm>
                <a:off x="5100879" y="303812488"/>
                <a:ext cx="966019" cy="19811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CH4</a:t>
                </a:r>
              </a:p>
            </xdr:txBody>
          </xdr:sp>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300-00008E050000}"/>
                  </a:ext>
                </a:extLst>
              </xdr:cNvPr>
              <xdr:cNvSpPr/>
            </xdr:nvSpPr>
            <xdr:spPr bwMode="auto">
              <a:xfrm>
                <a:off x="5871459" y="303804539"/>
                <a:ext cx="962210" cy="21526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N2O</a:t>
                </a:r>
              </a:p>
            </xdr:txBody>
          </xdr:sp>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300-00008F050000}"/>
                  </a:ext>
                </a:extLst>
              </xdr:cNvPr>
              <xdr:cNvSpPr/>
            </xdr:nvSpPr>
            <xdr:spPr bwMode="auto">
              <a:xfrm>
                <a:off x="5872411" y="303212134"/>
                <a:ext cx="960305" cy="18859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HFC</a:t>
                </a:r>
              </a:p>
            </xdr:txBody>
          </xdr:sp>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300-000090050000}"/>
                  </a:ext>
                </a:extLst>
              </xdr:cNvPr>
              <xdr:cNvSpPr/>
            </xdr:nvSpPr>
            <xdr:spPr bwMode="auto">
              <a:xfrm>
                <a:off x="7717157" y="303211184"/>
                <a:ext cx="952683" cy="19049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PFC</a:t>
                </a:r>
              </a:p>
            </xdr:txBody>
          </xdr:sp>
          <xdr:sp macro="" textlink="">
            <xdr:nvSpPr>
              <xdr:cNvPr id="1426" name="Check Box 402" descr="SF6" hidden="1">
                <a:extLst>
                  <a:ext uri="{63B3BB69-23CF-44E3-9099-C40C66FF867C}">
                    <a14:compatExt spid="_x0000_s1426"/>
                  </a:ext>
                  <a:ext uri="{FF2B5EF4-FFF2-40B4-BE49-F238E27FC236}">
                    <a16:creationId xmlns:a16="http://schemas.microsoft.com/office/drawing/2014/main" id="{00000000-0008-0000-0300-000092050000}"/>
                  </a:ext>
                </a:extLst>
              </xdr:cNvPr>
              <xdr:cNvSpPr/>
            </xdr:nvSpPr>
            <xdr:spPr bwMode="auto">
              <a:xfrm>
                <a:off x="6722849" y="303199686"/>
                <a:ext cx="966203" cy="21526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SF6</a:t>
                </a:r>
              </a:p>
            </xdr:txBody>
          </xdr:sp>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300-000093050000}"/>
                  </a:ext>
                </a:extLst>
              </xdr:cNvPr>
              <xdr:cNvSpPr/>
            </xdr:nvSpPr>
            <xdr:spPr bwMode="auto">
              <a:xfrm>
                <a:off x="6724754" y="303812491"/>
                <a:ext cx="960487" cy="1981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GB" sz="1200" b="0" i="0" u="none" strike="noStrike" baseline="0">
                    <a:solidFill>
                      <a:srgbClr val="000000"/>
                    </a:solidFill>
                    <a:latin typeface="Calibri" pitchFamily="2" charset="0"/>
                    <a:cs typeface="Calibri" pitchFamily="2" charset="0"/>
                  </a:rPr>
                  <a:t>NF3</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178119</xdr:colOff>
          <xdr:row>206</xdr:row>
          <xdr:rowOff>154839</xdr:rowOff>
        </xdr:from>
        <xdr:to>
          <xdr:col>7</xdr:col>
          <xdr:colOff>587694</xdr:colOff>
          <xdr:row>206</xdr:row>
          <xdr:rowOff>1143000</xdr:rowOff>
        </xdr:to>
        <xdr:grpSp>
          <xdr:nvGrpSpPr>
            <xdr:cNvPr id="1138" name="Group 1137">
              <a:extLst>
                <a:ext uri="{FF2B5EF4-FFF2-40B4-BE49-F238E27FC236}">
                  <a16:creationId xmlns:a16="http://schemas.microsoft.com/office/drawing/2014/main" id="{00000000-0008-0000-0300-000072040000}"/>
                </a:ext>
              </a:extLst>
            </xdr:cNvPr>
            <xdr:cNvGrpSpPr>
              <a:grpSpLocks noChangeAspect="1"/>
            </xdr:cNvGrpSpPr>
          </xdr:nvGrpSpPr>
          <xdr:grpSpPr>
            <a:xfrm>
              <a:off x="3845244" y="161301964"/>
              <a:ext cx="2028825" cy="988161"/>
              <a:chOff x="3330601" y="134432135"/>
              <a:chExt cx="1917700" cy="1089366"/>
            </a:xfrm>
          </xdr:grpSpPr>
          <xdr:sp macro="" textlink="">
            <xdr:nvSpPr>
              <xdr:cNvPr id="2" name="Check Box 431" hidden="1">
                <a:extLst>
                  <a:ext uri="{63B3BB69-23CF-44E3-9099-C40C66FF867C}">
                    <a14:compatExt spid="_x0000_s1455"/>
                  </a:ext>
                  <a:ext uri="{FF2B5EF4-FFF2-40B4-BE49-F238E27FC236}">
                    <a16:creationId xmlns:a16="http://schemas.microsoft.com/office/drawing/2014/main" id="{00000000-0008-0000-0300-000002000000}"/>
                  </a:ext>
                </a:extLst>
              </xdr:cNvPr>
              <xdr:cNvSpPr/>
            </xdr:nvSpPr>
            <xdr:spPr bwMode="auto">
              <a:xfrm>
                <a:off x="3330601"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300-0000B005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300-0000B105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300-0000B205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300-0000B305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211455</xdr:colOff>
          <xdr:row>259</xdr:row>
          <xdr:rowOff>135630</xdr:rowOff>
        </xdr:from>
        <xdr:to>
          <xdr:col>7</xdr:col>
          <xdr:colOff>587216</xdr:colOff>
          <xdr:row>259</xdr:row>
          <xdr:rowOff>1107281</xdr:rowOff>
        </xdr:to>
        <xdr:grpSp>
          <xdr:nvGrpSpPr>
            <xdr:cNvPr id="1486" name="Group 1485">
              <a:extLst>
                <a:ext uri="{FF2B5EF4-FFF2-40B4-BE49-F238E27FC236}">
                  <a16:creationId xmlns:a16="http://schemas.microsoft.com/office/drawing/2014/main" id="{00000000-0008-0000-0300-0000CE050000}"/>
                </a:ext>
              </a:extLst>
            </xdr:cNvPr>
            <xdr:cNvGrpSpPr>
              <a:grpSpLocks noChangeAspect="1"/>
            </xdr:cNvGrpSpPr>
          </xdr:nvGrpSpPr>
          <xdr:grpSpPr>
            <a:xfrm>
              <a:off x="3878580" y="199986005"/>
              <a:ext cx="1995011" cy="971651"/>
              <a:chOff x="3330592" y="134432314"/>
              <a:chExt cx="1917700" cy="1088933"/>
            </a:xfrm>
          </xdr:grpSpPr>
          <xdr:sp macro="" textlink="">
            <xdr:nvSpPr>
              <xdr:cNvPr id="10" name="Check Box 462" hidden="1">
                <a:extLst>
                  <a:ext uri="{63B3BB69-23CF-44E3-9099-C40C66FF867C}">
                    <a14:compatExt spid="_x0000_s1486"/>
                  </a:ext>
                  <a:ext uri="{FF2B5EF4-FFF2-40B4-BE49-F238E27FC236}">
                    <a16:creationId xmlns:a16="http://schemas.microsoft.com/office/drawing/2014/main" id="{00000000-0008-0000-0300-00000A000000}"/>
                  </a:ext>
                </a:extLst>
              </xdr:cNvPr>
              <xdr:cNvSpPr/>
            </xdr:nvSpPr>
            <xdr:spPr bwMode="auto">
              <a:xfrm>
                <a:off x="3330592" y="134432314"/>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300-0000CF05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300-0000D0050000}"/>
                  </a:ext>
                </a:extLst>
              </xdr:cNvPr>
              <xdr:cNvSpPr/>
            </xdr:nvSpPr>
            <xdr:spPr bwMode="auto">
              <a:xfrm>
                <a:off x="3332163" y="1349152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300-0000D105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300-0000D2050000}"/>
                  </a:ext>
                </a:extLst>
              </xdr:cNvPr>
              <xdr:cNvSpPr/>
            </xdr:nvSpPr>
            <xdr:spPr bwMode="auto">
              <a:xfrm>
                <a:off x="3336925" y="135397423"/>
                <a:ext cx="19049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xdr:twoCellAnchor editAs="oneCell">
    <xdr:from>
      <xdr:col>0</xdr:col>
      <xdr:colOff>0</xdr:colOff>
      <xdr:row>0</xdr:row>
      <xdr:rowOff>2554</xdr:rowOff>
    </xdr:from>
    <xdr:to>
      <xdr:col>22</xdr:col>
      <xdr:colOff>0</xdr:colOff>
      <xdr:row>10</xdr:row>
      <xdr:rowOff>0</xdr:rowOff>
    </xdr:to>
    <xdr:grpSp>
      <xdr:nvGrpSpPr>
        <xdr:cNvPr id="1134" name="Group 19">
          <a:extLst>
            <a:ext uri="{FF2B5EF4-FFF2-40B4-BE49-F238E27FC236}">
              <a16:creationId xmlns:a16="http://schemas.microsoft.com/office/drawing/2014/main" id="{00000000-0008-0000-0300-00006E040000}"/>
            </a:ext>
          </a:extLst>
        </xdr:cNvPr>
        <xdr:cNvGrpSpPr>
          <a:grpSpLocks noChangeAspect="1"/>
        </xdr:cNvGrpSpPr>
      </xdr:nvGrpSpPr>
      <xdr:grpSpPr>
        <a:xfrm>
          <a:off x="0" y="2554"/>
          <a:ext cx="17049750" cy="1902446"/>
          <a:chOff x="0" y="0"/>
          <a:chExt cx="15388442" cy="1855519"/>
        </a:xfrm>
      </xdr:grpSpPr>
      <xdr:pic>
        <xdr:nvPicPr>
          <xdr:cNvPr id="1135" name="Picture 5">
            <a:extLst>
              <a:ext uri="{FF2B5EF4-FFF2-40B4-BE49-F238E27FC236}">
                <a16:creationId xmlns:a16="http://schemas.microsoft.com/office/drawing/2014/main" id="{00000000-0008-0000-0300-00006F04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1136" name="Shape 33">
            <a:extLst>
              <a:ext uri="{FF2B5EF4-FFF2-40B4-BE49-F238E27FC236}">
                <a16:creationId xmlns:a16="http://schemas.microsoft.com/office/drawing/2014/main" id="{00000000-0008-0000-0300-00007004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37" name="Shape 34">
            <a:extLst>
              <a:ext uri="{FF2B5EF4-FFF2-40B4-BE49-F238E27FC236}">
                <a16:creationId xmlns:a16="http://schemas.microsoft.com/office/drawing/2014/main" id="{00000000-0008-0000-0300-00007104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39" name="Shape 35">
            <a:extLst>
              <a:ext uri="{FF2B5EF4-FFF2-40B4-BE49-F238E27FC236}">
                <a16:creationId xmlns:a16="http://schemas.microsoft.com/office/drawing/2014/main" id="{00000000-0008-0000-0300-000073040000}"/>
              </a:ext>
            </a:extLst>
          </xdr:cNvPr>
          <xdr:cNvSpPr>
            <a:spLocks noChangeAspect="1"/>
          </xdr:cNvSpPr>
        </xdr:nvSpPr>
        <xdr:spPr>
          <a:xfrm>
            <a:off x="5157913" y="654561"/>
            <a:ext cx="1258095" cy="54381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40" name="Shape 36">
            <a:extLst>
              <a:ext uri="{FF2B5EF4-FFF2-40B4-BE49-F238E27FC236}">
                <a16:creationId xmlns:a16="http://schemas.microsoft.com/office/drawing/2014/main" id="{00000000-0008-0000-0300-00007404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141" name="Shape 37">
            <a:extLst>
              <a:ext uri="{FF2B5EF4-FFF2-40B4-BE49-F238E27FC236}">
                <a16:creationId xmlns:a16="http://schemas.microsoft.com/office/drawing/2014/main" id="{00000000-0008-0000-0300-000075040000}"/>
              </a:ext>
            </a:extLst>
          </xdr:cNvPr>
          <xdr:cNvSpPr>
            <a:spLocks noChangeAspect="1"/>
          </xdr:cNvSpPr>
        </xdr:nvSpPr>
        <xdr:spPr>
          <a:xfrm>
            <a:off x="6578322" y="654561"/>
            <a:ext cx="1258095" cy="543810"/>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GHG Inventory</a:t>
            </a:r>
            <a:endParaRPr sz="1400" b="0">
              <a:solidFill>
                <a:schemeClr val="bg2"/>
              </a:solidFill>
            </a:endParaRPr>
          </a:p>
        </xdr:txBody>
      </xdr:sp>
      <xdr:sp macro="" textlink="">
        <xdr:nvSpPr>
          <xdr:cNvPr id="1142" name="Shape 38">
            <a:extLst>
              <a:ext uri="{FF2B5EF4-FFF2-40B4-BE49-F238E27FC236}">
                <a16:creationId xmlns:a16="http://schemas.microsoft.com/office/drawing/2014/main" id="{00000000-0008-0000-0300-00007604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43" name="Shape 39">
            <a:extLst>
              <a:ext uri="{FF2B5EF4-FFF2-40B4-BE49-F238E27FC236}">
                <a16:creationId xmlns:a16="http://schemas.microsoft.com/office/drawing/2014/main" id="{00000000-0008-0000-0300-00007704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145" name="Shape 40">
            <a:extLst>
              <a:ext uri="{FF2B5EF4-FFF2-40B4-BE49-F238E27FC236}">
                <a16:creationId xmlns:a16="http://schemas.microsoft.com/office/drawing/2014/main" id="{00000000-0008-0000-0300-00007904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mc:AlternateContent xmlns:mc="http://schemas.openxmlformats.org/markup-compatibility/2006">
    <mc:Choice xmlns:a14="http://schemas.microsoft.com/office/drawing/2010/main" Requires="a14">
      <xdr:twoCellAnchor>
        <xdr:from>
          <xdr:col>5</xdr:col>
          <xdr:colOff>136207</xdr:colOff>
          <xdr:row>368</xdr:row>
          <xdr:rowOff>212241</xdr:rowOff>
        </xdr:from>
        <xdr:to>
          <xdr:col>7</xdr:col>
          <xdr:colOff>551974</xdr:colOff>
          <xdr:row>368</xdr:row>
          <xdr:rowOff>1049686</xdr:rowOff>
        </xdr:to>
        <xdr:grpSp>
          <xdr:nvGrpSpPr>
            <xdr:cNvPr id="1149" name="Group 1148">
              <a:extLst>
                <a:ext uri="{FF2B5EF4-FFF2-40B4-BE49-F238E27FC236}">
                  <a16:creationId xmlns:a16="http://schemas.microsoft.com/office/drawing/2014/main" id="{00000000-0008-0000-0300-00007D040000}"/>
                </a:ext>
              </a:extLst>
            </xdr:cNvPr>
            <xdr:cNvGrpSpPr>
              <a:grpSpLocks noChangeAspect="1"/>
            </xdr:cNvGrpSpPr>
          </xdr:nvGrpSpPr>
          <xdr:grpSpPr>
            <a:xfrm>
              <a:off x="3803332" y="280517116"/>
              <a:ext cx="2035017" cy="837445"/>
              <a:chOff x="3330581" y="134433549"/>
              <a:chExt cx="1917700" cy="846971"/>
            </a:xfrm>
          </xdr:grpSpPr>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300-0000FC050000}"/>
                  </a:ext>
                </a:extLst>
              </xdr:cNvPr>
              <xdr:cNvSpPr/>
            </xdr:nvSpPr>
            <xdr:spPr bwMode="auto">
              <a:xfrm>
                <a:off x="3330581" y="13443354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300-0000FD05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300-0000FE050000}"/>
                  </a:ext>
                </a:extLst>
              </xdr:cNvPr>
              <xdr:cNvSpPr/>
            </xdr:nvSpPr>
            <xdr:spPr bwMode="auto">
              <a:xfrm>
                <a:off x="3332163" y="135156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369</xdr:row>
          <xdr:rowOff>212241</xdr:rowOff>
        </xdr:from>
        <xdr:to>
          <xdr:col>7</xdr:col>
          <xdr:colOff>551974</xdr:colOff>
          <xdr:row>369</xdr:row>
          <xdr:rowOff>1049686</xdr:rowOff>
        </xdr:to>
        <xdr:grpSp>
          <xdr:nvGrpSpPr>
            <xdr:cNvPr id="1153" name="Group 1152">
              <a:extLst>
                <a:ext uri="{FF2B5EF4-FFF2-40B4-BE49-F238E27FC236}">
                  <a16:creationId xmlns:a16="http://schemas.microsoft.com/office/drawing/2014/main" id="{00000000-0008-0000-0300-000081040000}"/>
                </a:ext>
              </a:extLst>
            </xdr:cNvPr>
            <xdr:cNvGrpSpPr>
              <a:grpSpLocks noChangeAspect="1"/>
            </xdr:cNvGrpSpPr>
          </xdr:nvGrpSpPr>
          <xdr:grpSpPr>
            <a:xfrm>
              <a:off x="3803332" y="281771241"/>
              <a:ext cx="2035017" cy="837445"/>
              <a:chOff x="3330581" y="134433549"/>
              <a:chExt cx="1917700" cy="846971"/>
            </a:xfrm>
          </xdr:grpSpPr>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300-0000FF050000}"/>
                  </a:ext>
                </a:extLst>
              </xdr:cNvPr>
              <xdr:cNvSpPr/>
            </xdr:nvSpPr>
            <xdr:spPr bwMode="auto">
              <a:xfrm>
                <a:off x="3330581" y="13443354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300-000000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300-000001060000}"/>
                  </a:ext>
                </a:extLst>
              </xdr:cNvPr>
              <xdr:cNvSpPr/>
            </xdr:nvSpPr>
            <xdr:spPr bwMode="auto">
              <a:xfrm>
                <a:off x="3332163" y="135156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370</xdr:row>
          <xdr:rowOff>212241</xdr:rowOff>
        </xdr:from>
        <xdr:to>
          <xdr:col>7</xdr:col>
          <xdr:colOff>551974</xdr:colOff>
          <xdr:row>370</xdr:row>
          <xdr:rowOff>1049686</xdr:rowOff>
        </xdr:to>
        <xdr:grpSp>
          <xdr:nvGrpSpPr>
            <xdr:cNvPr id="1155" name="Group 1154">
              <a:extLst>
                <a:ext uri="{FF2B5EF4-FFF2-40B4-BE49-F238E27FC236}">
                  <a16:creationId xmlns:a16="http://schemas.microsoft.com/office/drawing/2014/main" id="{00000000-0008-0000-0300-000083040000}"/>
                </a:ext>
              </a:extLst>
            </xdr:cNvPr>
            <xdr:cNvGrpSpPr>
              <a:grpSpLocks noChangeAspect="1"/>
            </xdr:cNvGrpSpPr>
          </xdr:nvGrpSpPr>
          <xdr:grpSpPr>
            <a:xfrm>
              <a:off x="3803332" y="283025366"/>
              <a:ext cx="2035017" cy="837445"/>
              <a:chOff x="3330581" y="134433549"/>
              <a:chExt cx="1917700" cy="846971"/>
            </a:xfrm>
          </xdr:grpSpPr>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300-000002060000}"/>
                  </a:ext>
                </a:extLst>
              </xdr:cNvPr>
              <xdr:cNvSpPr/>
            </xdr:nvSpPr>
            <xdr:spPr bwMode="auto">
              <a:xfrm>
                <a:off x="3330581" y="13443354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300-000003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300-000004060000}"/>
                  </a:ext>
                </a:extLst>
              </xdr:cNvPr>
              <xdr:cNvSpPr/>
            </xdr:nvSpPr>
            <xdr:spPr bwMode="auto">
              <a:xfrm>
                <a:off x="3332163" y="135156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371</xdr:row>
          <xdr:rowOff>212241</xdr:rowOff>
        </xdr:from>
        <xdr:to>
          <xdr:col>7</xdr:col>
          <xdr:colOff>551974</xdr:colOff>
          <xdr:row>371</xdr:row>
          <xdr:rowOff>1049686</xdr:rowOff>
        </xdr:to>
        <xdr:grpSp>
          <xdr:nvGrpSpPr>
            <xdr:cNvPr id="1156" name="Group 1155">
              <a:extLst>
                <a:ext uri="{FF2B5EF4-FFF2-40B4-BE49-F238E27FC236}">
                  <a16:creationId xmlns:a16="http://schemas.microsoft.com/office/drawing/2014/main" id="{00000000-0008-0000-0300-000084040000}"/>
                </a:ext>
              </a:extLst>
            </xdr:cNvPr>
            <xdr:cNvGrpSpPr>
              <a:grpSpLocks noChangeAspect="1"/>
            </xdr:cNvGrpSpPr>
          </xdr:nvGrpSpPr>
          <xdr:grpSpPr>
            <a:xfrm>
              <a:off x="3803332" y="284279491"/>
              <a:ext cx="2035017" cy="837445"/>
              <a:chOff x="3330581" y="134433549"/>
              <a:chExt cx="1917700" cy="846971"/>
            </a:xfrm>
          </xdr:grpSpPr>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300-000005060000}"/>
                  </a:ext>
                </a:extLst>
              </xdr:cNvPr>
              <xdr:cNvSpPr/>
            </xdr:nvSpPr>
            <xdr:spPr bwMode="auto">
              <a:xfrm>
                <a:off x="3330581" y="13443354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300-000006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300-000007060000}"/>
                  </a:ext>
                </a:extLst>
              </xdr:cNvPr>
              <xdr:cNvSpPr/>
            </xdr:nvSpPr>
            <xdr:spPr bwMode="auto">
              <a:xfrm>
                <a:off x="3332163" y="135156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372</xdr:row>
          <xdr:rowOff>212241</xdr:rowOff>
        </xdr:from>
        <xdr:to>
          <xdr:col>7</xdr:col>
          <xdr:colOff>551974</xdr:colOff>
          <xdr:row>372</xdr:row>
          <xdr:rowOff>1049686</xdr:rowOff>
        </xdr:to>
        <xdr:grpSp>
          <xdr:nvGrpSpPr>
            <xdr:cNvPr id="1157" name="Group 1156">
              <a:extLst>
                <a:ext uri="{FF2B5EF4-FFF2-40B4-BE49-F238E27FC236}">
                  <a16:creationId xmlns:a16="http://schemas.microsoft.com/office/drawing/2014/main" id="{00000000-0008-0000-0300-000085040000}"/>
                </a:ext>
              </a:extLst>
            </xdr:cNvPr>
            <xdr:cNvGrpSpPr>
              <a:grpSpLocks noChangeAspect="1"/>
            </xdr:cNvGrpSpPr>
          </xdr:nvGrpSpPr>
          <xdr:grpSpPr>
            <a:xfrm>
              <a:off x="3803332" y="285533616"/>
              <a:ext cx="2035017" cy="837445"/>
              <a:chOff x="3330581" y="134433549"/>
              <a:chExt cx="1917700" cy="846971"/>
            </a:xfrm>
          </xdr:grpSpPr>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300-000008060000}"/>
                  </a:ext>
                </a:extLst>
              </xdr:cNvPr>
              <xdr:cNvSpPr/>
            </xdr:nvSpPr>
            <xdr:spPr bwMode="auto">
              <a:xfrm>
                <a:off x="3330581" y="13443354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300-000009060000}"/>
                  </a:ext>
                </a:extLst>
              </xdr:cNvPr>
              <xdr:cNvSpPr/>
            </xdr:nvSpPr>
            <xdr:spPr bwMode="auto">
              <a:xfrm>
                <a:off x="3332163" y="13479462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300-00000A060000}"/>
                  </a:ext>
                </a:extLst>
              </xdr:cNvPr>
              <xdr:cNvSpPr/>
            </xdr:nvSpPr>
            <xdr:spPr bwMode="auto">
              <a:xfrm>
                <a:off x="3332163" y="135156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349</xdr:row>
          <xdr:rowOff>232401</xdr:rowOff>
        </xdr:from>
        <xdr:to>
          <xdr:col>7</xdr:col>
          <xdr:colOff>521970</xdr:colOff>
          <xdr:row>349</xdr:row>
          <xdr:rowOff>1056987</xdr:rowOff>
        </xdr:to>
        <xdr:grpSp>
          <xdr:nvGrpSpPr>
            <xdr:cNvPr id="1158" name="Group 1157">
              <a:extLst>
                <a:ext uri="{FF2B5EF4-FFF2-40B4-BE49-F238E27FC236}">
                  <a16:creationId xmlns:a16="http://schemas.microsoft.com/office/drawing/2014/main" id="{00000000-0008-0000-0300-000086040000}"/>
                </a:ext>
              </a:extLst>
            </xdr:cNvPr>
            <xdr:cNvGrpSpPr>
              <a:grpSpLocks noChangeAspect="1"/>
            </xdr:cNvGrpSpPr>
          </xdr:nvGrpSpPr>
          <xdr:grpSpPr>
            <a:xfrm>
              <a:off x="3872865" y="266599026"/>
              <a:ext cx="1935480" cy="824586"/>
              <a:chOff x="3330581" y="134433032"/>
              <a:chExt cx="1917700" cy="847947"/>
            </a:xfrm>
          </xdr:grpSpPr>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300-00000B060000}"/>
                  </a:ext>
                </a:extLst>
              </xdr:cNvPr>
              <xdr:cNvSpPr/>
            </xdr:nvSpPr>
            <xdr:spPr bwMode="auto">
              <a:xfrm>
                <a:off x="3330581" y="13443303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300-00000C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300-00000D060000}"/>
                  </a:ext>
                </a:extLst>
              </xdr:cNvPr>
              <xdr:cNvSpPr/>
            </xdr:nvSpPr>
            <xdr:spPr bwMode="auto">
              <a:xfrm>
                <a:off x="3332163" y="13515715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350</xdr:row>
          <xdr:rowOff>232401</xdr:rowOff>
        </xdr:from>
        <xdr:to>
          <xdr:col>7</xdr:col>
          <xdr:colOff>521970</xdr:colOff>
          <xdr:row>350</xdr:row>
          <xdr:rowOff>1056987</xdr:rowOff>
        </xdr:to>
        <xdr:grpSp>
          <xdr:nvGrpSpPr>
            <xdr:cNvPr id="1159" name="Group 1158">
              <a:extLst>
                <a:ext uri="{FF2B5EF4-FFF2-40B4-BE49-F238E27FC236}">
                  <a16:creationId xmlns:a16="http://schemas.microsoft.com/office/drawing/2014/main" id="{00000000-0008-0000-0300-000087040000}"/>
                </a:ext>
              </a:extLst>
            </xdr:cNvPr>
            <xdr:cNvGrpSpPr>
              <a:grpSpLocks noChangeAspect="1"/>
            </xdr:cNvGrpSpPr>
          </xdr:nvGrpSpPr>
          <xdr:grpSpPr>
            <a:xfrm>
              <a:off x="3872865" y="267853151"/>
              <a:ext cx="1935480" cy="824586"/>
              <a:chOff x="3330581" y="134433032"/>
              <a:chExt cx="1917700" cy="847947"/>
            </a:xfrm>
          </xdr:grpSpPr>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300-00000E060000}"/>
                  </a:ext>
                </a:extLst>
              </xdr:cNvPr>
              <xdr:cNvSpPr/>
            </xdr:nvSpPr>
            <xdr:spPr bwMode="auto">
              <a:xfrm>
                <a:off x="3330581" y="13443303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300-00000F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300-000010060000}"/>
                  </a:ext>
                </a:extLst>
              </xdr:cNvPr>
              <xdr:cNvSpPr/>
            </xdr:nvSpPr>
            <xdr:spPr bwMode="auto">
              <a:xfrm>
                <a:off x="3332163" y="13515715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351</xdr:row>
          <xdr:rowOff>232401</xdr:rowOff>
        </xdr:from>
        <xdr:to>
          <xdr:col>7</xdr:col>
          <xdr:colOff>521970</xdr:colOff>
          <xdr:row>351</xdr:row>
          <xdr:rowOff>1056987</xdr:rowOff>
        </xdr:to>
        <xdr:grpSp>
          <xdr:nvGrpSpPr>
            <xdr:cNvPr id="1184" name="Group 1183">
              <a:extLst>
                <a:ext uri="{FF2B5EF4-FFF2-40B4-BE49-F238E27FC236}">
                  <a16:creationId xmlns:a16="http://schemas.microsoft.com/office/drawing/2014/main" id="{00000000-0008-0000-0300-0000A0040000}"/>
                </a:ext>
              </a:extLst>
            </xdr:cNvPr>
            <xdr:cNvGrpSpPr>
              <a:grpSpLocks noChangeAspect="1"/>
            </xdr:cNvGrpSpPr>
          </xdr:nvGrpSpPr>
          <xdr:grpSpPr>
            <a:xfrm>
              <a:off x="3872865" y="269107276"/>
              <a:ext cx="1935480" cy="824586"/>
              <a:chOff x="3330581" y="134433032"/>
              <a:chExt cx="1917700" cy="847947"/>
            </a:xfrm>
          </xdr:grpSpPr>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300-000011060000}"/>
                  </a:ext>
                </a:extLst>
              </xdr:cNvPr>
              <xdr:cNvSpPr/>
            </xdr:nvSpPr>
            <xdr:spPr bwMode="auto">
              <a:xfrm>
                <a:off x="3330581" y="13443303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300-000012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300-000013060000}"/>
                  </a:ext>
                </a:extLst>
              </xdr:cNvPr>
              <xdr:cNvSpPr/>
            </xdr:nvSpPr>
            <xdr:spPr bwMode="auto">
              <a:xfrm>
                <a:off x="3332163" y="13515715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352</xdr:row>
          <xdr:rowOff>232401</xdr:rowOff>
        </xdr:from>
        <xdr:to>
          <xdr:col>7</xdr:col>
          <xdr:colOff>521970</xdr:colOff>
          <xdr:row>352</xdr:row>
          <xdr:rowOff>1056987</xdr:rowOff>
        </xdr:to>
        <xdr:grpSp>
          <xdr:nvGrpSpPr>
            <xdr:cNvPr id="1185" name="Group 1184">
              <a:extLst>
                <a:ext uri="{FF2B5EF4-FFF2-40B4-BE49-F238E27FC236}">
                  <a16:creationId xmlns:a16="http://schemas.microsoft.com/office/drawing/2014/main" id="{00000000-0008-0000-0300-0000A1040000}"/>
                </a:ext>
              </a:extLst>
            </xdr:cNvPr>
            <xdr:cNvGrpSpPr>
              <a:grpSpLocks noChangeAspect="1"/>
            </xdr:cNvGrpSpPr>
          </xdr:nvGrpSpPr>
          <xdr:grpSpPr>
            <a:xfrm>
              <a:off x="3872865" y="270361401"/>
              <a:ext cx="1935480" cy="824586"/>
              <a:chOff x="3330581" y="134433032"/>
              <a:chExt cx="1917700" cy="847947"/>
            </a:xfrm>
          </xdr:grpSpPr>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300-000014060000}"/>
                  </a:ext>
                </a:extLst>
              </xdr:cNvPr>
              <xdr:cNvSpPr/>
            </xdr:nvSpPr>
            <xdr:spPr bwMode="auto">
              <a:xfrm>
                <a:off x="3330581" y="13443303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300-000015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300-000016060000}"/>
                  </a:ext>
                </a:extLst>
              </xdr:cNvPr>
              <xdr:cNvSpPr/>
            </xdr:nvSpPr>
            <xdr:spPr bwMode="auto">
              <a:xfrm>
                <a:off x="3332163" y="13515715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353</xdr:row>
          <xdr:rowOff>232401</xdr:rowOff>
        </xdr:from>
        <xdr:to>
          <xdr:col>7</xdr:col>
          <xdr:colOff>521970</xdr:colOff>
          <xdr:row>353</xdr:row>
          <xdr:rowOff>1056987</xdr:rowOff>
        </xdr:to>
        <xdr:grpSp>
          <xdr:nvGrpSpPr>
            <xdr:cNvPr id="1186" name="Group 1185">
              <a:extLst>
                <a:ext uri="{FF2B5EF4-FFF2-40B4-BE49-F238E27FC236}">
                  <a16:creationId xmlns:a16="http://schemas.microsoft.com/office/drawing/2014/main" id="{00000000-0008-0000-0300-0000A2040000}"/>
                </a:ext>
              </a:extLst>
            </xdr:cNvPr>
            <xdr:cNvGrpSpPr>
              <a:grpSpLocks noChangeAspect="1"/>
            </xdr:cNvGrpSpPr>
          </xdr:nvGrpSpPr>
          <xdr:grpSpPr>
            <a:xfrm>
              <a:off x="3872865" y="271615526"/>
              <a:ext cx="1935480" cy="824586"/>
              <a:chOff x="3330581" y="134433032"/>
              <a:chExt cx="1917700" cy="847947"/>
            </a:xfrm>
          </xdr:grpSpPr>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300-000017060000}"/>
                  </a:ext>
                </a:extLst>
              </xdr:cNvPr>
              <xdr:cNvSpPr/>
            </xdr:nvSpPr>
            <xdr:spPr bwMode="auto">
              <a:xfrm>
                <a:off x="3330581" y="13443303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300-000018060000}"/>
                  </a:ext>
                </a:extLst>
              </xdr:cNvPr>
              <xdr:cNvSpPr/>
            </xdr:nvSpPr>
            <xdr:spPr bwMode="auto">
              <a:xfrm>
                <a:off x="3332163" y="13479462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300-000019060000}"/>
                  </a:ext>
                </a:extLst>
              </xdr:cNvPr>
              <xdr:cNvSpPr/>
            </xdr:nvSpPr>
            <xdr:spPr bwMode="auto">
              <a:xfrm>
                <a:off x="3332163" y="13515715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328</xdr:row>
          <xdr:rowOff>216528</xdr:rowOff>
        </xdr:from>
        <xdr:to>
          <xdr:col>7</xdr:col>
          <xdr:colOff>559594</xdr:colOff>
          <xdr:row>328</xdr:row>
          <xdr:rowOff>1045400</xdr:rowOff>
        </xdr:to>
        <xdr:grpSp>
          <xdr:nvGrpSpPr>
            <xdr:cNvPr id="1187" name="Group 1186">
              <a:extLst>
                <a:ext uri="{FF2B5EF4-FFF2-40B4-BE49-F238E27FC236}">
                  <a16:creationId xmlns:a16="http://schemas.microsoft.com/office/drawing/2014/main" id="{00000000-0008-0000-0300-0000A3040000}"/>
                </a:ext>
              </a:extLst>
            </xdr:cNvPr>
            <xdr:cNvGrpSpPr>
              <a:grpSpLocks noChangeAspect="1"/>
            </xdr:cNvGrpSpPr>
          </xdr:nvGrpSpPr>
          <xdr:grpSpPr>
            <a:xfrm>
              <a:off x="3865245" y="251708278"/>
              <a:ext cx="1980724" cy="828872"/>
              <a:chOff x="3330580" y="134432123"/>
              <a:chExt cx="1917699" cy="848576"/>
            </a:xfrm>
          </xdr:grpSpPr>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300-00001A060000}"/>
                  </a:ext>
                </a:extLst>
              </xdr:cNvPr>
              <xdr:cNvSpPr/>
            </xdr:nvSpPr>
            <xdr:spPr bwMode="auto">
              <a:xfrm>
                <a:off x="3330580" y="134432123"/>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300-00001B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300-00001C060000}"/>
                  </a:ext>
                </a:extLst>
              </xdr:cNvPr>
              <xdr:cNvSpPr/>
            </xdr:nvSpPr>
            <xdr:spPr bwMode="auto">
              <a:xfrm>
                <a:off x="3332163" y="13515687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329</xdr:row>
          <xdr:rowOff>216528</xdr:rowOff>
        </xdr:from>
        <xdr:to>
          <xdr:col>7</xdr:col>
          <xdr:colOff>559594</xdr:colOff>
          <xdr:row>329</xdr:row>
          <xdr:rowOff>1045400</xdr:rowOff>
        </xdr:to>
        <xdr:grpSp>
          <xdr:nvGrpSpPr>
            <xdr:cNvPr id="1188" name="Group 1187">
              <a:extLst>
                <a:ext uri="{FF2B5EF4-FFF2-40B4-BE49-F238E27FC236}">
                  <a16:creationId xmlns:a16="http://schemas.microsoft.com/office/drawing/2014/main" id="{00000000-0008-0000-0300-0000A4040000}"/>
                </a:ext>
              </a:extLst>
            </xdr:cNvPr>
            <xdr:cNvGrpSpPr>
              <a:grpSpLocks noChangeAspect="1"/>
            </xdr:cNvGrpSpPr>
          </xdr:nvGrpSpPr>
          <xdr:grpSpPr>
            <a:xfrm>
              <a:off x="3865245" y="252962403"/>
              <a:ext cx="1980724" cy="828872"/>
              <a:chOff x="3330580" y="134432123"/>
              <a:chExt cx="1917699" cy="848576"/>
            </a:xfrm>
          </xdr:grpSpPr>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300-00001D060000}"/>
                  </a:ext>
                </a:extLst>
              </xdr:cNvPr>
              <xdr:cNvSpPr/>
            </xdr:nvSpPr>
            <xdr:spPr bwMode="auto">
              <a:xfrm>
                <a:off x="3330580" y="134432123"/>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300-00001E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300-00001F060000}"/>
                  </a:ext>
                </a:extLst>
              </xdr:cNvPr>
              <xdr:cNvSpPr/>
            </xdr:nvSpPr>
            <xdr:spPr bwMode="auto">
              <a:xfrm>
                <a:off x="3332163" y="13515687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330</xdr:row>
          <xdr:rowOff>216528</xdr:rowOff>
        </xdr:from>
        <xdr:to>
          <xdr:col>7</xdr:col>
          <xdr:colOff>559594</xdr:colOff>
          <xdr:row>330</xdr:row>
          <xdr:rowOff>1045400</xdr:rowOff>
        </xdr:to>
        <xdr:grpSp>
          <xdr:nvGrpSpPr>
            <xdr:cNvPr id="1189" name="Group 1188">
              <a:extLst>
                <a:ext uri="{FF2B5EF4-FFF2-40B4-BE49-F238E27FC236}">
                  <a16:creationId xmlns:a16="http://schemas.microsoft.com/office/drawing/2014/main" id="{00000000-0008-0000-0300-0000A5040000}"/>
                </a:ext>
              </a:extLst>
            </xdr:cNvPr>
            <xdr:cNvGrpSpPr>
              <a:grpSpLocks noChangeAspect="1"/>
            </xdr:cNvGrpSpPr>
          </xdr:nvGrpSpPr>
          <xdr:grpSpPr>
            <a:xfrm>
              <a:off x="3865245" y="254216528"/>
              <a:ext cx="1980724" cy="828872"/>
              <a:chOff x="3330580" y="134432123"/>
              <a:chExt cx="1917699" cy="848576"/>
            </a:xfrm>
          </xdr:grpSpPr>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300-000020060000}"/>
                  </a:ext>
                </a:extLst>
              </xdr:cNvPr>
              <xdr:cNvSpPr/>
            </xdr:nvSpPr>
            <xdr:spPr bwMode="auto">
              <a:xfrm>
                <a:off x="3330580" y="134432123"/>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300-000021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300-000022060000}"/>
                  </a:ext>
                </a:extLst>
              </xdr:cNvPr>
              <xdr:cNvSpPr/>
            </xdr:nvSpPr>
            <xdr:spPr bwMode="auto">
              <a:xfrm>
                <a:off x="3332163" y="13515687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331</xdr:row>
          <xdr:rowOff>216528</xdr:rowOff>
        </xdr:from>
        <xdr:to>
          <xdr:col>7</xdr:col>
          <xdr:colOff>559594</xdr:colOff>
          <xdr:row>331</xdr:row>
          <xdr:rowOff>1045400</xdr:rowOff>
        </xdr:to>
        <xdr:grpSp>
          <xdr:nvGrpSpPr>
            <xdr:cNvPr id="1190" name="Group 1189">
              <a:extLst>
                <a:ext uri="{FF2B5EF4-FFF2-40B4-BE49-F238E27FC236}">
                  <a16:creationId xmlns:a16="http://schemas.microsoft.com/office/drawing/2014/main" id="{00000000-0008-0000-0300-0000A6040000}"/>
                </a:ext>
              </a:extLst>
            </xdr:cNvPr>
            <xdr:cNvGrpSpPr>
              <a:grpSpLocks noChangeAspect="1"/>
            </xdr:cNvGrpSpPr>
          </xdr:nvGrpSpPr>
          <xdr:grpSpPr>
            <a:xfrm>
              <a:off x="3865245" y="255470653"/>
              <a:ext cx="1980724" cy="828872"/>
              <a:chOff x="3330580" y="134432123"/>
              <a:chExt cx="1917699" cy="848576"/>
            </a:xfrm>
          </xdr:grpSpPr>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300-000023060000}"/>
                  </a:ext>
                </a:extLst>
              </xdr:cNvPr>
              <xdr:cNvSpPr/>
            </xdr:nvSpPr>
            <xdr:spPr bwMode="auto">
              <a:xfrm>
                <a:off x="3330580" y="134432123"/>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300-000024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300-000025060000}"/>
                  </a:ext>
                </a:extLst>
              </xdr:cNvPr>
              <xdr:cNvSpPr/>
            </xdr:nvSpPr>
            <xdr:spPr bwMode="auto">
              <a:xfrm>
                <a:off x="3332163" y="13515687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332</xdr:row>
          <xdr:rowOff>216528</xdr:rowOff>
        </xdr:from>
        <xdr:to>
          <xdr:col>7</xdr:col>
          <xdr:colOff>559594</xdr:colOff>
          <xdr:row>332</xdr:row>
          <xdr:rowOff>1045400</xdr:rowOff>
        </xdr:to>
        <xdr:grpSp>
          <xdr:nvGrpSpPr>
            <xdr:cNvPr id="1191" name="Group 1190">
              <a:extLst>
                <a:ext uri="{FF2B5EF4-FFF2-40B4-BE49-F238E27FC236}">
                  <a16:creationId xmlns:a16="http://schemas.microsoft.com/office/drawing/2014/main" id="{00000000-0008-0000-0300-0000A7040000}"/>
                </a:ext>
              </a:extLst>
            </xdr:cNvPr>
            <xdr:cNvGrpSpPr>
              <a:grpSpLocks noChangeAspect="1"/>
            </xdr:cNvGrpSpPr>
          </xdr:nvGrpSpPr>
          <xdr:grpSpPr>
            <a:xfrm>
              <a:off x="3865245" y="256724778"/>
              <a:ext cx="1980724" cy="828872"/>
              <a:chOff x="3330580" y="134432123"/>
              <a:chExt cx="1917699" cy="848576"/>
            </a:xfrm>
          </xdr:grpSpPr>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300-000026060000}"/>
                  </a:ext>
                </a:extLst>
              </xdr:cNvPr>
              <xdr:cNvSpPr/>
            </xdr:nvSpPr>
            <xdr:spPr bwMode="auto">
              <a:xfrm>
                <a:off x="3330580" y="134432123"/>
                <a:ext cx="1917699" cy="1238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300-00002706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300-000028060000}"/>
                  </a:ext>
                </a:extLst>
              </xdr:cNvPr>
              <xdr:cNvSpPr/>
            </xdr:nvSpPr>
            <xdr:spPr bwMode="auto">
              <a:xfrm>
                <a:off x="3332163" y="135156871"/>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311</xdr:row>
          <xdr:rowOff>172605</xdr:rowOff>
        </xdr:from>
        <xdr:to>
          <xdr:col>7</xdr:col>
          <xdr:colOff>551974</xdr:colOff>
          <xdr:row>311</xdr:row>
          <xdr:rowOff>1085334</xdr:rowOff>
        </xdr:to>
        <xdr:grpSp>
          <xdr:nvGrpSpPr>
            <xdr:cNvPr id="1192" name="Group 1191">
              <a:extLst>
                <a:ext uri="{FF2B5EF4-FFF2-40B4-BE49-F238E27FC236}">
                  <a16:creationId xmlns:a16="http://schemas.microsoft.com/office/drawing/2014/main" id="{00000000-0008-0000-0300-0000A8040000}"/>
                </a:ext>
              </a:extLst>
            </xdr:cNvPr>
            <xdr:cNvGrpSpPr>
              <a:grpSpLocks noChangeAspect="1"/>
            </xdr:cNvGrpSpPr>
          </xdr:nvGrpSpPr>
          <xdr:grpSpPr>
            <a:xfrm>
              <a:off x="3876516" y="239234230"/>
              <a:ext cx="1961833" cy="912729"/>
              <a:chOff x="3333752" y="88802042"/>
              <a:chExt cx="1917701" cy="907680"/>
            </a:xfrm>
          </xdr:grpSpPr>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300-000029060000}"/>
                  </a:ext>
                </a:extLst>
              </xdr:cNvPr>
              <xdr:cNvSpPr/>
            </xdr:nvSpPr>
            <xdr:spPr bwMode="auto">
              <a:xfrm>
                <a:off x="3333752" y="88802042"/>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300-00002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300-00002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300-00002C060000}"/>
                  </a:ext>
                </a:extLst>
              </xdr:cNvPr>
              <xdr:cNvSpPr/>
            </xdr:nvSpPr>
            <xdr:spPr bwMode="auto">
              <a:xfrm>
                <a:off x="3335338" y="8958589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312</xdr:row>
          <xdr:rowOff>172605</xdr:rowOff>
        </xdr:from>
        <xdr:to>
          <xdr:col>7</xdr:col>
          <xdr:colOff>551974</xdr:colOff>
          <xdr:row>312</xdr:row>
          <xdr:rowOff>1085334</xdr:rowOff>
        </xdr:to>
        <xdr:grpSp>
          <xdr:nvGrpSpPr>
            <xdr:cNvPr id="1193" name="Group 1192">
              <a:extLst>
                <a:ext uri="{FF2B5EF4-FFF2-40B4-BE49-F238E27FC236}">
                  <a16:creationId xmlns:a16="http://schemas.microsoft.com/office/drawing/2014/main" id="{00000000-0008-0000-0300-0000A9040000}"/>
                </a:ext>
              </a:extLst>
            </xdr:cNvPr>
            <xdr:cNvGrpSpPr>
              <a:grpSpLocks noChangeAspect="1"/>
            </xdr:cNvGrpSpPr>
          </xdr:nvGrpSpPr>
          <xdr:grpSpPr>
            <a:xfrm>
              <a:off x="3876516" y="240488355"/>
              <a:ext cx="1961833" cy="912729"/>
              <a:chOff x="3333752" y="88802042"/>
              <a:chExt cx="1917701" cy="907680"/>
            </a:xfrm>
          </xdr:grpSpPr>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300-00002D060000}"/>
                  </a:ext>
                </a:extLst>
              </xdr:cNvPr>
              <xdr:cNvSpPr/>
            </xdr:nvSpPr>
            <xdr:spPr bwMode="auto">
              <a:xfrm>
                <a:off x="3333752" y="88802042"/>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300-00002E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300-00002F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300-000030060000}"/>
                  </a:ext>
                </a:extLst>
              </xdr:cNvPr>
              <xdr:cNvSpPr/>
            </xdr:nvSpPr>
            <xdr:spPr bwMode="auto">
              <a:xfrm>
                <a:off x="3335338" y="8958589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313</xdr:row>
          <xdr:rowOff>172605</xdr:rowOff>
        </xdr:from>
        <xdr:to>
          <xdr:col>7</xdr:col>
          <xdr:colOff>551974</xdr:colOff>
          <xdr:row>313</xdr:row>
          <xdr:rowOff>1085334</xdr:rowOff>
        </xdr:to>
        <xdr:grpSp>
          <xdr:nvGrpSpPr>
            <xdr:cNvPr id="1194" name="Group 1193">
              <a:extLst>
                <a:ext uri="{FF2B5EF4-FFF2-40B4-BE49-F238E27FC236}">
                  <a16:creationId xmlns:a16="http://schemas.microsoft.com/office/drawing/2014/main" id="{00000000-0008-0000-0300-0000AA040000}"/>
                </a:ext>
              </a:extLst>
            </xdr:cNvPr>
            <xdr:cNvGrpSpPr>
              <a:grpSpLocks noChangeAspect="1"/>
            </xdr:cNvGrpSpPr>
          </xdr:nvGrpSpPr>
          <xdr:grpSpPr>
            <a:xfrm>
              <a:off x="3876516" y="241742480"/>
              <a:ext cx="1961833" cy="912729"/>
              <a:chOff x="3333752" y="88802042"/>
              <a:chExt cx="1917701" cy="907680"/>
            </a:xfrm>
          </xdr:grpSpPr>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300-000031060000}"/>
                  </a:ext>
                </a:extLst>
              </xdr:cNvPr>
              <xdr:cNvSpPr/>
            </xdr:nvSpPr>
            <xdr:spPr bwMode="auto">
              <a:xfrm>
                <a:off x="3333752" y="88802042"/>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300-000032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300-000033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300-000034060000}"/>
                  </a:ext>
                </a:extLst>
              </xdr:cNvPr>
              <xdr:cNvSpPr/>
            </xdr:nvSpPr>
            <xdr:spPr bwMode="auto">
              <a:xfrm>
                <a:off x="3335338" y="8958589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314</xdr:row>
          <xdr:rowOff>172605</xdr:rowOff>
        </xdr:from>
        <xdr:to>
          <xdr:col>7</xdr:col>
          <xdr:colOff>551974</xdr:colOff>
          <xdr:row>314</xdr:row>
          <xdr:rowOff>1085334</xdr:rowOff>
        </xdr:to>
        <xdr:grpSp>
          <xdr:nvGrpSpPr>
            <xdr:cNvPr id="1195" name="Group 1194">
              <a:extLst>
                <a:ext uri="{FF2B5EF4-FFF2-40B4-BE49-F238E27FC236}">
                  <a16:creationId xmlns:a16="http://schemas.microsoft.com/office/drawing/2014/main" id="{00000000-0008-0000-0300-0000AB040000}"/>
                </a:ext>
              </a:extLst>
            </xdr:cNvPr>
            <xdr:cNvGrpSpPr>
              <a:grpSpLocks noChangeAspect="1"/>
            </xdr:cNvGrpSpPr>
          </xdr:nvGrpSpPr>
          <xdr:grpSpPr>
            <a:xfrm>
              <a:off x="3876516" y="242996605"/>
              <a:ext cx="1961833" cy="912729"/>
              <a:chOff x="3333752" y="88802042"/>
              <a:chExt cx="1917701" cy="907680"/>
            </a:xfrm>
          </xdr:grpSpPr>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300-000035060000}"/>
                  </a:ext>
                </a:extLst>
              </xdr:cNvPr>
              <xdr:cNvSpPr/>
            </xdr:nvSpPr>
            <xdr:spPr bwMode="auto">
              <a:xfrm>
                <a:off x="3333752" y="88802042"/>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300-000036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300-000037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300-000038060000}"/>
                  </a:ext>
                </a:extLst>
              </xdr:cNvPr>
              <xdr:cNvSpPr/>
            </xdr:nvSpPr>
            <xdr:spPr bwMode="auto">
              <a:xfrm>
                <a:off x="3335338" y="8958589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315</xdr:row>
          <xdr:rowOff>172605</xdr:rowOff>
        </xdr:from>
        <xdr:to>
          <xdr:col>7</xdr:col>
          <xdr:colOff>551974</xdr:colOff>
          <xdr:row>315</xdr:row>
          <xdr:rowOff>1085334</xdr:rowOff>
        </xdr:to>
        <xdr:grpSp>
          <xdr:nvGrpSpPr>
            <xdr:cNvPr id="1196" name="Group 1195">
              <a:extLst>
                <a:ext uri="{FF2B5EF4-FFF2-40B4-BE49-F238E27FC236}">
                  <a16:creationId xmlns:a16="http://schemas.microsoft.com/office/drawing/2014/main" id="{00000000-0008-0000-0300-0000AC040000}"/>
                </a:ext>
              </a:extLst>
            </xdr:cNvPr>
            <xdr:cNvGrpSpPr>
              <a:grpSpLocks noChangeAspect="1"/>
            </xdr:cNvGrpSpPr>
          </xdr:nvGrpSpPr>
          <xdr:grpSpPr>
            <a:xfrm>
              <a:off x="3876516" y="244250730"/>
              <a:ext cx="1961833" cy="912729"/>
              <a:chOff x="3333752" y="88802042"/>
              <a:chExt cx="1917701" cy="907680"/>
            </a:xfrm>
          </xdr:grpSpPr>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300-000039060000}"/>
                  </a:ext>
                </a:extLst>
              </xdr:cNvPr>
              <xdr:cNvSpPr/>
            </xdr:nvSpPr>
            <xdr:spPr bwMode="auto">
              <a:xfrm>
                <a:off x="3333752" y="88802042"/>
                <a:ext cx="1917701"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300-00003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300-00003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300-00003C060000}"/>
                  </a:ext>
                </a:extLst>
              </xdr:cNvPr>
              <xdr:cNvSpPr/>
            </xdr:nvSpPr>
            <xdr:spPr bwMode="auto">
              <a:xfrm>
                <a:off x="3335338" y="8958589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294</xdr:row>
          <xdr:rowOff>158952</xdr:rowOff>
        </xdr:from>
        <xdr:to>
          <xdr:col>7</xdr:col>
          <xdr:colOff>545783</xdr:colOff>
          <xdr:row>294</xdr:row>
          <xdr:rowOff>1027746</xdr:rowOff>
        </xdr:to>
        <xdr:grpSp>
          <xdr:nvGrpSpPr>
            <xdr:cNvPr id="1197" name="Group 1196">
              <a:extLst>
                <a:ext uri="{FF2B5EF4-FFF2-40B4-BE49-F238E27FC236}">
                  <a16:creationId xmlns:a16="http://schemas.microsoft.com/office/drawing/2014/main" id="{00000000-0008-0000-0300-0000AD040000}"/>
                </a:ext>
              </a:extLst>
            </xdr:cNvPr>
            <xdr:cNvGrpSpPr>
              <a:grpSpLocks noChangeAspect="1"/>
            </xdr:cNvGrpSpPr>
          </xdr:nvGrpSpPr>
          <xdr:grpSpPr>
            <a:xfrm>
              <a:off x="3854132" y="226377702"/>
              <a:ext cx="1978026" cy="868794"/>
              <a:chOff x="3333746" y="88802382"/>
              <a:chExt cx="1917699" cy="907230"/>
            </a:xfrm>
          </xdr:grpSpPr>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300-00003E060000}"/>
                  </a:ext>
                </a:extLst>
              </xdr:cNvPr>
              <xdr:cNvSpPr/>
            </xdr:nvSpPr>
            <xdr:spPr bwMode="auto">
              <a:xfrm>
                <a:off x="3333746" y="88802382"/>
                <a:ext cx="1917699"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300-00003F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300-000040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300-000041060000}"/>
                  </a:ext>
                </a:extLst>
              </xdr:cNvPr>
              <xdr:cNvSpPr/>
            </xdr:nvSpPr>
            <xdr:spPr bwMode="auto">
              <a:xfrm>
                <a:off x="3335338" y="89585788"/>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295</xdr:row>
          <xdr:rowOff>158952</xdr:rowOff>
        </xdr:from>
        <xdr:to>
          <xdr:col>7</xdr:col>
          <xdr:colOff>545783</xdr:colOff>
          <xdr:row>295</xdr:row>
          <xdr:rowOff>1027746</xdr:rowOff>
        </xdr:to>
        <xdr:grpSp>
          <xdr:nvGrpSpPr>
            <xdr:cNvPr id="1198" name="Group 1197">
              <a:extLst>
                <a:ext uri="{FF2B5EF4-FFF2-40B4-BE49-F238E27FC236}">
                  <a16:creationId xmlns:a16="http://schemas.microsoft.com/office/drawing/2014/main" id="{00000000-0008-0000-0300-0000AE040000}"/>
                </a:ext>
              </a:extLst>
            </xdr:cNvPr>
            <xdr:cNvGrpSpPr>
              <a:grpSpLocks noChangeAspect="1"/>
            </xdr:cNvGrpSpPr>
          </xdr:nvGrpSpPr>
          <xdr:grpSpPr>
            <a:xfrm>
              <a:off x="3854132" y="227631827"/>
              <a:ext cx="1978026" cy="868794"/>
              <a:chOff x="3333746" y="88802382"/>
              <a:chExt cx="1917699" cy="907230"/>
            </a:xfrm>
          </xdr:grpSpPr>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300-000042060000}"/>
                  </a:ext>
                </a:extLst>
              </xdr:cNvPr>
              <xdr:cNvSpPr/>
            </xdr:nvSpPr>
            <xdr:spPr bwMode="auto">
              <a:xfrm>
                <a:off x="3333746" y="88802382"/>
                <a:ext cx="1917699"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300-000043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300-000044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300-000045060000}"/>
                  </a:ext>
                </a:extLst>
              </xdr:cNvPr>
              <xdr:cNvSpPr/>
            </xdr:nvSpPr>
            <xdr:spPr bwMode="auto">
              <a:xfrm>
                <a:off x="3335338" y="89585788"/>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296</xdr:row>
          <xdr:rowOff>158952</xdr:rowOff>
        </xdr:from>
        <xdr:to>
          <xdr:col>7</xdr:col>
          <xdr:colOff>545783</xdr:colOff>
          <xdr:row>296</xdr:row>
          <xdr:rowOff>1027746</xdr:rowOff>
        </xdr:to>
        <xdr:grpSp>
          <xdr:nvGrpSpPr>
            <xdr:cNvPr id="1199" name="Group 1198">
              <a:extLst>
                <a:ext uri="{FF2B5EF4-FFF2-40B4-BE49-F238E27FC236}">
                  <a16:creationId xmlns:a16="http://schemas.microsoft.com/office/drawing/2014/main" id="{00000000-0008-0000-0300-0000AF040000}"/>
                </a:ext>
              </a:extLst>
            </xdr:cNvPr>
            <xdr:cNvGrpSpPr>
              <a:grpSpLocks noChangeAspect="1"/>
            </xdr:cNvGrpSpPr>
          </xdr:nvGrpSpPr>
          <xdr:grpSpPr>
            <a:xfrm>
              <a:off x="3854132" y="228885952"/>
              <a:ext cx="1978026" cy="868794"/>
              <a:chOff x="3333746" y="88802382"/>
              <a:chExt cx="1917699" cy="907230"/>
            </a:xfrm>
          </xdr:grpSpPr>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300-000046060000}"/>
                  </a:ext>
                </a:extLst>
              </xdr:cNvPr>
              <xdr:cNvSpPr/>
            </xdr:nvSpPr>
            <xdr:spPr bwMode="auto">
              <a:xfrm>
                <a:off x="3333746" y="88802382"/>
                <a:ext cx="1917699"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300-000047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300-000048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300-000049060000}"/>
                  </a:ext>
                </a:extLst>
              </xdr:cNvPr>
              <xdr:cNvSpPr/>
            </xdr:nvSpPr>
            <xdr:spPr bwMode="auto">
              <a:xfrm>
                <a:off x="3335338" y="89585788"/>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297</xdr:row>
          <xdr:rowOff>158952</xdr:rowOff>
        </xdr:from>
        <xdr:to>
          <xdr:col>7</xdr:col>
          <xdr:colOff>545783</xdr:colOff>
          <xdr:row>297</xdr:row>
          <xdr:rowOff>1027746</xdr:rowOff>
        </xdr:to>
        <xdr:grpSp>
          <xdr:nvGrpSpPr>
            <xdr:cNvPr id="1200" name="Group 1199">
              <a:extLst>
                <a:ext uri="{FF2B5EF4-FFF2-40B4-BE49-F238E27FC236}">
                  <a16:creationId xmlns:a16="http://schemas.microsoft.com/office/drawing/2014/main" id="{00000000-0008-0000-0300-0000B0040000}"/>
                </a:ext>
              </a:extLst>
            </xdr:cNvPr>
            <xdr:cNvGrpSpPr>
              <a:grpSpLocks noChangeAspect="1"/>
            </xdr:cNvGrpSpPr>
          </xdr:nvGrpSpPr>
          <xdr:grpSpPr>
            <a:xfrm>
              <a:off x="3854132" y="230140077"/>
              <a:ext cx="1978026" cy="868794"/>
              <a:chOff x="3333746" y="88802382"/>
              <a:chExt cx="1917699" cy="907230"/>
            </a:xfrm>
          </xdr:grpSpPr>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300-00004A060000}"/>
                  </a:ext>
                </a:extLst>
              </xdr:cNvPr>
              <xdr:cNvSpPr/>
            </xdr:nvSpPr>
            <xdr:spPr bwMode="auto">
              <a:xfrm>
                <a:off x="3333746" y="88802382"/>
                <a:ext cx="1917699"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300-00004B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300-00004C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300-00004D060000}"/>
                  </a:ext>
                </a:extLst>
              </xdr:cNvPr>
              <xdr:cNvSpPr/>
            </xdr:nvSpPr>
            <xdr:spPr bwMode="auto">
              <a:xfrm>
                <a:off x="3335338" y="89585788"/>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298</xdr:row>
          <xdr:rowOff>158952</xdr:rowOff>
        </xdr:from>
        <xdr:to>
          <xdr:col>7</xdr:col>
          <xdr:colOff>545783</xdr:colOff>
          <xdr:row>298</xdr:row>
          <xdr:rowOff>1027746</xdr:rowOff>
        </xdr:to>
        <xdr:grpSp>
          <xdr:nvGrpSpPr>
            <xdr:cNvPr id="1201" name="Group 1200">
              <a:extLst>
                <a:ext uri="{FF2B5EF4-FFF2-40B4-BE49-F238E27FC236}">
                  <a16:creationId xmlns:a16="http://schemas.microsoft.com/office/drawing/2014/main" id="{00000000-0008-0000-0300-0000B1040000}"/>
                </a:ext>
              </a:extLst>
            </xdr:cNvPr>
            <xdr:cNvGrpSpPr>
              <a:grpSpLocks noChangeAspect="1"/>
            </xdr:cNvGrpSpPr>
          </xdr:nvGrpSpPr>
          <xdr:grpSpPr>
            <a:xfrm>
              <a:off x="3854132" y="231394202"/>
              <a:ext cx="1978026" cy="868794"/>
              <a:chOff x="3333746" y="88802382"/>
              <a:chExt cx="1917699" cy="907230"/>
            </a:xfrm>
          </xdr:grpSpPr>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300-00004E060000}"/>
                  </a:ext>
                </a:extLst>
              </xdr:cNvPr>
              <xdr:cNvSpPr/>
            </xdr:nvSpPr>
            <xdr:spPr bwMode="auto">
              <a:xfrm>
                <a:off x="3333746" y="88802382"/>
                <a:ext cx="1917699"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300-00004F060000}"/>
                  </a:ext>
                </a:extLst>
              </xdr:cNvPr>
              <xdr:cNvSpPr/>
            </xdr:nvSpPr>
            <xdr:spPr bwMode="auto">
              <a:xfrm>
                <a:off x="3335338" y="89062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300-000050060000}"/>
                  </a:ext>
                </a:extLst>
              </xdr:cNvPr>
              <xdr:cNvSpPr/>
            </xdr:nvSpPr>
            <xdr:spPr bwMode="auto">
              <a:xfrm>
                <a:off x="3335338" y="89324389"/>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300-000051060000}"/>
                  </a:ext>
                </a:extLst>
              </xdr:cNvPr>
              <xdr:cNvSpPr/>
            </xdr:nvSpPr>
            <xdr:spPr bwMode="auto">
              <a:xfrm>
                <a:off x="3335338" y="89585788"/>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278</xdr:row>
          <xdr:rowOff>218007</xdr:rowOff>
        </xdr:from>
        <xdr:to>
          <xdr:col>7</xdr:col>
          <xdr:colOff>470059</xdr:colOff>
          <xdr:row>278</xdr:row>
          <xdr:rowOff>1101209</xdr:rowOff>
        </xdr:to>
        <xdr:grpSp>
          <xdr:nvGrpSpPr>
            <xdr:cNvPr id="1202" name="Group 1201">
              <a:extLst>
                <a:ext uri="{FF2B5EF4-FFF2-40B4-BE49-F238E27FC236}">
                  <a16:creationId xmlns:a16="http://schemas.microsoft.com/office/drawing/2014/main" id="{00000000-0008-0000-0300-0000B2040000}"/>
                </a:ext>
              </a:extLst>
            </xdr:cNvPr>
            <xdr:cNvGrpSpPr>
              <a:grpSpLocks noChangeAspect="1"/>
            </xdr:cNvGrpSpPr>
          </xdr:nvGrpSpPr>
          <xdr:grpSpPr>
            <a:xfrm>
              <a:off x="3874135" y="214625757"/>
              <a:ext cx="1882299" cy="883202"/>
              <a:chOff x="3333748" y="88801462"/>
              <a:chExt cx="1917701" cy="908050"/>
            </a:xfrm>
          </xdr:grpSpPr>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300-000052060000}"/>
                  </a:ext>
                </a:extLst>
              </xdr:cNvPr>
              <xdr:cNvSpPr/>
            </xdr:nvSpPr>
            <xdr:spPr bwMode="auto">
              <a:xfrm>
                <a:off x="3333748" y="88801462"/>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300-00005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300-00005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300-000055060000}"/>
                  </a:ext>
                </a:extLst>
              </xdr:cNvPr>
              <xdr:cNvSpPr/>
            </xdr:nvSpPr>
            <xdr:spPr bwMode="auto">
              <a:xfrm>
                <a:off x="3335338" y="895856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279</xdr:row>
          <xdr:rowOff>218007</xdr:rowOff>
        </xdr:from>
        <xdr:to>
          <xdr:col>7</xdr:col>
          <xdr:colOff>470059</xdr:colOff>
          <xdr:row>279</xdr:row>
          <xdr:rowOff>1101209</xdr:rowOff>
        </xdr:to>
        <xdr:grpSp>
          <xdr:nvGrpSpPr>
            <xdr:cNvPr id="1203" name="Group 1202">
              <a:extLst>
                <a:ext uri="{FF2B5EF4-FFF2-40B4-BE49-F238E27FC236}">
                  <a16:creationId xmlns:a16="http://schemas.microsoft.com/office/drawing/2014/main" id="{00000000-0008-0000-0300-0000B3040000}"/>
                </a:ext>
              </a:extLst>
            </xdr:cNvPr>
            <xdr:cNvGrpSpPr>
              <a:grpSpLocks noChangeAspect="1"/>
            </xdr:cNvGrpSpPr>
          </xdr:nvGrpSpPr>
          <xdr:grpSpPr>
            <a:xfrm>
              <a:off x="3874135" y="215879882"/>
              <a:ext cx="1882299" cy="883202"/>
              <a:chOff x="3333748" y="88801462"/>
              <a:chExt cx="1917701" cy="908050"/>
            </a:xfrm>
          </xdr:grpSpPr>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300-000056060000}"/>
                  </a:ext>
                </a:extLst>
              </xdr:cNvPr>
              <xdr:cNvSpPr/>
            </xdr:nvSpPr>
            <xdr:spPr bwMode="auto">
              <a:xfrm>
                <a:off x="3333748" y="88801462"/>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300-000057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300-000058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300-000059060000}"/>
                  </a:ext>
                </a:extLst>
              </xdr:cNvPr>
              <xdr:cNvSpPr/>
            </xdr:nvSpPr>
            <xdr:spPr bwMode="auto">
              <a:xfrm>
                <a:off x="3335338" y="895856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280</xdr:row>
          <xdr:rowOff>218007</xdr:rowOff>
        </xdr:from>
        <xdr:to>
          <xdr:col>7</xdr:col>
          <xdr:colOff>470059</xdr:colOff>
          <xdr:row>280</xdr:row>
          <xdr:rowOff>1101209</xdr:rowOff>
        </xdr:to>
        <xdr:grpSp>
          <xdr:nvGrpSpPr>
            <xdr:cNvPr id="1204" name="Group 1203">
              <a:extLst>
                <a:ext uri="{FF2B5EF4-FFF2-40B4-BE49-F238E27FC236}">
                  <a16:creationId xmlns:a16="http://schemas.microsoft.com/office/drawing/2014/main" id="{00000000-0008-0000-0300-0000B4040000}"/>
                </a:ext>
              </a:extLst>
            </xdr:cNvPr>
            <xdr:cNvGrpSpPr>
              <a:grpSpLocks noChangeAspect="1"/>
            </xdr:cNvGrpSpPr>
          </xdr:nvGrpSpPr>
          <xdr:grpSpPr>
            <a:xfrm>
              <a:off x="3874135" y="217134007"/>
              <a:ext cx="1882299" cy="883202"/>
              <a:chOff x="3333748" y="88801462"/>
              <a:chExt cx="1917701" cy="908050"/>
            </a:xfrm>
          </xdr:grpSpPr>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300-00005A060000}"/>
                  </a:ext>
                </a:extLst>
              </xdr:cNvPr>
              <xdr:cNvSpPr/>
            </xdr:nvSpPr>
            <xdr:spPr bwMode="auto">
              <a:xfrm>
                <a:off x="3333748" y="88801462"/>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300-00005B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300-00005C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300-00005D060000}"/>
                  </a:ext>
                </a:extLst>
              </xdr:cNvPr>
              <xdr:cNvSpPr/>
            </xdr:nvSpPr>
            <xdr:spPr bwMode="auto">
              <a:xfrm>
                <a:off x="3335338" y="895856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281</xdr:row>
          <xdr:rowOff>218007</xdr:rowOff>
        </xdr:from>
        <xdr:to>
          <xdr:col>7</xdr:col>
          <xdr:colOff>470059</xdr:colOff>
          <xdr:row>281</xdr:row>
          <xdr:rowOff>1101209</xdr:rowOff>
        </xdr:to>
        <xdr:grpSp>
          <xdr:nvGrpSpPr>
            <xdr:cNvPr id="1205" name="Group 1204">
              <a:extLst>
                <a:ext uri="{FF2B5EF4-FFF2-40B4-BE49-F238E27FC236}">
                  <a16:creationId xmlns:a16="http://schemas.microsoft.com/office/drawing/2014/main" id="{00000000-0008-0000-0300-0000B5040000}"/>
                </a:ext>
              </a:extLst>
            </xdr:cNvPr>
            <xdr:cNvGrpSpPr>
              <a:grpSpLocks noChangeAspect="1"/>
            </xdr:cNvGrpSpPr>
          </xdr:nvGrpSpPr>
          <xdr:grpSpPr>
            <a:xfrm>
              <a:off x="3874135" y="218388132"/>
              <a:ext cx="1882299" cy="883202"/>
              <a:chOff x="3333748" y="88801462"/>
              <a:chExt cx="1917701" cy="908050"/>
            </a:xfrm>
          </xdr:grpSpPr>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300-00005E060000}"/>
                  </a:ext>
                </a:extLst>
              </xdr:cNvPr>
              <xdr:cNvSpPr/>
            </xdr:nvSpPr>
            <xdr:spPr bwMode="auto">
              <a:xfrm>
                <a:off x="3333748" y="88801462"/>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300-00005F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300-000060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300-000061060000}"/>
                  </a:ext>
                </a:extLst>
              </xdr:cNvPr>
              <xdr:cNvSpPr/>
            </xdr:nvSpPr>
            <xdr:spPr bwMode="auto">
              <a:xfrm>
                <a:off x="3335338" y="895856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282</xdr:row>
          <xdr:rowOff>218007</xdr:rowOff>
        </xdr:from>
        <xdr:to>
          <xdr:col>7</xdr:col>
          <xdr:colOff>470059</xdr:colOff>
          <xdr:row>282</xdr:row>
          <xdr:rowOff>1101209</xdr:rowOff>
        </xdr:to>
        <xdr:grpSp>
          <xdr:nvGrpSpPr>
            <xdr:cNvPr id="1206" name="Group 1205">
              <a:extLst>
                <a:ext uri="{FF2B5EF4-FFF2-40B4-BE49-F238E27FC236}">
                  <a16:creationId xmlns:a16="http://schemas.microsoft.com/office/drawing/2014/main" id="{00000000-0008-0000-0300-0000B6040000}"/>
                </a:ext>
              </a:extLst>
            </xdr:cNvPr>
            <xdr:cNvGrpSpPr>
              <a:grpSpLocks noChangeAspect="1"/>
            </xdr:cNvGrpSpPr>
          </xdr:nvGrpSpPr>
          <xdr:grpSpPr>
            <a:xfrm>
              <a:off x="3874135" y="219642257"/>
              <a:ext cx="1882299" cy="883202"/>
              <a:chOff x="3333748" y="88801462"/>
              <a:chExt cx="1917701" cy="908050"/>
            </a:xfrm>
          </xdr:grpSpPr>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300-000062060000}"/>
                  </a:ext>
                </a:extLst>
              </xdr:cNvPr>
              <xdr:cNvSpPr/>
            </xdr:nvSpPr>
            <xdr:spPr bwMode="auto">
              <a:xfrm>
                <a:off x="3333748" y="88801462"/>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300-00006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300-00006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300-000065060000}"/>
                  </a:ext>
                </a:extLst>
              </xdr:cNvPr>
              <xdr:cNvSpPr/>
            </xdr:nvSpPr>
            <xdr:spPr bwMode="auto">
              <a:xfrm>
                <a:off x="3335338" y="895856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260</xdr:row>
          <xdr:rowOff>131820</xdr:rowOff>
        </xdr:from>
        <xdr:to>
          <xdr:col>7</xdr:col>
          <xdr:colOff>591026</xdr:colOff>
          <xdr:row>260</xdr:row>
          <xdr:rowOff>1107281</xdr:rowOff>
        </xdr:to>
        <xdr:grpSp>
          <xdr:nvGrpSpPr>
            <xdr:cNvPr id="1207" name="Group 1206">
              <a:extLst>
                <a:ext uri="{FF2B5EF4-FFF2-40B4-BE49-F238E27FC236}">
                  <a16:creationId xmlns:a16="http://schemas.microsoft.com/office/drawing/2014/main" id="{00000000-0008-0000-0300-0000B7040000}"/>
                </a:ext>
              </a:extLst>
            </xdr:cNvPr>
            <xdr:cNvGrpSpPr>
              <a:grpSpLocks noChangeAspect="1"/>
            </xdr:cNvGrpSpPr>
          </xdr:nvGrpSpPr>
          <xdr:grpSpPr>
            <a:xfrm>
              <a:off x="3874770" y="201236320"/>
              <a:ext cx="2002631" cy="975461"/>
              <a:chOff x="3330577" y="134432157"/>
              <a:chExt cx="1917700" cy="1089104"/>
            </a:xfrm>
          </xdr:grpSpPr>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300-000066060000}"/>
                  </a:ext>
                </a:extLst>
              </xdr:cNvPr>
              <xdr:cNvSpPr/>
            </xdr:nvSpPr>
            <xdr:spPr bwMode="auto">
              <a:xfrm>
                <a:off x="3330577" y="134432157"/>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300-000067060000}"/>
                  </a:ext>
                </a:extLst>
              </xdr:cNvPr>
              <xdr:cNvSpPr/>
            </xdr:nvSpPr>
            <xdr:spPr bwMode="auto">
              <a:xfrm>
                <a:off x="3332163" y="1346739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300-000068060000}"/>
                  </a:ext>
                </a:extLst>
              </xdr:cNvPr>
              <xdr:cNvSpPr/>
            </xdr:nvSpPr>
            <xdr:spPr bwMode="auto">
              <a:xfrm>
                <a:off x="3332163" y="13491527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300-000069060000}"/>
                  </a:ext>
                </a:extLst>
              </xdr:cNvPr>
              <xdr:cNvSpPr/>
            </xdr:nvSpPr>
            <xdr:spPr bwMode="auto">
              <a:xfrm>
                <a:off x="3332163" y="1351565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300-00006A060000}"/>
                  </a:ext>
                </a:extLst>
              </xdr:cNvPr>
              <xdr:cNvSpPr/>
            </xdr:nvSpPr>
            <xdr:spPr bwMode="auto">
              <a:xfrm>
                <a:off x="3336926" y="13539743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261</xdr:row>
          <xdr:rowOff>131820</xdr:rowOff>
        </xdr:from>
        <xdr:to>
          <xdr:col>7</xdr:col>
          <xdr:colOff>591026</xdr:colOff>
          <xdr:row>261</xdr:row>
          <xdr:rowOff>1107281</xdr:rowOff>
        </xdr:to>
        <xdr:grpSp>
          <xdr:nvGrpSpPr>
            <xdr:cNvPr id="1208" name="Group 1207">
              <a:extLst>
                <a:ext uri="{FF2B5EF4-FFF2-40B4-BE49-F238E27FC236}">
                  <a16:creationId xmlns:a16="http://schemas.microsoft.com/office/drawing/2014/main" id="{00000000-0008-0000-0300-0000B8040000}"/>
                </a:ext>
              </a:extLst>
            </xdr:cNvPr>
            <xdr:cNvGrpSpPr>
              <a:grpSpLocks noChangeAspect="1"/>
            </xdr:cNvGrpSpPr>
          </xdr:nvGrpSpPr>
          <xdr:grpSpPr>
            <a:xfrm>
              <a:off x="3874770" y="202490445"/>
              <a:ext cx="2002631" cy="975461"/>
              <a:chOff x="3330577" y="134432157"/>
              <a:chExt cx="1917700" cy="1089104"/>
            </a:xfrm>
          </xdr:grpSpPr>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300-00006B060000}"/>
                  </a:ext>
                </a:extLst>
              </xdr:cNvPr>
              <xdr:cNvSpPr/>
            </xdr:nvSpPr>
            <xdr:spPr bwMode="auto">
              <a:xfrm>
                <a:off x="3330577" y="134432157"/>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300-00006C060000}"/>
                  </a:ext>
                </a:extLst>
              </xdr:cNvPr>
              <xdr:cNvSpPr/>
            </xdr:nvSpPr>
            <xdr:spPr bwMode="auto">
              <a:xfrm>
                <a:off x="3332163" y="1346739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300-00006D060000}"/>
                  </a:ext>
                </a:extLst>
              </xdr:cNvPr>
              <xdr:cNvSpPr/>
            </xdr:nvSpPr>
            <xdr:spPr bwMode="auto">
              <a:xfrm>
                <a:off x="3332163" y="13491527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300-00006E060000}"/>
                  </a:ext>
                </a:extLst>
              </xdr:cNvPr>
              <xdr:cNvSpPr/>
            </xdr:nvSpPr>
            <xdr:spPr bwMode="auto">
              <a:xfrm>
                <a:off x="3332163" y="1351565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300-00006F060000}"/>
                  </a:ext>
                </a:extLst>
              </xdr:cNvPr>
              <xdr:cNvSpPr/>
            </xdr:nvSpPr>
            <xdr:spPr bwMode="auto">
              <a:xfrm>
                <a:off x="3336926" y="13539743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262</xdr:row>
          <xdr:rowOff>131820</xdr:rowOff>
        </xdr:from>
        <xdr:to>
          <xdr:col>7</xdr:col>
          <xdr:colOff>591026</xdr:colOff>
          <xdr:row>262</xdr:row>
          <xdr:rowOff>1107281</xdr:rowOff>
        </xdr:to>
        <xdr:grpSp>
          <xdr:nvGrpSpPr>
            <xdr:cNvPr id="1209" name="Group 1208">
              <a:extLst>
                <a:ext uri="{FF2B5EF4-FFF2-40B4-BE49-F238E27FC236}">
                  <a16:creationId xmlns:a16="http://schemas.microsoft.com/office/drawing/2014/main" id="{00000000-0008-0000-0300-0000B9040000}"/>
                </a:ext>
              </a:extLst>
            </xdr:cNvPr>
            <xdr:cNvGrpSpPr>
              <a:grpSpLocks noChangeAspect="1"/>
            </xdr:cNvGrpSpPr>
          </xdr:nvGrpSpPr>
          <xdr:grpSpPr>
            <a:xfrm>
              <a:off x="3874770" y="203744570"/>
              <a:ext cx="2002631" cy="975461"/>
              <a:chOff x="3330577" y="134432157"/>
              <a:chExt cx="1917700" cy="1089104"/>
            </a:xfrm>
          </xdr:grpSpPr>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300-000070060000}"/>
                  </a:ext>
                </a:extLst>
              </xdr:cNvPr>
              <xdr:cNvSpPr/>
            </xdr:nvSpPr>
            <xdr:spPr bwMode="auto">
              <a:xfrm>
                <a:off x="3330577" y="134432157"/>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300-000071060000}"/>
                  </a:ext>
                </a:extLst>
              </xdr:cNvPr>
              <xdr:cNvSpPr/>
            </xdr:nvSpPr>
            <xdr:spPr bwMode="auto">
              <a:xfrm>
                <a:off x="3332163" y="1346739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300-000072060000}"/>
                  </a:ext>
                </a:extLst>
              </xdr:cNvPr>
              <xdr:cNvSpPr/>
            </xdr:nvSpPr>
            <xdr:spPr bwMode="auto">
              <a:xfrm>
                <a:off x="3332163" y="13491527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300-000073060000}"/>
                  </a:ext>
                </a:extLst>
              </xdr:cNvPr>
              <xdr:cNvSpPr/>
            </xdr:nvSpPr>
            <xdr:spPr bwMode="auto">
              <a:xfrm>
                <a:off x="3332163" y="1351565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2" name="Check Box 628" hidden="1">
                <a:extLst>
                  <a:ext uri="{63B3BB69-23CF-44E3-9099-C40C66FF867C}">
                    <a14:compatExt spid="_x0000_s1652"/>
                  </a:ext>
                  <a:ext uri="{FF2B5EF4-FFF2-40B4-BE49-F238E27FC236}">
                    <a16:creationId xmlns:a16="http://schemas.microsoft.com/office/drawing/2014/main" id="{00000000-0008-0000-0300-000074060000}"/>
                  </a:ext>
                </a:extLst>
              </xdr:cNvPr>
              <xdr:cNvSpPr/>
            </xdr:nvSpPr>
            <xdr:spPr bwMode="auto">
              <a:xfrm>
                <a:off x="3336926" y="13539743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263</xdr:row>
          <xdr:rowOff>131820</xdr:rowOff>
        </xdr:from>
        <xdr:to>
          <xdr:col>7</xdr:col>
          <xdr:colOff>591026</xdr:colOff>
          <xdr:row>263</xdr:row>
          <xdr:rowOff>1107281</xdr:rowOff>
        </xdr:to>
        <xdr:grpSp>
          <xdr:nvGrpSpPr>
            <xdr:cNvPr id="1210" name="Group 1209">
              <a:extLst>
                <a:ext uri="{FF2B5EF4-FFF2-40B4-BE49-F238E27FC236}">
                  <a16:creationId xmlns:a16="http://schemas.microsoft.com/office/drawing/2014/main" id="{00000000-0008-0000-0300-0000BA040000}"/>
                </a:ext>
              </a:extLst>
            </xdr:cNvPr>
            <xdr:cNvGrpSpPr>
              <a:grpSpLocks noChangeAspect="1"/>
            </xdr:cNvGrpSpPr>
          </xdr:nvGrpSpPr>
          <xdr:grpSpPr>
            <a:xfrm>
              <a:off x="3874770" y="204998695"/>
              <a:ext cx="2002631" cy="975461"/>
              <a:chOff x="3330577" y="134432157"/>
              <a:chExt cx="1917700" cy="1089104"/>
            </a:xfrm>
          </xdr:grpSpPr>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300-000075060000}"/>
                  </a:ext>
                </a:extLst>
              </xdr:cNvPr>
              <xdr:cNvSpPr/>
            </xdr:nvSpPr>
            <xdr:spPr bwMode="auto">
              <a:xfrm>
                <a:off x="3330577" y="134432157"/>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300-000076060000}"/>
                  </a:ext>
                </a:extLst>
              </xdr:cNvPr>
              <xdr:cNvSpPr/>
            </xdr:nvSpPr>
            <xdr:spPr bwMode="auto">
              <a:xfrm>
                <a:off x="3332163" y="1346739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300-000077060000}"/>
                  </a:ext>
                </a:extLst>
              </xdr:cNvPr>
              <xdr:cNvSpPr/>
            </xdr:nvSpPr>
            <xdr:spPr bwMode="auto">
              <a:xfrm>
                <a:off x="3332163" y="13491527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300-000078060000}"/>
                  </a:ext>
                </a:extLst>
              </xdr:cNvPr>
              <xdr:cNvSpPr/>
            </xdr:nvSpPr>
            <xdr:spPr bwMode="auto">
              <a:xfrm>
                <a:off x="3332163" y="1351565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300-000079060000}"/>
                  </a:ext>
                </a:extLst>
              </xdr:cNvPr>
              <xdr:cNvSpPr/>
            </xdr:nvSpPr>
            <xdr:spPr bwMode="auto">
              <a:xfrm>
                <a:off x="3336926" y="13539743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264</xdr:row>
          <xdr:rowOff>131820</xdr:rowOff>
        </xdr:from>
        <xdr:to>
          <xdr:col>7</xdr:col>
          <xdr:colOff>591026</xdr:colOff>
          <xdr:row>264</xdr:row>
          <xdr:rowOff>1107281</xdr:rowOff>
        </xdr:to>
        <xdr:grpSp>
          <xdr:nvGrpSpPr>
            <xdr:cNvPr id="1211" name="Group 1210">
              <a:extLst>
                <a:ext uri="{FF2B5EF4-FFF2-40B4-BE49-F238E27FC236}">
                  <a16:creationId xmlns:a16="http://schemas.microsoft.com/office/drawing/2014/main" id="{00000000-0008-0000-0300-0000BB040000}"/>
                </a:ext>
              </a:extLst>
            </xdr:cNvPr>
            <xdr:cNvGrpSpPr>
              <a:grpSpLocks noChangeAspect="1"/>
            </xdr:cNvGrpSpPr>
          </xdr:nvGrpSpPr>
          <xdr:grpSpPr>
            <a:xfrm>
              <a:off x="3874770" y="206252820"/>
              <a:ext cx="2002631" cy="975461"/>
              <a:chOff x="3330577" y="134432157"/>
              <a:chExt cx="1917700" cy="1089104"/>
            </a:xfrm>
          </xdr:grpSpPr>
          <xdr:sp macro="" textlink="">
            <xdr:nvSpPr>
              <xdr:cNvPr id="1658" name="Check Box 634" hidden="1">
                <a:extLst>
                  <a:ext uri="{63B3BB69-23CF-44E3-9099-C40C66FF867C}">
                    <a14:compatExt spid="_x0000_s1658"/>
                  </a:ext>
                  <a:ext uri="{FF2B5EF4-FFF2-40B4-BE49-F238E27FC236}">
                    <a16:creationId xmlns:a16="http://schemas.microsoft.com/office/drawing/2014/main" id="{00000000-0008-0000-0300-00007A060000}"/>
                  </a:ext>
                </a:extLst>
              </xdr:cNvPr>
              <xdr:cNvSpPr/>
            </xdr:nvSpPr>
            <xdr:spPr bwMode="auto">
              <a:xfrm>
                <a:off x="3330577" y="134432157"/>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300-00007B060000}"/>
                  </a:ext>
                </a:extLst>
              </xdr:cNvPr>
              <xdr:cNvSpPr/>
            </xdr:nvSpPr>
            <xdr:spPr bwMode="auto">
              <a:xfrm>
                <a:off x="3332163" y="1346739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300-00007C060000}"/>
                  </a:ext>
                </a:extLst>
              </xdr:cNvPr>
              <xdr:cNvSpPr/>
            </xdr:nvSpPr>
            <xdr:spPr bwMode="auto">
              <a:xfrm>
                <a:off x="3332163" y="13491527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300-00007D060000}"/>
                  </a:ext>
                </a:extLst>
              </xdr:cNvPr>
              <xdr:cNvSpPr/>
            </xdr:nvSpPr>
            <xdr:spPr bwMode="auto">
              <a:xfrm>
                <a:off x="3332163" y="135156575"/>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300-00007E060000}"/>
                  </a:ext>
                </a:extLst>
              </xdr:cNvPr>
              <xdr:cNvSpPr/>
            </xdr:nvSpPr>
            <xdr:spPr bwMode="auto">
              <a:xfrm>
                <a:off x="3336926" y="13539743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239</xdr:row>
          <xdr:rowOff>230021</xdr:rowOff>
        </xdr:from>
        <xdr:to>
          <xdr:col>7</xdr:col>
          <xdr:colOff>515779</xdr:colOff>
          <xdr:row>239</xdr:row>
          <xdr:rowOff>1078895</xdr:rowOff>
        </xdr:to>
        <xdr:grpSp>
          <xdr:nvGrpSpPr>
            <xdr:cNvPr id="1212" name="Group 1211">
              <a:extLst>
                <a:ext uri="{FF2B5EF4-FFF2-40B4-BE49-F238E27FC236}">
                  <a16:creationId xmlns:a16="http://schemas.microsoft.com/office/drawing/2014/main" id="{00000000-0008-0000-0300-0000BC040000}"/>
                </a:ext>
              </a:extLst>
            </xdr:cNvPr>
            <xdr:cNvGrpSpPr>
              <a:grpSpLocks noChangeAspect="1"/>
            </xdr:cNvGrpSpPr>
          </xdr:nvGrpSpPr>
          <xdr:grpSpPr>
            <a:xfrm>
              <a:off x="3855244" y="186253271"/>
              <a:ext cx="1946910" cy="848874"/>
              <a:chOff x="3330577" y="134433143"/>
              <a:chExt cx="1917701" cy="846806"/>
            </a:xfrm>
          </xdr:grpSpPr>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300-00007F060000}"/>
                  </a:ext>
                </a:extLst>
              </xdr:cNvPr>
              <xdr:cNvSpPr/>
            </xdr:nvSpPr>
            <xdr:spPr bwMode="auto">
              <a:xfrm>
                <a:off x="3330577" y="134433143"/>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300-000080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300-000081060000}"/>
                  </a:ext>
                </a:extLst>
              </xdr:cNvPr>
              <xdr:cNvSpPr/>
            </xdr:nvSpPr>
            <xdr:spPr bwMode="auto">
              <a:xfrm>
                <a:off x="3332163" y="13515612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240</xdr:row>
          <xdr:rowOff>230021</xdr:rowOff>
        </xdr:from>
        <xdr:to>
          <xdr:col>7</xdr:col>
          <xdr:colOff>515779</xdr:colOff>
          <xdr:row>240</xdr:row>
          <xdr:rowOff>1078895</xdr:rowOff>
        </xdr:to>
        <xdr:grpSp>
          <xdr:nvGrpSpPr>
            <xdr:cNvPr id="1213" name="Group 1212">
              <a:extLst>
                <a:ext uri="{FF2B5EF4-FFF2-40B4-BE49-F238E27FC236}">
                  <a16:creationId xmlns:a16="http://schemas.microsoft.com/office/drawing/2014/main" id="{00000000-0008-0000-0300-0000BD040000}"/>
                </a:ext>
              </a:extLst>
            </xdr:cNvPr>
            <xdr:cNvGrpSpPr>
              <a:grpSpLocks noChangeAspect="1"/>
            </xdr:cNvGrpSpPr>
          </xdr:nvGrpSpPr>
          <xdr:grpSpPr>
            <a:xfrm>
              <a:off x="3855244" y="187507396"/>
              <a:ext cx="1946910" cy="848874"/>
              <a:chOff x="3330577" y="134433143"/>
              <a:chExt cx="1917701" cy="846806"/>
            </a:xfrm>
          </xdr:grpSpPr>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300-000082060000}"/>
                  </a:ext>
                </a:extLst>
              </xdr:cNvPr>
              <xdr:cNvSpPr/>
            </xdr:nvSpPr>
            <xdr:spPr bwMode="auto">
              <a:xfrm>
                <a:off x="3330577" y="134433143"/>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300-000083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300-000084060000}"/>
                  </a:ext>
                </a:extLst>
              </xdr:cNvPr>
              <xdr:cNvSpPr/>
            </xdr:nvSpPr>
            <xdr:spPr bwMode="auto">
              <a:xfrm>
                <a:off x="3332163" y="13515612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241</xdr:row>
          <xdr:rowOff>230021</xdr:rowOff>
        </xdr:from>
        <xdr:to>
          <xdr:col>7</xdr:col>
          <xdr:colOff>515779</xdr:colOff>
          <xdr:row>241</xdr:row>
          <xdr:rowOff>1078895</xdr:rowOff>
        </xdr:to>
        <xdr:grpSp>
          <xdr:nvGrpSpPr>
            <xdr:cNvPr id="1214" name="Group 1213">
              <a:extLst>
                <a:ext uri="{FF2B5EF4-FFF2-40B4-BE49-F238E27FC236}">
                  <a16:creationId xmlns:a16="http://schemas.microsoft.com/office/drawing/2014/main" id="{00000000-0008-0000-0300-0000BE040000}"/>
                </a:ext>
              </a:extLst>
            </xdr:cNvPr>
            <xdr:cNvGrpSpPr>
              <a:grpSpLocks noChangeAspect="1"/>
            </xdr:cNvGrpSpPr>
          </xdr:nvGrpSpPr>
          <xdr:grpSpPr>
            <a:xfrm>
              <a:off x="3855244" y="188761521"/>
              <a:ext cx="1946910" cy="848874"/>
              <a:chOff x="3330577" y="134433143"/>
              <a:chExt cx="1917701" cy="846806"/>
            </a:xfrm>
          </xdr:grpSpPr>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300-000085060000}"/>
                  </a:ext>
                </a:extLst>
              </xdr:cNvPr>
              <xdr:cNvSpPr/>
            </xdr:nvSpPr>
            <xdr:spPr bwMode="auto">
              <a:xfrm>
                <a:off x="3330577" y="134433143"/>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300-000086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300-000087060000}"/>
                  </a:ext>
                </a:extLst>
              </xdr:cNvPr>
              <xdr:cNvSpPr/>
            </xdr:nvSpPr>
            <xdr:spPr bwMode="auto">
              <a:xfrm>
                <a:off x="3332163" y="13515612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242</xdr:row>
          <xdr:rowOff>230021</xdr:rowOff>
        </xdr:from>
        <xdr:to>
          <xdr:col>7</xdr:col>
          <xdr:colOff>515779</xdr:colOff>
          <xdr:row>242</xdr:row>
          <xdr:rowOff>1078895</xdr:rowOff>
        </xdr:to>
        <xdr:grpSp>
          <xdr:nvGrpSpPr>
            <xdr:cNvPr id="1215" name="Group 1214">
              <a:extLst>
                <a:ext uri="{FF2B5EF4-FFF2-40B4-BE49-F238E27FC236}">
                  <a16:creationId xmlns:a16="http://schemas.microsoft.com/office/drawing/2014/main" id="{00000000-0008-0000-0300-0000BF040000}"/>
                </a:ext>
              </a:extLst>
            </xdr:cNvPr>
            <xdr:cNvGrpSpPr>
              <a:grpSpLocks noChangeAspect="1"/>
            </xdr:cNvGrpSpPr>
          </xdr:nvGrpSpPr>
          <xdr:grpSpPr>
            <a:xfrm>
              <a:off x="3855244" y="190015646"/>
              <a:ext cx="1946910" cy="848874"/>
              <a:chOff x="3330577" y="134433143"/>
              <a:chExt cx="1917701" cy="846806"/>
            </a:xfrm>
          </xdr:grpSpPr>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300-000088060000}"/>
                  </a:ext>
                </a:extLst>
              </xdr:cNvPr>
              <xdr:cNvSpPr/>
            </xdr:nvSpPr>
            <xdr:spPr bwMode="auto">
              <a:xfrm>
                <a:off x="3330577" y="134433143"/>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300-000089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300-00008A060000}"/>
                  </a:ext>
                </a:extLst>
              </xdr:cNvPr>
              <xdr:cNvSpPr/>
            </xdr:nvSpPr>
            <xdr:spPr bwMode="auto">
              <a:xfrm>
                <a:off x="3332163" y="13515612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243</xdr:row>
          <xdr:rowOff>230021</xdr:rowOff>
        </xdr:from>
        <xdr:to>
          <xdr:col>7</xdr:col>
          <xdr:colOff>515779</xdr:colOff>
          <xdr:row>243</xdr:row>
          <xdr:rowOff>1078895</xdr:rowOff>
        </xdr:to>
        <xdr:grpSp>
          <xdr:nvGrpSpPr>
            <xdr:cNvPr id="1597" name="Group 1596">
              <a:extLst>
                <a:ext uri="{FF2B5EF4-FFF2-40B4-BE49-F238E27FC236}">
                  <a16:creationId xmlns:a16="http://schemas.microsoft.com/office/drawing/2014/main" id="{00000000-0008-0000-0300-00003D060000}"/>
                </a:ext>
              </a:extLst>
            </xdr:cNvPr>
            <xdr:cNvGrpSpPr>
              <a:grpSpLocks noChangeAspect="1"/>
            </xdr:cNvGrpSpPr>
          </xdr:nvGrpSpPr>
          <xdr:grpSpPr>
            <a:xfrm>
              <a:off x="3855244" y="191269771"/>
              <a:ext cx="1946910" cy="848874"/>
              <a:chOff x="3330577" y="134433143"/>
              <a:chExt cx="1917701" cy="846806"/>
            </a:xfrm>
          </xdr:grpSpPr>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300-00008B060000}"/>
                  </a:ext>
                </a:extLst>
              </xdr:cNvPr>
              <xdr:cNvSpPr/>
            </xdr:nvSpPr>
            <xdr:spPr bwMode="auto">
              <a:xfrm>
                <a:off x="3330577" y="134433143"/>
                <a:ext cx="1917701"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300-00008C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300-00008D060000}"/>
                  </a:ext>
                </a:extLst>
              </xdr:cNvPr>
              <xdr:cNvSpPr/>
            </xdr:nvSpPr>
            <xdr:spPr bwMode="auto">
              <a:xfrm>
                <a:off x="3332163" y="13515612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223</xdr:row>
          <xdr:rowOff>216685</xdr:rowOff>
        </xdr:from>
        <xdr:to>
          <xdr:col>7</xdr:col>
          <xdr:colOff>573405</xdr:colOff>
          <xdr:row>223</xdr:row>
          <xdr:rowOff>1055082</xdr:rowOff>
        </xdr:to>
        <xdr:grpSp>
          <xdr:nvGrpSpPr>
            <xdr:cNvPr id="1216" name="Group 1215">
              <a:extLst>
                <a:ext uri="{FF2B5EF4-FFF2-40B4-BE49-F238E27FC236}">
                  <a16:creationId xmlns:a16="http://schemas.microsoft.com/office/drawing/2014/main" id="{00000000-0008-0000-0300-0000C0040000}"/>
                </a:ext>
              </a:extLst>
            </xdr:cNvPr>
            <xdr:cNvGrpSpPr>
              <a:grpSpLocks noChangeAspect="1"/>
            </xdr:cNvGrpSpPr>
          </xdr:nvGrpSpPr>
          <xdr:grpSpPr>
            <a:xfrm>
              <a:off x="3875246" y="174428935"/>
              <a:ext cx="1984534" cy="838397"/>
              <a:chOff x="3330592" y="134431944"/>
              <a:chExt cx="1917700" cy="849485"/>
            </a:xfrm>
          </xdr:grpSpPr>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300-00008E060000}"/>
                  </a:ext>
                </a:extLst>
              </xdr:cNvPr>
              <xdr:cNvSpPr/>
            </xdr:nvSpPr>
            <xdr:spPr bwMode="auto">
              <a:xfrm>
                <a:off x="3330592"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300-00008F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300-00009006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224</xdr:row>
          <xdr:rowOff>216685</xdr:rowOff>
        </xdr:from>
        <xdr:to>
          <xdr:col>7</xdr:col>
          <xdr:colOff>573405</xdr:colOff>
          <xdr:row>224</xdr:row>
          <xdr:rowOff>1055082</xdr:rowOff>
        </xdr:to>
        <xdr:grpSp>
          <xdr:nvGrpSpPr>
            <xdr:cNvPr id="1218" name="Group 1217">
              <a:extLst>
                <a:ext uri="{FF2B5EF4-FFF2-40B4-BE49-F238E27FC236}">
                  <a16:creationId xmlns:a16="http://schemas.microsoft.com/office/drawing/2014/main" id="{00000000-0008-0000-0300-0000C2040000}"/>
                </a:ext>
              </a:extLst>
            </xdr:cNvPr>
            <xdr:cNvGrpSpPr>
              <a:grpSpLocks noChangeAspect="1"/>
            </xdr:cNvGrpSpPr>
          </xdr:nvGrpSpPr>
          <xdr:grpSpPr>
            <a:xfrm>
              <a:off x="3875246" y="175683060"/>
              <a:ext cx="1984534" cy="838397"/>
              <a:chOff x="3330592" y="134431944"/>
              <a:chExt cx="1917700" cy="849485"/>
            </a:xfrm>
          </xdr:grpSpPr>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300-000091060000}"/>
                  </a:ext>
                </a:extLst>
              </xdr:cNvPr>
              <xdr:cNvSpPr/>
            </xdr:nvSpPr>
            <xdr:spPr bwMode="auto">
              <a:xfrm>
                <a:off x="3330592"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300-000092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300-00009306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225</xdr:row>
          <xdr:rowOff>216685</xdr:rowOff>
        </xdr:from>
        <xdr:to>
          <xdr:col>7</xdr:col>
          <xdr:colOff>573405</xdr:colOff>
          <xdr:row>225</xdr:row>
          <xdr:rowOff>1055082</xdr:rowOff>
        </xdr:to>
        <xdr:grpSp>
          <xdr:nvGrpSpPr>
            <xdr:cNvPr id="1219" name="Group 1218">
              <a:extLst>
                <a:ext uri="{FF2B5EF4-FFF2-40B4-BE49-F238E27FC236}">
                  <a16:creationId xmlns:a16="http://schemas.microsoft.com/office/drawing/2014/main" id="{00000000-0008-0000-0300-0000C3040000}"/>
                </a:ext>
              </a:extLst>
            </xdr:cNvPr>
            <xdr:cNvGrpSpPr>
              <a:grpSpLocks noChangeAspect="1"/>
            </xdr:cNvGrpSpPr>
          </xdr:nvGrpSpPr>
          <xdr:grpSpPr>
            <a:xfrm>
              <a:off x="3875246" y="176937185"/>
              <a:ext cx="1984534" cy="838397"/>
              <a:chOff x="3330592" y="134431944"/>
              <a:chExt cx="1917700" cy="849485"/>
            </a:xfrm>
          </xdr:grpSpPr>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300-000094060000}"/>
                  </a:ext>
                </a:extLst>
              </xdr:cNvPr>
              <xdr:cNvSpPr/>
            </xdr:nvSpPr>
            <xdr:spPr bwMode="auto">
              <a:xfrm>
                <a:off x="3330592"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300-000095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300-00009606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226</xdr:row>
          <xdr:rowOff>216685</xdr:rowOff>
        </xdr:from>
        <xdr:to>
          <xdr:col>7</xdr:col>
          <xdr:colOff>573405</xdr:colOff>
          <xdr:row>226</xdr:row>
          <xdr:rowOff>1055082</xdr:rowOff>
        </xdr:to>
        <xdr:grpSp>
          <xdr:nvGrpSpPr>
            <xdr:cNvPr id="1221" name="Group 1220">
              <a:extLst>
                <a:ext uri="{FF2B5EF4-FFF2-40B4-BE49-F238E27FC236}">
                  <a16:creationId xmlns:a16="http://schemas.microsoft.com/office/drawing/2014/main" id="{00000000-0008-0000-0300-0000C5040000}"/>
                </a:ext>
              </a:extLst>
            </xdr:cNvPr>
            <xdr:cNvGrpSpPr>
              <a:grpSpLocks noChangeAspect="1"/>
            </xdr:cNvGrpSpPr>
          </xdr:nvGrpSpPr>
          <xdr:grpSpPr>
            <a:xfrm>
              <a:off x="3875246" y="178191310"/>
              <a:ext cx="1984534" cy="838397"/>
              <a:chOff x="3330592" y="134431944"/>
              <a:chExt cx="1917700" cy="849485"/>
            </a:xfrm>
          </xdr:grpSpPr>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300-000097060000}"/>
                  </a:ext>
                </a:extLst>
              </xdr:cNvPr>
              <xdr:cNvSpPr/>
            </xdr:nvSpPr>
            <xdr:spPr bwMode="auto">
              <a:xfrm>
                <a:off x="3330592"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300-000098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300-00009906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227</xdr:row>
          <xdr:rowOff>216685</xdr:rowOff>
        </xdr:from>
        <xdr:to>
          <xdr:col>7</xdr:col>
          <xdr:colOff>573405</xdr:colOff>
          <xdr:row>227</xdr:row>
          <xdr:rowOff>1055082</xdr:rowOff>
        </xdr:to>
        <xdr:grpSp>
          <xdr:nvGrpSpPr>
            <xdr:cNvPr id="1224" name="Group 1223">
              <a:extLst>
                <a:ext uri="{FF2B5EF4-FFF2-40B4-BE49-F238E27FC236}">
                  <a16:creationId xmlns:a16="http://schemas.microsoft.com/office/drawing/2014/main" id="{00000000-0008-0000-0300-0000C8040000}"/>
                </a:ext>
              </a:extLst>
            </xdr:cNvPr>
            <xdr:cNvGrpSpPr>
              <a:grpSpLocks noChangeAspect="1"/>
            </xdr:cNvGrpSpPr>
          </xdr:nvGrpSpPr>
          <xdr:grpSpPr>
            <a:xfrm>
              <a:off x="3875246" y="179445435"/>
              <a:ext cx="1984534" cy="838397"/>
              <a:chOff x="3330592" y="134431944"/>
              <a:chExt cx="1917700" cy="849485"/>
            </a:xfrm>
          </xdr:grpSpPr>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300-00009A060000}"/>
                  </a:ext>
                </a:extLst>
              </xdr:cNvPr>
              <xdr:cNvSpPr/>
            </xdr:nvSpPr>
            <xdr:spPr bwMode="auto">
              <a:xfrm>
                <a:off x="3330592" y="134431944"/>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300-00009B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300-00009C060000}"/>
                  </a:ext>
                </a:extLst>
              </xdr:cNvPr>
              <xdr:cNvSpPr/>
            </xdr:nvSpPr>
            <xdr:spPr bwMode="auto">
              <a:xfrm>
                <a:off x="3332163" y="13515760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207</xdr:row>
          <xdr:rowOff>154839</xdr:rowOff>
        </xdr:from>
        <xdr:to>
          <xdr:col>7</xdr:col>
          <xdr:colOff>591504</xdr:colOff>
          <xdr:row>207</xdr:row>
          <xdr:rowOff>1143000</xdr:rowOff>
        </xdr:to>
        <xdr:grpSp>
          <xdr:nvGrpSpPr>
            <xdr:cNvPr id="1245" name="Group 1244">
              <a:extLst>
                <a:ext uri="{FF2B5EF4-FFF2-40B4-BE49-F238E27FC236}">
                  <a16:creationId xmlns:a16="http://schemas.microsoft.com/office/drawing/2014/main" id="{00000000-0008-0000-0300-0000DD040000}"/>
                </a:ext>
              </a:extLst>
            </xdr:cNvPr>
            <xdr:cNvGrpSpPr>
              <a:grpSpLocks noChangeAspect="1"/>
            </xdr:cNvGrpSpPr>
          </xdr:nvGrpSpPr>
          <xdr:grpSpPr>
            <a:xfrm>
              <a:off x="3841434" y="162556089"/>
              <a:ext cx="2036445" cy="988161"/>
              <a:chOff x="3330582" y="134432135"/>
              <a:chExt cx="1917700" cy="1089366"/>
            </a:xfrm>
          </xdr:grpSpPr>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300-0000B6060000}"/>
                  </a:ext>
                </a:extLst>
              </xdr:cNvPr>
              <xdr:cNvSpPr/>
            </xdr:nvSpPr>
            <xdr:spPr bwMode="auto">
              <a:xfrm>
                <a:off x="3330582"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300-0000B7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300-0000B806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300-0000B906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300-0000BA06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208</xdr:row>
          <xdr:rowOff>154839</xdr:rowOff>
        </xdr:from>
        <xdr:to>
          <xdr:col>7</xdr:col>
          <xdr:colOff>591504</xdr:colOff>
          <xdr:row>208</xdr:row>
          <xdr:rowOff>1143000</xdr:rowOff>
        </xdr:to>
        <xdr:grpSp>
          <xdr:nvGrpSpPr>
            <xdr:cNvPr id="1246" name="Group 1245">
              <a:extLst>
                <a:ext uri="{FF2B5EF4-FFF2-40B4-BE49-F238E27FC236}">
                  <a16:creationId xmlns:a16="http://schemas.microsoft.com/office/drawing/2014/main" id="{00000000-0008-0000-0300-0000DE040000}"/>
                </a:ext>
              </a:extLst>
            </xdr:cNvPr>
            <xdr:cNvGrpSpPr>
              <a:grpSpLocks noChangeAspect="1"/>
            </xdr:cNvGrpSpPr>
          </xdr:nvGrpSpPr>
          <xdr:grpSpPr>
            <a:xfrm>
              <a:off x="3841434" y="163810214"/>
              <a:ext cx="2036445" cy="988161"/>
              <a:chOff x="3330582" y="134432135"/>
              <a:chExt cx="1917700" cy="1089366"/>
            </a:xfrm>
          </xdr:grpSpPr>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300-0000BB060000}"/>
                  </a:ext>
                </a:extLst>
              </xdr:cNvPr>
              <xdr:cNvSpPr/>
            </xdr:nvSpPr>
            <xdr:spPr bwMode="auto">
              <a:xfrm>
                <a:off x="3330582"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300-0000BC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300-0000BD06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300-0000BE06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300-0000BF06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209</xdr:row>
          <xdr:rowOff>154839</xdr:rowOff>
        </xdr:from>
        <xdr:to>
          <xdr:col>7</xdr:col>
          <xdr:colOff>591504</xdr:colOff>
          <xdr:row>209</xdr:row>
          <xdr:rowOff>1143000</xdr:rowOff>
        </xdr:to>
        <xdr:grpSp>
          <xdr:nvGrpSpPr>
            <xdr:cNvPr id="1247" name="Group 1246">
              <a:extLst>
                <a:ext uri="{FF2B5EF4-FFF2-40B4-BE49-F238E27FC236}">
                  <a16:creationId xmlns:a16="http://schemas.microsoft.com/office/drawing/2014/main" id="{00000000-0008-0000-0300-0000DF040000}"/>
                </a:ext>
              </a:extLst>
            </xdr:cNvPr>
            <xdr:cNvGrpSpPr>
              <a:grpSpLocks noChangeAspect="1"/>
            </xdr:cNvGrpSpPr>
          </xdr:nvGrpSpPr>
          <xdr:grpSpPr>
            <a:xfrm>
              <a:off x="3841434" y="165064339"/>
              <a:ext cx="2036445" cy="988161"/>
              <a:chOff x="3330582" y="134432135"/>
              <a:chExt cx="1917700" cy="1089366"/>
            </a:xfrm>
          </xdr:grpSpPr>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300-0000C0060000}"/>
                  </a:ext>
                </a:extLst>
              </xdr:cNvPr>
              <xdr:cNvSpPr/>
            </xdr:nvSpPr>
            <xdr:spPr bwMode="auto">
              <a:xfrm>
                <a:off x="3330582"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9" name="Check Box 705" hidden="1">
                <a:extLst>
                  <a:ext uri="{63B3BB69-23CF-44E3-9099-C40C66FF867C}">
                    <a14:compatExt spid="_x0000_s1729"/>
                  </a:ext>
                  <a:ext uri="{FF2B5EF4-FFF2-40B4-BE49-F238E27FC236}">
                    <a16:creationId xmlns:a16="http://schemas.microsoft.com/office/drawing/2014/main" id="{00000000-0008-0000-0300-0000C1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0" name="Check Box 706" hidden="1">
                <a:extLst>
                  <a:ext uri="{63B3BB69-23CF-44E3-9099-C40C66FF867C}">
                    <a14:compatExt spid="_x0000_s1730"/>
                  </a:ext>
                  <a:ext uri="{FF2B5EF4-FFF2-40B4-BE49-F238E27FC236}">
                    <a16:creationId xmlns:a16="http://schemas.microsoft.com/office/drawing/2014/main" id="{00000000-0008-0000-0300-0000C206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300-0000C306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2" name="Check Box 708" hidden="1">
                <a:extLst>
                  <a:ext uri="{63B3BB69-23CF-44E3-9099-C40C66FF867C}">
                    <a14:compatExt spid="_x0000_s1732"/>
                  </a:ext>
                  <a:ext uri="{FF2B5EF4-FFF2-40B4-BE49-F238E27FC236}">
                    <a16:creationId xmlns:a16="http://schemas.microsoft.com/office/drawing/2014/main" id="{00000000-0008-0000-0300-0000C406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210</xdr:row>
          <xdr:rowOff>154839</xdr:rowOff>
        </xdr:from>
        <xdr:to>
          <xdr:col>7</xdr:col>
          <xdr:colOff>591504</xdr:colOff>
          <xdr:row>210</xdr:row>
          <xdr:rowOff>1143000</xdr:rowOff>
        </xdr:to>
        <xdr:grpSp>
          <xdr:nvGrpSpPr>
            <xdr:cNvPr id="1248" name="Group 1247">
              <a:extLst>
                <a:ext uri="{FF2B5EF4-FFF2-40B4-BE49-F238E27FC236}">
                  <a16:creationId xmlns:a16="http://schemas.microsoft.com/office/drawing/2014/main" id="{00000000-0008-0000-0300-0000E0040000}"/>
                </a:ext>
              </a:extLst>
            </xdr:cNvPr>
            <xdr:cNvGrpSpPr>
              <a:grpSpLocks noChangeAspect="1"/>
            </xdr:cNvGrpSpPr>
          </xdr:nvGrpSpPr>
          <xdr:grpSpPr>
            <a:xfrm>
              <a:off x="3841434" y="166318464"/>
              <a:ext cx="2036445" cy="988161"/>
              <a:chOff x="3330582" y="134432135"/>
              <a:chExt cx="1917700" cy="1089366"/>
            </a:xfrm>
          </xdr:grpSpPr>
          <xdr:sp macro="" textlink="">
            <xdr:nvSpPr>
              <xdr:cNvPr id="1733" name="Check Box 709" hidden="1">
                <a:extLst>
                  <a:ext uri="{63B3BB69-23CF-44E3-9099-C40C66FF867C}">
                    <a14:compatExt spid="_x0000_s1733"/>
                  </a:ext>
                  <a:ext uri="{FF2B5EF4-FFF2-40B4-BE49-F238E27FC236}">
                    <a16:creationId xmlns:a16="http://schemas.microsoft.com/office/drawing/2014/main" id="{00000000-0008-0000-0300-0000C5060000}"/>
                  </a:ext>
                </a:extLst>
              </xdr:cNvPr>
              <xdr:cNvSpPr/>
            </xdr:nvSpPr>
            <xdr:spPr bwMode="auto">
              <a:xfrm>
                <a:off x="3330582"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300-0000C6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300-0000C706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300-0000C806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300-0000C906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211</xdr:row>
          <xdr:rowOff>154839</xdr:rowOff>
        </xdr:from>
        <xdr:to>
          <xdr:col>7</xdr:col>
          <xdr:colOff>591504</xdr:colOff>
          <xdr:row>211</xdr:row>
          <xdr:rowOff>1143000</xdr:rowOff>
        </xdr:to>
        <xdr:grpSp>
          <xdr:nvGrpSpPr>
            <xdr:cNvPr id="1249" name="Group 1248">
              <a:extLst>
                <a:ext uri="{FF2B5EF4-FFF2-40B4-BE49-F238E27FC236}">
                  <a16:creationId xmlns:a16="http://schemas.microsoft.com/office/drawing/2014/main" id="{00000000-0008-0000-0300-0000E1040000}"/>
                </a:ext>
              </a:extLst>
            </xdr:cNvPr>
            <xdr:cNvGrpSpPr>
              <a:grpSpLocks noChangeAspect="1"/>
            </xdr:cNvGrpSpPr>
          </xdr:nvGrpSpPr>
          <xdr:grpSpPr>
            <a:xfrm>
              <a:off x="3841434" y="167572589"/>
              <a:ext cx="2036445" cy="988161"/>
              <a:chOff x="3330582" y="134432135"/>
              <a:chExt cx="1917700" cy="1089366"/>
            </a:xfrm>
          </xdr:grpSpPr>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300-0000CA060000}"/>
                  </a:ext>
                </a:extLst>
              </xdr:cNvPr>
              <xdr:cNvSpPr/>
            </xdr:nvSpPr>
            <xdr:spPr bwMode="auto">
              <a:xfrm>
                <a:off x="3330582" y="134432135"/>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300-0000CB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300-0000CC060000}"/>
                  </a:ext>
                </a:extLst>
              </xdr:cNvPr>
              <xdr:cNvSpPr/>
            </xdr:nvSpPr>
            <xdr:spPr bwMode="auto">
              <a:xfrm>
                <a:off x="3332163" y="13491527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300-0000CD060000}"/>
                  </a:ext>
                </a:extLst>
              </xdr:cNvPr>
              <xdr:cNvSpPr/>
            </xdr:nvSpPr>
            <xdr:spPr bwMode="auto">
              <a:xfrm>
                <a:off x="3332163" y="13515657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300-0000CE060000}"/>
                  </a:ext>
                </a:extLst>
              </xdr:cNvPr>
              <xdr:cNvSpPr/>
            </xdr:nvSpPr>
            <xdr:spPr bwMode="auto">
              <a:xfrm>
                <a:off x="3336925" y="13539767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190</xdr:row>
          <xdr:rowOff>156094</xdr:rowOff>
        </xdr:from>
        <xdr:to>
          <xdr:col>7</xdr:col>
          <xdr:colOff>472440</xdr:colOff>
          <xdr:row>190</xdr:row>
          <xdr:rowOff>1058346</xdr:rowOff>
        </xdr:to>
        <xdr:grpSp>
          <xdr:nvGrpSpPr>
            <xdr:cNvPr id="1250" name="Group 1249">
              <a:extLst>
                <a:ext uri="{FF2B5EF4-FFF2-40B4-BE49-F238E27FC236}">
                  <a16:creationId xmlns:a16="http://schemas.microsoft.com/office/drawing/2014/main" id="{00000000-0008-0000-0300-0000E2040000}"/>
                </a:ext>
              </a:extLst>
            </xdr:cNvPr>
            <xdr:cNvGrpSpPr>
              <a:grpSpLocks noChangeAspect="1"/>
            </xdr:cNvGrpSpPr>
          </xdr:nvGrpSpPr>
          <xdr:grpSpPr>
            <a:xfrm>
              <a:off x="3842226" y="150127219"/>
              <a:ext cx="1916589" cy="902252"/>
              <a:chOff x="3333747" y="88801585"/>
              <a:chExt cx="1917700" cy="908351"/>
            </a:xfrm>
          </xdr:grpSpPr>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300-0000CF060000}"/>
                  </a:ext>
                </a:extLst>
              </xdr:cNvPr>
              <xdr:cNvSpPr/>
            </xdr:nvSpPr>
            <xdr:spPr bwMode="auto">
              <a:xfrm>
                <a:off x="3333747" y="888015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300-0000D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300-0000D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300-0000D2060000}"/>
                  </a:ext>
                </a:extLst>
              </xdr:cNvPr>
              <xdr:cNvSpPr/>
            </xdr:nvSpPr>
            <xdr:spPr bwMode="auto">
              <a:xfrm>
                <a:off x="3335338" y="89586109"/>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191</xdr:row>
          <xdr:rowOff>156094</xdr:rowOff>
        </xdr:from>
        <xdr:to>
          <xdr:col>7</xdr:col>
          <xdr:colOff>472440</xdr:colOff>
          <xdr:row>191</xdr:row>
          <xdr:rowOff>1058346</xdr:rowOff>
        </xdr:to>
        <xdr:grpSp>
          <xdr:nvGrpSpPr>
            <xdr:cNvPr id="1251" name="Group 1250">
              <a:extLst>
                <a:ext uri="{FF2B5EF4-FFF2-40B4-BE49-F238E27FC236}">
                  <a16:creationId xmlns:a16="http://schemas.microsoft.com/office/drawing/2014/main" id="{00000000-0008-0000-0300-0000E3040000}"/>
                </a:ext>
              </a:extLst>
            </xdr:cNvPr>
            <xdr:cNvGrpSpPr>
              <a:grpSpLocks noChangeAspect="1"/>
            </xdr:cNvGrpSpPr>
          </xdr:nvGrpSpPr>
          <xdr:grpSpPr>
            <a:xfrm>
              <a:off x="3842226" y="151381344"/>
              <a:ext cx="1916589" cy="902252"/>
              <a:chOff x="3333747" y="88801585"/>
              <a:chExt cx="1917700" cy="908351"/>
            </a:xfrm>
          </xdr:grpSpPr>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300-0000D3060000}"/>
                  </a:ext>
                </a:extLst>
              </xdr:cNvPr>
              <xdr:cNvSpPr/>
            </xdr:nvSpPr>
            <xdr:spPr bwMode="auto">
              <a:xfrm>
                <a:off x="3333747" y="888015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300-0000D4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300-0000D5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300-0000D6060000}"/>
                  </a:ext>
                </a:extLst>
              </xdr:cNvPr>
              <xdr:cNvSpPr/>
            </xdr:nvSpPr>
            <xdr:spPr bwMode="auto">
              <a:xfrm>
                <a:off x="3335338" y="89586109"/>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192</xdr:row>
          <xdr:rowOff>156094</xdr:rowOff>
        </xdr:from>
        <xdr:to>
          <xdr:col>7</xdr:col>
          <xdr:colOff>472440</xdr:colOff>
          <xdr:row>192</xdr:row>
          <xdr:rowOff>1058346</xdr:rowOff>
        </xdr:to>
        <xdr:grpSp>
          <xdr:nvGrpSpPr>
            <xdr:cNvPr id="1252" name="Group 1251">
              <a:extLst>
                <a:ext uri="{FF2B5EF4-FFF2-40B4-BE49-F238E27FC236}">
                  <a16:creationId xmlns:a16="http://schemas.microsoft.com/office/drawing/2014/main" id="{00000000-0008-0000-0300-0000E4040000}"/>
                </a:ext>
              </a:extLst>
            </xdr:cNvPr>
            <xdr:cNvGrpSpPr>
              <a:grpSpLocks noChangeAspect="1"/>
            </xdr:cNvGrpSpPr>
          </xdr:nvGrpSpPr>
          <xdr:grpSpPr>
            <a:xfrm>
              <a:off x="3842226" y="152635469"/>
              <a:ext cx="1916589" cy="902252"/>
              <a:chOff x="3333747" y="88801585"/>
              <a:chExt cx="1917700" cy="908351"/>
            </a:xfrm>
          </xdr:grpSpPr>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300-0000D7060000}"/>
                  </a:ext>
                </a:extLst>
              </xdr:cNvPr>
              <xdr:cNvSpPr/>
            </xdr:nvSpPr>
            <xdr:spPr bwMode="auto">
              <a:xfrm>
                <a:off x="3333747" y="888015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300-0000D8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300-0000D9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300-0000DA060000}"/>
                  </a:ext>
                </a:extLst>
              </xdr:cNvPr>
              <xdr:cNvSpPr/>
            </xdr:nvSpPr>
            <xdr:spPr bwMode="auto">
              <a:xfrm>
                <a:off x="3335338" y="89586109"/>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193</xdr:row>
          <xdr:rowOff>156094</xdr:rowOff>
        </xdr:from>
        <xdr:to>
          <xdr:col>7</xdr:col>
          <xdr:colOff>472440</xdr:colOff>
          <xdr:row>193</xdr:row>
          <xdr:rowOff>1058346</xdr:rowOff>
        </xdr:to>
        <xdr:grpSp>
          <xdr:nvGrpSpPr>
            <xdr:cNvPr id="1253" name="Group 1252">
              <a:extLst>
                <a:ext uri="{FF2B5EF4-FFF2-40B4-BE49-F238E27FC236}">
                  <a16:creationId xmlns:a16="http://schemas.microsoft.com/office/drawing/2014/main" id="{00000000-0008-0000-0300-0000E5040000}"/>
                </a:ext>
              </a:extLst>
            </xdr:cNvPr>
            <xdr:cNvGrpSpPr>
              <a:grpSpLocks noChangeAspect="1"/>
            </xdr:cNvGrpSpPr>
          </xdr:nvGrpSpPr>
          <xdr:grpSpPr>
            <a:xfrm>
              <a:off x="3842226" y="153889594"/>
              <a:ext cx="1916589" cy="902252"/>
              <a:chOff x="3333747" y="88801585"/>
              <a:chExt cx="1917700" cy="908351"/>
            </a:xfrm>
          </xdr:grpSpPr>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300-0000DB060000}"/>
                  </a:ext>
                </a:extLst>
              </xdr:cNvPr>
              <xdr:cNvSpPr/>
            </xdr:nvSpPr>
            <xdr:spPr bwMode="auto">
              <a:xfrm>
                <a:off x="3333747" y="888015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300-0000DC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300-0000DD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300-0000DE060000}"/>
                  </a:ext>
                </a:extLst>
              </xdr:cNvPr>
              <xdr:cNvSpPr/>
            </xdr:nvSpPr>
            <xdr:spPr bwMode="auto">
              <a:xfrm>
                <a:off x="3335338" y="89586109"/>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194</xdr:row>
          <xdr:rowOff>156094</xdr:rowOff>
        </xdr:from>
        <xdr:to>
          <xdr:col>7</xdr:col>
          <xdr:colOff>472440</xdr:colOff>
          <xdr:row>194</xdr:row>
          <xdr:rowOff>1058346</xdr:rowOff>
        </xdr:to>
        <xdr:grpSp>
          <xdr:nvGrpSpPr>
            <xdr:cNvPr id="1254" name="Group 1253">
              <a:extLst>
                <a:ext uri="{FF2B5EF4-FFF2-40B4-BE49-F238E27FC236}">
                  <a16:creationId xmlns:a16="http://schemas.microsoft.com/office/drawing/2014/main" id="{00000000-0008-0000-0300-0000E6040000}"/>
                </a:ext>
              </a:extLst>
            </xdr:cNvPr>
            <xdr:cNvGrpSpPr>
              <a:grpSpLocks noChangeAspect="1"/>
            </xdr:cNvGrpSpPr>
          </xdr:nvGrpSpPr>
          <xdr:grpSpPr>
            <a:xfrm>
              <a:off x="3842226" y="155143719"/>
              <a:ext cx="1916589" cy="902252"/>
              <a:chOff x="3333747" y="88801585"/>
              <a:chExt cx="1917700" cy="908351"/>
            </a:xfrm>
          </xdr:grpSpPr>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300-0000DF060000}"/>
                  </a:ext>
                </a:extLst>
              </xdr:cNvPr>
              <xdr:cNvSpPr/>
            </xdr:nvSpPr>
            <xdr:spPr bwMode="auto">
              <a:xfrm>
                <a:off x="3333747" y="888015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300-0000E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300-0000E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300-0000E2060000}"/>
                  </a:ext>
                </a:extLst>
              </xdr:cNvPr>
              <xdr:cNvSpPr/>
            </xdr:nvSpPr>
            <xdr:spPr bwMode="auto">
              <a:xfrm>
                <a:off x="3335338" y="89586109"/>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173</xdr:row>
          <xdr:rowOff>133885</xdr:rowOff>
        </xdr:from>
        <xdr:to>
          <xdr:col>7</xdr:col>
          <xdr:colOff>607219</xdr:colOff>
          <xdr:row>173</xdr:row>
          <xdr:rowOff>1123474</xdr:rowOff>
        </xdr:to>
        <xdr:grpSp>
          <xdr:nvGrpSpPr>
            <xdr:cNvPr id="1255" name="Group 1254">
              <a:extLst>
                <a:ext uri="{FF2B5EF4-FFF2-40B4-BE49-F238E27FC236}">
                  <a16:creationId xmlns:a16="http://schemas.microsoft.com/office/drawing/2014/main" id="{00000000-0008-0000-0300-0000E7040000}"/>
                </a:ext>
              </a:extLst>
            </xdr:cNvPr>
            <xdr:cNvGrpSpPr>
              <a:grpSpLocks noChangeAspect="1"/>
            </xdr:cNvGrpSpPr>
          </xdr:nvGrpSpPr>
          <xdr:grpSpPr>
            <a:xfrm>
              <a:off x="3819525" y="137674885"/>
              <a:ext cx="2074069" cy="989589"/>
              <a:chOff x="3330578" y="134432621"/>
              <a:chExt cx="1917699" cy="1088454"/>
            </a:xfrm>
          </xdr:grpSpPr>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300-0000E4060000}"/>
                  </a:ext>
                </a:extLst>
              </xdr:cNvPr>
              <xdr:cNvSpPr/>
            </xdr:nvSpPr>
            <xdr:spPr bwMode="auto">
              <a:xfrm>
                <a:off x="3330578" y="134432621"/>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300-0000E5060000}"/>
                  </a:ext>
                </a:extLst>
              </xdr:cNvPr>
              <xdr:cNvSpPr/>
            </xdr:nvSpPr>
            <xdr:spPr bwMode="auto">
              <a:xfrm>
                <a:off x="3332163" y="1346739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300-0000E6060000}"/>
                  </a:ext>
                </a:extLst>
              </xdr:cNvPr>
              <xdr:cNvSpPr/>
            </xdr:nvSpPr>
            <xdr:spPr bwMode="auto">
              <a:xfrm>
                <a:off x="3332163" y="134915276"/>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300-0000E7060000}"/>
                  </a:ext>
                </a:extLst>
              </xdr:cNvPr>
              <xdr:cNvSpPr/>
            </xdr:nvSpPr>
            <xdr:spPr bwMode="auto">
              <a:xfrm>
                <a:off x="3332163" y="1351565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300-0000E8060000}"/>
                  </a:ext>
                </a:extLst>
              </xdr:cNvPr>
              <xdr:cNvSpPr/>
            </xdr:nvSpPr>
            <xdr:spPr bwMode="auto">
              <a:xfrm>
                <a:off x="3336925" y="135397249"/>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174</xdr:row>
          <xdr:rowOff>133885</xdr:rowOff>
        </xdr:from>
        <xdr:to>
          <xdr:col>7</xdr:col>
          <xdr:colOff>607219</xdr:colOff>
          <xdr:row>174</xdr:row>
          <xdr:rowOff>1123474</xdr:rowOff>
        </xdr:to>
        <xdr:grpSp>
          <xdr:nvGrpSpPr>
            <xdr:cNvPr id="1256" name="Group 1255">
              <a:extLst>
                <a:ext uri="{FF2B5EF4-FFF2-40B4-BE49-F238E27FC236}">
                  <a16:creationId xmlns:a16="http://schemas.microsoft.com/office/drawing/2014/main" id="{00000000-0008-0000-0300-0000E8040000}"/>
                </a:ext>
              </a:extLst>
            </xdr:cNvPr>
            <xdr:cNvGrpSpPr>
              <a:grpSpLocks noChangeAspect="1"/>
            </xdr:cNvGrpSpPr>
          </xdr:nvGrpSpPr>
          <xdr:grpSpPr>
            <a:xfrm>
              <a:off x="3819525" y="138929010"/>
              <a:ext cx="2074069" cy="989589"/>
              <a:chOff x="3330578" y="134432621"/>
              <a:chExt cx="1917699" cy="1088454"/>
            </a:xfrm>
          </xdr:grpSpPr>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300-0000E9060000}"/>
                  </a:ext>
                </a:extLst>
              </xdr:cNvPr>
              <xdr:cNvSpPr/>
            </xdr:nvSpPr>
            <xdr:spPr bwMode="auto">
              <a:xfrm>
                <a:off x="3330578" y="134432621"/>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0" name="Check Box 746" hidden="1">
                <a:extLst>
                  <a:ext uri="{63B3BB69-23CF-44E3-9099-C40C66FF867C}">
                    <a14:compatExt spid="_x0000_s1770"/>
                  </a:ext>
                  <a:ext uri="{FF2B5EF4-FFF2-40B4-BE49-F238E27FC236}">
                    <a16:creationId xmlns:a16="http://schemas.microsoft.com/office/drawing/2014/main" id="{00000000-0008-0000-0300-0000EA060000}"/>
                  </a:ext>
                </a:extLst>
              </xdr:cNvPr>
              <xdr:cNvSpPr/>
            </xdr:nvSpPr>
            <xdr:spPr bwMode="auto">
              <a:xfrm>
                <a:off x="3332163" y="1346739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300-0000EB060000}"/>
                  </a:ext>
                </a:extLst>
              </xdr:cNvPr>
              <xdr:cNvSpPr/>
            </xdr:nvSpPr>
            <xdr:spPr bwMode="auto">
              <a:xfrm>
                <a:off x="3332163" y="134915276"/>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300-0000EC060000}"/>
                  </a:ext>
                </a:extLst>
              </xdr:cNvPr>
              <xdr:cNvSpPr/>
            </xdr:nvSpPr>
            <xdr:spPr bwMode="auto">
              <a:xfrm>
                <a:off x="3332163" y="1351565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300-0000ED060000}"/>
                  </a:ext>
                </a:extLst>
              </xdr:cNvPr>
              <xdr:cNvSpPr/>
            </xdr:nvSpPr>
            <xdr:spPr bwMode="auto">
              <a:xfrm>
                <a:off x="3336925" y="135397249"/>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175</xdr:row>
          <xdr:rowOff>133885</xdr:rowOff>
        </xdr:from>
        <xdr:to>
          <xdr:col>7</xdr:col>
          <xdr:colOff>607219</xdr:colOff>
          <xdr:row>175</xdr:row>
          <xdr:rowOff>1123474</xdr:rowOff>
        </xdr:to>
        <xdr:grpSp>
          <xdr:nvGrpSpPr>
            <xdr:cNvPr id="1257" name="Group 1256">
              <a:extLst>
                <a:ext uri="{FF2B5EF4-FFF2-40B4-BE49-F238E27FC236}">
                  <a16:creationId xmlns:a16="http://schemas.microsoft.com/office/drawing/2014/main" id="{00000000-0008-0000-0300-0000E9040000}"/>
                </a:ext>
              </a:extLst>
            </xdr:cNvPr>
            <xdr:cNvGrpSpPr>
              <a:grpSpLocks noChangeAspect="1"/>
            </xdr:cNvGrpSpPr>
          </xdr:nvGrpSpPr>
          <xdr:grpSpPr>
            <a:xfrm>
              <a:off x="3819525" y="140183135"/>
              <a:ext cx="2074069" cy="989589"/>
              <a:chOff x="3330578" y="134432621"/>
              <a:chExt cx="1917699" cy="1088454"/>
            </a:xfrm>
          </xdr:grpSpPr>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300-0000EE060000}"/>
                  </a:ext>
                </a:extLst>
              </xdr:cNvPr>
              <xdr:cNvSpPr/>
            </xdr:nvSpPr>
            <xdr:spPr bwMode="auto">
              <a:xfrm>
                <a:off x="3330578" y="134432621"/>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300-0000EF060000}"/>
                  </a:ext>
                </a:extLst>
              </xdr:cNvPr>
              <xdr:cNvSpPr/>
            </xdr:nvSpPr>
            <xdr:spPr bwMode="auto">
              <a:xfrm>
                <a:off x="3332163" y="1346739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300-0000F0060000}"/>
                  </a:ext>
                </a:extLst>
              </xdr:cNvPr>
              <xdr:cNvSpPr/>
            </xdr:nvSpPr>
            <xdr:spPr bwMode="auto">
              <a:xfrm>
                <a:off x="3332163" y="134915276"/>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300-0000F1060000}"/>
                  </a:ext>
                </a:extLst>
              </xdr:cNvPr>
              <xdr:cNvSpPr/>
            </xdr:nvSpPr>
            <xdr:spPr bwMode="auto">
              <a:xfrm>
                <a:off x="3332163" y="1351565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300-0000F2060000}"/>
                  </a:ext>
                </a:extLst>
              </xdr:cNvPr>
              <xdr:cNvSpPr/>
            </xdr:nvSpPr>
            <xdr:spPr bwMode="auto">
              <a:xfrm>
                <a:off x="3336925" y="135397249"/>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176</xdr:row>
          <xdr:rowOff>133885</xdr:rowOff>
        </xdr:from>
        <xdr:to>
          <xdr:col>7</xdr:col>
          <xdr:colOff>607219</xdr:colOff>
          <xdr:row>176</xdr:row>
          <xdr:rowOff>1123474</xdr:rowOff>
        </xdr:to>
        <xdr:grpSp>
          <xdr:nvGrpSpPr>
            <xdr:cNvPr id="1258" name="Group 1257">
              <a:extLst>
                <a:ext uri="{FF2B5EF4-FFF2-40B4-BE49-F238E27FC236}">
                  <a16:creationId xmlns:a16="http://schemas.microsoft.com/office/drawing/2014/main" id="{00000000-0008-0000-0300-0000EA040000}"/>
                </a:ext>
              </a:extLst>
            </xdr:cNvPr>
            <xdr:cNvGrpSpPr>
              <a:grpSpLocks noChangeAspect="1"/>
            </xdr:cNvGrpSpPr>
          </xdr:nvGrpSpPr>
          <xdr:grpSpPr>
            <a:xfrm>
              <a:off x="3819525" y="141437260"/>
              <a:ext cx="2074069" cy="989589"/>
              <a:chOff x="3330578" y="134432621"/>
              <a:chExt cx="1917699" cy="1088454"/>
            </a:xfrm>
          </xdr:grpSpPr>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300-0000F3060000}"/>
                  </a:ext>
                </a:extLst>
              </xdr:cNvPr>
              <xdr:cNvSpPr/>
            </xdr:nvSpPr>
            <xdr:spPr bwMode="auto">
              <a:xfrm>
                <a:off x="3330578" y="134432621"/>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0" name="Check Box 756" hidden="1">
                <a:extLst>
                  <a:ext uri="{63B3BB69-23CF-44E3-9099-C40C66FF867C}">
                    <a14:compatExt spid="_x0000_s1780"/>
                  </a:ext>
                  <a:ext uri="{FF2B5EF4-FFF2-40B4-BE49-F238E27FC236}">
                    <a16:creationId xmlns:a16="http://schemas.microsoft.com/office/drawing/2014/main" id="{00000000-0008-0000-0300-0000F4060000}"/>
                  </a:ext>
                </a:extLst>
              </xdr:cNvPr>
              <xdr:cNvSpPr/>
            </xdr:nvSpPr>
            <xdr:spPr bwMode="auto">
              <a:xfrm>
                <a:off x="3332163" y="1346739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1" name="Check Box 757" hidden="1">
                <a:extLst>
                  <a:ext uri="{63B3BB69-23CF-44E3-9099-C40C66FF867C}">
                    <a14:compatExt spid="_x0000_s1781"/>
                  </a:ext>
                  <a:ext uri="{FF2B5EF4-FFF2-40B4-BE49-F238E27FC236}">
                    <a16:creationId xmlns:a16="http://schemas.microsoft.com/office/drawing/2014/main" id="{00000000-0008-0000-0300-0000F5060000}"/>
                  </a:ext>
                </a:extLst>
              </xdr:cNvPr>
              <xdr:cNvSpPr/>
            </xdr:nvSpPr>
            <xdr:spPr bwMode="auto">
              <a:xfrm>
                <a:off x="3332163" y="134915276"/>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2" name="Check Box 758" hidden="1">
                <a:extLst>
                  <a:ext uri="{63B3BB69-23CF-44E3-9099-C40C66FF867C}">
                    <a14:compatExt spid="_x0000_s1782"/>
                  </a:ext>
                  <a:ext uri="{FF2B5EF4-FFF2-40B4-BE49-F238E27FC236}">
                    <a16:creationId xmlns:a16="http://schemas.microsoft.com/office/drawing/2014/main" id="{00000000-0008-0000-0300-0000F6060000}"/>
                  </a:ext>
                </a:extLst>
              </xdr:cNvPr>
              <xdr:cNvSpPr/>
            </xdr:nvSpPr>
            <xdr:spPr bwMode="auto">
              <a:xfrm>
                <a:off x="3332163" y="1351565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3" name="Check Box 759" hidden="1">
                <a:extLst>
                  <a:ext uri="{63B3BB69-23CF-44E3-9099-C40C66FF867C}">
                    <a14:compatExt spid="_x0000_s1783"/>
                  </a:ext>
                  <a:ext uri="{FF2B5EF4-FFF2-40B4-BE49-F238E27FC236}">
                    <a16:creationId xmlns:a16="http://schemas.microsoft.com/office/drawing/2014/main" id="{00000000-0008-0000-0300-0000F7060000}"/>
                  </a:ext>
                </a:extLst>
              </xdr:cNvPr>
              <xdr:cNvSpPr/>
            </xdr:nvSpPr>
            <xdr:spPr bwMode="auto">
              <a:xfrm>
                <a:off x="3336925" y="135397249"/>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177</xdr:row>
          <xdr:rowOff>133885</xdr:rowOff>
        </xdr:from>
        <xdr:to>
          <xdr:col>7</xdr:col>
          <xdr:colOff>607219</xdr:colOff>
          <xdr:row>177</xdr:row>
          <xdr:rowOff>1123474</xdr:rowOff>
        </xdr:to>
        <xdr:grpSp>
          <xdr:nvGrpSpPr>
            <xdr:cNvPr id="1259" name="Group 1258">
              <a:extLst>
                <a:ext uri="{FF2B5EF4-FFF2-40B4-BE49-F238E27FC236}">
                  <a16:creationId xmlns:a16="http://schemas.microsoft.com/office/drawing/2014/main" id="{00000000-0008-0000-0300-0000EB040000}"/>
                </a:ext>
              </a:extLst>
            </xdr:cNvPr>
            <xdr:cNvGrpSpPr>
              <a:grpSpLocks noChangeAspect="1"/>
            </xdr:cNvGrpSpPr>
          </xdr:nvGrpSpPr>
          <xdr:grpSpPr>
            <a:xfrm>
              <a:off x="3819525" y="142691385"/>
              <a:ext cx="2074069" cy="989589"/>
              <a:chOff x="3330578" y="134432621"/>
              <a:chExt cx="1917699" cy="1088454"/>
            </a:xfrm>
          </xdr:grpSpPr>
          <xdr:sp macro="" textlink="">
            <xdr:nvSpPr>
              <xdr:cNvPr id="1784" name="Check Box 760" hidden="1">
                <a:extLst>
                  <a:ext uri="{63B3BB69-23CF-44E3-9099-C40C66FF867C}">
                    <a14:compatExt spid="_x0000_s1784"/>
                  </a:ext>
                  <a:ext uri="{FF2B5EF4-FFF2-40B4-BE49-F238E27FC236}">
                    <a16:creationId xmlns:a16="http://schemas.microsoft.com/office/drawing/2014/main" id="{00000000-0008-0000-0300-0000F8060000}"/>
                  </a:ext>
                </a:extLst>
              </xdr:cNvPr>
              <xdr:cNvSpPr/>
            </xdr:nvSpPr>
            <xdr:spPr bwMode="auto">
              <a:xfrm>
                <a:off x="3330578" y="134432621"/>
                <a:ext cx="1917699"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5" name="Check Box 761" hidden="1">
                <a:extLst>
                  <a:ext uri="{63B3BB69-23CF-44E3-9099-C40C66FF867C}">
                    <a14:compatExt spid="_x0000_s1785"/>
                  </a:ext>
                  <a:ext uri="{FF2B5EF4-FFF2-40B4-BE49-F238E27FC236}">
                    <a16:creationId xmlns:a16="http://schemas.microsoft.com/office/drawing/2014/main" id="{00000000-0008-0000-0300-0000F9060000}"/>
                  </a:ext>
                </a:extLst>
              </xdr:cNvPr>
              <xdr:cNvSpPr/>
            </xdr:nvSpPr>
            <xdr:spPr bwMode="auto">
              <a:xfrm>
                <a:off x="3332163" y="1346739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300-0000FA060000}"/>
                  </a:ext>
                </a:extLst>
              </xdr:cNvPr>
              <xdr:cNvSpPr/>
            </xdr:nvSpPr>
            <xdr:spPr bwMode="auto">
              <a:xfrm>
                <a:off x="3332163" y="134915276"/>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300-0000FB060000}"/>
                  </a:ext>
                </a:extLst>
              </xdr:cNvPr>
              <xdr:cNvSpPr/>
            </xdr:nvSpPr>
            <xdr:spPr bwMode="auto">
              <a:xfrm>
                <a:off x="3332163" y="135156575"/>
                <a:ext cx="1914525"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300-0000FC060000}"/>
                  </a:ext>
                </a:extLst>
              </xdr:cNvPr>
              <xdr:cNvSpPr/>
            </xdr:nvSpPr>
            <xdr:spPr bwMode="auto">
              <a:xfrm>
                <a:off x="3336925" y="135397249"/>
                <a:ext cx="1905000"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162</xdr:row>
          <xdr:rowOff>360131</xdr:rowOff>
        </xdr:from>
        <xdr:to>
          <xdr:col>7</xdr:col>
          <xdr:colOff>498158</xdr:colOff>
          <xdr:row>162</xdr:row>
          <xdr:rowOff>983777</xdr:rowOff>
        </xdr:to>
        <xdr:grpSp>
          <xdr:nvGrpSpPr>
            <xdr:cNvPr id="1260" name="Group 1259">
              <a:extLst>
                <a:ext uri="{FF2B5EF4-FFF2-40B4-BE49-F238E27FC236}">
                  <a16:creationId xmlns:a16="http://schemas.microsoft.com/office/drawing/2014/main" id="{00000000-0008-0000-0300-0000EC040000}"/>
                </a:ext>
              </a:extLst>
            </xdr:cNvPr>
            <xdr:cNvGrpSpPr>
              <a:grpSpLocks noChangeAspect="1"/>
            </xdr:cNvGrpSpPr>
          </xdr:nvGrpSpPr>
          <xdr:grpSpPr>
            <a:xfrm>
              <a:off x="3844608" y="130027131"/>
              <a:ext cx="1939925" cy="623646"/>
              <a:chOff x="3333751" y="126520148"/>
              <a:chExt cx="1917698" cy="648670"/>
            </a:xfrm>
          </xdr:grpSpPr>
          <xdr:sp macro="" textlink="">
            <xdr:nvSpPr>
              <xdr:cNvPr id="1789" name="Check Box 765" hidden="1">
                <a:extLst>
                  <a:ext uri="{63B3BB69-23CF-44E3-9099-C40C66FF867C}">
                    <a14:compatExt spid="_x0000_s1789"/>
                  </a:ext>
                  <a:ext uri="{FF2B5EF4-FFF2-40B4-BE49-F238E27FC236}">
                    <a16:creationId xmlns:a16="http://schemas.microsoft.com/office/drawing/2014/main" id="{00000000-0008-0000-0300-0000FD060000}"/>
                  </a:ext>
                </a:extLst>
              </xdr:cNvPr>
              <xdr:cNvSpPr/>
            </xdr:nvSpPr>
            <xdr:spPr bwMode="auto">
              <a:xfrm>
                <a:off x="3333751" y="126520148"/>
                <a:ext cx="1917698" cy="1238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0" name="Check Box 766" hidden="1">
                <a:extLst>
                  <a:ext uri="{63B3BB69-23CF-44E3-9099-C40C66FF867C}">
                    <a14:compatExt spid="_x0000_s1790"/>
                  </a:ext>
                  <a:ext uri="{FF2B5EF4-FFF2-40B4-BE49-F238E27FC236}">
                    <a16:creationId xmlns:a16="http://schemas.microsoft.com/office/drawing/2014/main" id="{00000000-0008-0000-0300-0000FE06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300-0000FF060000}"/>
                  </a:ext>
                </a:extLst>
              </xdr:cNvPr>
              <xdr:cNvSpPr/>
            </xdr:nvSpPr>
            <xdr:spPr bwMode="auto">
              <a:xfrm>
                <a:off x="3335338" y="12704499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163</xdr:row>
          <xdr:rowOff>360131</xdr:rowOff>
        </xdr:from>
        <xdr:to>
          <xdr:col>7</xdr:col>
          <xdr:colOff>498158</xdr:colOff>
          <xdr:row>163</xdr:row>
          <xdr:rowOff>983777</xdr:rowOff>
        </xdr:to>
        <xdr:grpSp>
          <xdr:nvGrpSpPr>
            <xdr:cNvPr id="1261" name="Group 1260">
              <a:extLst>
                <a:ext uri="{FF2B5EF4-FFF2-40B4-BE49-F238E27FC236}">
                  <a16:creationId xmlns:a16="http://schemas.microsoft.com/office/drawing/2014/main" id="{00000000-0008-0000-0300-0000ED040000}"/>
                </a:ext>
              </a:extLst>
            </xdr:cNvPr>
            <xdr:cNvGrpSpPr>
              <a:grpSpLocks noChangeAspect="1"/>
            </xdr:cNvGrpSpPr>
          </xdr:nvGrpSpPr>
          <xdr:grpSpPr>
            <a:xfrm>
              <a:off x="3844608" y="131281256"/>
              <a:ext cx="1939925" cy="623646"/>
              <a:chOff x="3333751" y="126520148"/>
              <a:chExt cx="1917698" cy="648670"/>
            </a:xfrm>
          </xdr:grpSpPr>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300-000000070000}"/>
                  </a:ext>
                </a:extLst>
              </xdr:cNvPr>
              <xdr:cNvSpPr/>
            </xdr:nvSpPr>
            <xdr:spPr bwMode="auto">
              <a:xfrm>
                <a:off x="3333751" y="126520148"/>
                <a:ext cx="1917698" cy="1238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300-000001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300-000002070000}"/>
                  </a:ext>
                </a:extLst>
              </xdr:cNvPr>
              <xdr:cNvSpPr/>
            </xdr:nvSpPr>
            <xdr:spPr bwMode="auto">
              <a:xfrm>
                <a:off x="3335338" y="12704499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164</xdr:row>
          <xdr:rowOff>360131</xdr:rowOff>
        </xdr:from>
        <xdr:to>
          <xdr:col>7</xdr:col>
          <xdr:colOff>498158</xdr:colOff>
          <xdr:row>164</xdr:row>
          <xdr:rowOff>983777</xdr:rowOff>
        </xdr:to>
        <xdr:grpSp>
          <xdr:nvGrpSpPr>
            <xdr:cNvPr id="1262" name="Group 1261">
              <a:extLst>
                <a:ext uri="{FF2B5EF4-FFF2-40B4-BE49-F238E27FC236}">
                  <a16:creationId xmlns:a16="http://schemas.microsoft.com/office/drawing/2014/main" id="{00000000-0008-0000-0300-0000EE040000}"/>
                </a:ext>
              </a:extLst>
            </xdr:cNvPr>
            <xdr:cNvGrpSpPr>
              <a:grpSpLocks noChangeAspect="1"/>
            </xdr:cNvGrpSpPr>
          </xdr:nvGrpSpPr>
          <xdr:grpSpPr>
            <a:xfrm>
              <a:off x="3844608" y="132535381"/>
              <a:ext cx="1939925" cy="623646"/>
              <a:chOff x="3333751" y="126520148"/>
              <a:chExt cx="1917698" cy="648670"/>
            </a:xfrm>
          </xdr:grpSpPr>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300-000003070000}"/>
                  </a:ext>
                </a:extLst>
              </xdr:cNvPr>
              <xdr:cNvSpPr/>
            </xdr:nvSpPr>
            <xdr:spPr bwMode="auto">
              <a:xfrm>
                <a:off x="3333751" y="126520148"/>
                <a:ext cx="1917698" cy="1238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300-000004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300-000005070000}"/>
                  </a:ext>
                </a:extLst>
              </xdr:cNvPr>
              <xdr:cNvSpPr/>
            </xdr:nvSpPr>
            <xdr:spPr bwMode="auto">
              <a:xfrm>
                <a:off x="3335338" y="127044991"/>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146</xdr:row>
          <xdr:rowOff>171176</xdr:rowOff>
        </xdr:from>
        <xdr:to>
          <xdr:col>7</xdr:col>
          <xdr:colOff>521970</xdr:colOff>
          <xdr:row>146</xdr:row>
          <xdr:rowOff>1079143</xdr:rowOff>
        </xdr:to>
        <xdr:grpSp>
          <xdr:nvGrpSpPr>
            <xdr:cNvPr id="1263" name="Group 1262">
              <a:extLst>
                <a:ext uri="{FF2B5EF4-FFF2-40B4-BE49-F238E27FC236}">
                  <a16:creationId xmlns:a16="http://schemas.microsoft.com/office/drawing/2014/main" id="{00000000-0008-0000-0300-0000EF040000}"/>
                </a:ext>
              </a:extLst>
            </xdr:cNvPr>
            <xdr:cNvGrpSpPr>
              <a:grpSpLocks noChangeAspect="1"/>
            </xdr:cNvGrpSpPr>
          </xdr:nvGrpSpPr>
          <xdr:grpSpPr>
            <a:xfrm>
              <a:off x="3877945" y="117598551"/>
              <a:ext cx="1930400" cy="907967"/>
              <a:chOff x="3333760" y="88801838"/>
              <a:chExt cx="1917700" cy="907362"/>
            </a:xfrm>
          </xdr:grpSpPr>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300-000006070000}"/>
                  </a:ext>
                </a:extLst>
              </xdr:cNvPr>
              <xdr:cNvSpPr/>
            </xdr:nvSpPr>
            <xdr:spPr bwMode="auto">
              <a:xfrm>
                <a:off x="3333760" y="888018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300-00000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300-00000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300-000009070000}"/>
                  </a:ext>
                </a:extLst>
              </xdr:cNvPr>
              <xdr:cNvSpPr/>
            </xdr:nvSpPr>
            <xdr:spPr bwMode="auto">
              <a:xfrm>
                <a:off x="3335338" y="895853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147</xdr:row>
          <xdr:rowOff>171176</xdr:rowOff>
        </xdr:from>
        <xdr:to>
          <xdr:col>7</xdr:col>
          <xdr:colOff>521970</xdr:colOff>
          <xdr:row>147</xdr:row>
          <xdr:rowOff>1079143</xdr:rowOff>
        </xdr:to>
        <xdr:grpSp>
          <xdr:nvGrpSpPr>
            <xdr:cNvPr id="1264" name="Group 1263">
              <a:extLst>
                <a:ext uri="{FF2B5EF4-FFF2-40B4-BE49-F238E27FC236}">
                  <a16:creationId xmlns:a16="http://schemas.microsoft.com/office/drawing/2014/main" id="{00000000-0008-0000-0300-0000F0040000}"/>
                </a:ext>
              </a:extLst>
            </xdr:cNvPr>
            <xdr:cNvGrpSpPr>
              <a:grpSpLocks noChangeAspect="1"/>
            </xdr:cNvGrpSpPr>
          </xdr:nvGrpSpPr>
          <xdr:grpSpPr>
            <a:xfrm>
              <a:off x="3877945" y="118852676"/>
              <a:ext cx="1930400" cy="907967"/>
              <a:chOff x="3333760" y="88801838"/>
              <a:chExt cx="1917700" cy="907362"/>
            </a:xfrm>
          </xdr:grpSpPr>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300-00000A070000}"/>
                  </a:ext>
                </a:extLst>
              </xdr:cNvPr>
              <xdr:cNvSpPr/>
            </xdr:nvSpPr>
            <xdr:spPr bwMode="auto">
              <a:xfrm>
                <a:off x="3333760" y="888018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300-00000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300-00000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300-00000D070000}"/>
                  </a:ext>
                </a:extLst>
              </xdr:cNvPr>
              <xdr:cNvSpPr/>
            </xdr:nvSpPr>
            <xdr:spPr bwMode="auto">
              <a:xfrm>
                <a:off x="3335338" y="895853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148</xdr:row>
          <xdr:rowOff>171176</xdr:rowOff>
        </xdr:from>
        <xdr:to>
          <xdr:col>7</xdr:col>
          <xdr:colOff>521970</xdr:colOff>
          <xdr:row>148</xdr:row>
          <xdr:rowOff>1079143</xdr:rowOff>
        </xdr:to>
        <xdr:grpSp>
          <xdr:nvGrpSpPr>
            <xdr:cNvPr id="1265" name="Group 1264">
              <a:extLst>
                <a:ext uri="{FF2B5EF4-FFF2-40B4-BE49-F238E27FC236}">
                  <a16:creationId xmlns:a16="http://schemas.microsoft.com/office/drawing/2014/main" id="{00000000-0008-0000-0300-0000F1040000}"/>
                </a:ext>
              </a:extLst>
            </xdr:cNvPr>
            <xdr:cNvGrpSpPr>
              <a:grpSpLocks noChangeAspect="1"/>
            </xdr:cNvGrpSpPr>
          </xdr:nvGrpSpPr>
          <xdr:grpSpPr>
            <a:xfrm>
              <a:off x="3877945" y="120106801"/>
              <a:ext cx="1930400" cy="907967"/>
              <a:chOff x="3333760" y="88801838"/>
              <a:chExt cx="1917700" cy="907362"/>
            </a:xfrm>
          </xdr:grpSpPr>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300-00000E070000}"/>
                  </a:ext>
                </a:extLst>
              </xdr:cNvPr>
              <xdr:cNvSpPr/>
            </xdr:nvSpPr>
            <xdr:spPr bwMode="auto">
              <a:xfrm>
                <a:off x="3333760" y="888018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300-00000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300-00001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300-000011070000}"/>
                  </a:ext>
                </a:extLst>
              </xdr:cNvPr>
              <xdr:cNvSpPr/>
            </xdr:nvSpPr>
            <xdr:spPr bwMode="auto">
              <a:xfrm>
                <a:off x="3335338" y="895853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149</xdr:row>
          <xdr:rowOff>171176</xdr:rowOff>
        </xdr:from>
        <xdr:to>
          <xdr:col>7</xdr:col>
          <xdr:colOff>521970</xdr:colOff>
          <xdr:row>149</xdr:row>
          <xdr:rowOff>1079143</xdr:rowOff>
        </xdr:to>
        <xdr:grpSp>
          <xdr:nvGrpSpPr>
            <xdr:cNvPr id="1266" name="Group 1265">
              <a:extLst>
                <a:ext uri="{FF2B5EF4-FFF2-40B4-BE49-F238E27FC236}">
                  <a16:creationId xmlns:a16="http://schemas.microsoft.com/office/drawing/2014/main" id="{00000000-0008-0000-0300-0000F2040000}"/>
                </a:ext>
              </a:extLst>
            </xdr:cNvPr>
            <xdr:cNvGrpSpPr>
              <a:grpSpLocks noChangeAspect="1"/>
            </xdr:cNvGrpSpPr>
          </xdr:nvGrpSpPr>
          <xdr:grpSpPr>
            <a:xfrm>
              <a:off x="3877945" y="121360926"/>
              <a:ext cx="1930400" cy="907967"/>
              <a:chOff x="3333760" y="88801838"/>
              <a:chExt cx="1917700" cy="907362"/>
            </a:xfrm>
          </xdr:grpSpPr>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300-000012070000}"/>
                  </a:ext>
                </a:extLst>
              </xdr:cNvPr>
              <xdr:cNvSpPr/>
            </xdr:nvSpPr>
            <xdr:spPr bwMode="auto">
              <a:xfrm>
                <a:off x="3333760" y="888018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300-00001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300-00001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300-000015070000}"/>
                  </a:ext>
                </a:extLst>
              </xdr:cNvPr>
              <xdr:cNvSpPr/>
            </xdr:nvSpPr>
            <xdr:spPr bwMode="auto">
              <a:xfrm>
                <a:off x="3335338" y="895853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150</xdr:row>
          <xdr:rowOff>171176</xdr:rowOff>
        </xdr:from>
        <xdr:to>
          <xdr:col>7</xdr:col>
          <xdr:colOff>521970</xdr:colOff>
          <xdr:row>150</xdr:row>
          <xdr:rowOff>1079143</xdr:rowOff>
        </xdr:to>
        <xdr:grpSp>
          <xdr:nvGrpSpPr>
            <xdr:cNvPr id="1267" name="Group 1266">
              <a:extLst>
                <a:ext uri="{FF2B5EF4-FFF2-40B4-BE49-F238E27FC236}">
                  <a16:creationId xmlns:a16="http://schemas.microsoft.com/office/drawing/2014/main" id="{00000000-0008-0000-0300-0000F3040000}"/>
                </a:ext>
              </a:extLst>
            </xdr:cNvPr>
            <xdr:cNvGrpSpPr>
              <a:grpSpLocks noChangeAspect="1"/>
            </xdr:cNvGrpSpPr>
          </xdr:nvGrpSpPr>
          <xdr:grpSpPr>
            <a:xfrm>
              <a:off x="3877945" y="122615051"/>
              <a:ext cx="1930400" cy="907967"/>
              <a:chOff x="3333760" y="88801838"/>
              <a:chExt cx="1917700" cy="907362"/>
            </a:xfrm>
          </xdr:grpSpPr>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300-000016070000}"/>
                  </a:ext>
                </a:extLst>
              </xdr:cNvPr>
              <xdr:cNvSpPr/>
            </xdr:nvSpPr>
            <xdr:spPr bwMode="auto">
              <a:xfrm>
                <a:off x="3333760" y="8880183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300-00001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300-00001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300-000019070000}"/>
                  </a:ext>
                </a:extLst>
              </xdr:cNvPr>
              <xdr:cNvSpPr/>
            </xdr:nvSpPr>
            <xdr:spPr bwMode="auto">
              <a:xfrm>
                <a:off x="3335338" y="8958537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129</xdr:row>
          <xdr:rowOff>172129</xdr:rowOff>
        </xdr:from>
        <xdr:to>
          <xdr:col>7</xdr:col>
          <xdr:colOff>486251</xdr:colOff>
          <xdr:row>129</xdr:row>
          <xdr:rowOff>1051521</xdr:rowOff>
        </xdr:to>
        <xdr:grpSp>
          <xdr:nvGrpSpPr>
            <xdr:cNvPr id="1268" name="Group 1267">
              <a:extLst>
                <a:ext uri="{FF2B5EF4-FFF2-40B4-BE49-F238E27FC236}">
                  <a16:creationId xmlns:a16="http://schemas.microsoft.com/office/drawing/2014/main" id="{00000000-0008-0000-0300-0000F4040000}"/>
                </a:ext>
              </a:extLst>
            </xdr:cNvPr>
            <xdr:cNvGrpSpPr>
              <a:grpSpLocks noChangeAspect="1"/>
            </xdr:cNvGrpSpPr>
          </xdr:nvGrpSpPr>
          <xdr:grpSpPr>
            <a:xfrm>
              <a:off x="3840797" y="105169379"/>
              <a:ext cx="1931829" cy="879392"/>
              <a:chOff x="3333747" y="88801727"/>
              <a:chExt cx="1917701" cy="907528"/>
            </a:xfrm>
          </xdr:grpSpPr>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300-00001A070000}"/>
                  </a:ext>
                </a:extLst>
              </xdr:cNvPr>
              <xdr:cNvSpPr/>
            </xdr:nvSpPr>
            <xdr:spPr bwMode="auto">
              <a:xfrm>
                <a:off x="3333747" y="88801727"/>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300-00001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300-00001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300-00001D070000}"/>
                  </a:ext>
                </a:extLst>
              </xdr:cNvPr>
              <xdr:cNvSpPr/>
            </xdr:nvSpPr>
            <xdr:spPr bwMode="auto">
              <a:xfrm>
                <a:off x="3335338" y="8958543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130</xdr:row>
          <xdr:rowOff>172129</xdr:rowOff>
        </xdr:from>
        <xdr:to>
          <xdr:col>7</xdr:col>
          <xdr:colOff>486251</xdr:colOff>
          <xdr:row>130</xdr:row>
          <xdr:rowOff>1051521</xdr:rowOff>
        </xdr:to>
        <xdr:grpSp>
          <xdr:nvGrpSpPr>
            <xdr:cNvPr id="1269" name="Group 1268">
              <a:extLst>
                <a:ext uri="{FF2B5EF4-FFF2-40B4-BE49-F238E27FC236}">
                  <a16:creationId xmlns:a16="http://schemas.microsoft.com/office/drawing/2014/main" id="{00000000-0008-0000-0300-0000F5040000}"/>
                </a:ext>
              </a:extLst>
            </xdr:cNvPr>
            <xdr:cNvGrpSpPr>
              <a:grpSpLocks noChangeAspect="1"/>
            </xdr:cNvGrpSpPr>
          </xdr:nvGrpSpPr>
          <xdr:grpSpPr>
            <a:xfrm>
              <a:off x="3840797" y="106423504"/>
              <a:ext cx="1931829" cy="879392"/>
              <a:chOff x="3333747" y="88801727"/>
              <a:chExt cx="1917701" cy="907528"/>
            </a:xfrm>
          </xdr:grpSpPr>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300-00001E070000}"/>
                  </a:ext>
                </a:extLst>
              </xdr:cNvPr>
              <xdr:cNvSpPr/>
            </xdr:nvSpPr>
            <xdr:spPr bwMode="auto">
              <a:xfrm>
                <a:off x="3333747" y="88801727"/>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300-00001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300-00002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300-000021070000}"/>
                  </a:ext>
                </a:extLst>
              </xdr:cNvPr>
              <xdr:cNvSpPr/>
            </xdr:nvSpPr>
            <xdr:spPr bwMode="auto">
              <a:xfrm>
                <a:off x="3335338" y="8958543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131</xdr:row>
          <xdr:rowOff>172129</xdr:rowOff>
        </xdr:from>
        <xdr:to>
          <xdr:col>7</xdr:col>
          <xdr:colOff>486251</xdr:colOff>
          <xdr:row>131</xdr:row>
          <xdr:rowOff>1051521</xdr:rowOff>
        </xdr:to>
        <xdr:grpSp>
          <xdr:nvGrpSpPr>
            <xdr:cNvPr id="1318" name="Group 1317">
              <a:extLst>
                <a:ext uri="{FF2B5EF4-FFF2-40B4-BE49-F238E27FC236}">
                  <a16:creationId xmlns:a16="http://schemas.microsoft.com/office/drawing/2014/main" id="{00000000-0008-0000-0300-000026050000}"/>
                </a:ext>
              </a:extLst>
            </xdr:cNvPr>
            <xdr:cNvGrpSpPr>
              <a:grpSpLocks noChangeAspect="1"/>
            </xdr:cNvGrpSpPr>
          </xdr:nvGrpSpPr>
          <xdr:grpSpPr>
            <a:xfrm>
              <a:off x="3840797" y="107677629"/>
              <a:ext cx="1931829" cy="879392"/>
              <a:chOff x="3333747" y="88801727"/>
              <a:chExt cx="1917701" cy="907528"/>
            </a:xfrm>
          </xdr:grpSpPr>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300-000022070000}"/>
                  </a:ext>
                </a:extLst>
              </xdr:cNvPr>
              <xdr:cNvSpPr/>
            </xdr:nvSpPr>
            <xdr:spPr bwMode="auto">
              <a:xfrm>
                <a:off x="3333747" y="88801727"/>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300-00002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300-00002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300-000025070000}"/>
                  </a:ext>
                </a:extLst>
              </xdr:cNvPr>
              <xdr:cNvSpPr/>
            </xdr:nvSpPr>
            <xdr:spPr bwMode="auto">
              <a:xfrm>
                <a:off x="3335338" y="8958543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132</xdr:row>
          <xdr:rowOff>172129</xdr:rowOff>
        </xdr:from>
        <xdr:to>
          <xdr:col>7</xdr:col>
          <xdr:colOff>486251</xdr:colOff>
          <xdr:row>132</xdr:row>
          <xdr:rowOff>1051521</xdr:rowOff>
        </xdr:to>
        <xdr:grpSp>
          <xdr:nvGrpSpPr>
            <xdr:cNvPr id="1320" name="Group 1319">
              <a:extLst>
                <a:ext uri="{FF2B5EF4-FFF2-40B4-BE49-F238E27FC236}">
                  <a16:creationId xmlns:a16="http://schemas.microsoft.com/office/drawing/2014/main" id="{00000000-0008-0000-0300-000028050000}"/>
                </a:ext>
              </a:extLst>
            </xdr:cNvPr>
            <xdr:cNvGrpSpPr>
              <a:grpSpLocks noChangeAspect="1"/>
            </xdr:cNvGrpSpPr>
          </xdr:nvGrpSpPr>
          <xdr:grpSpPr>
            <a:xfrm>
              <a:off x="3840797" y="108931754"/>
              <a:ext cx="1931829" cy="879392"/>
              <a:chOff x="3333747" y="88801727"/>
              <a:chExt cx="1917701" cy="907528"/>
            </a:xfrm>
          </xdr:grpSpPr>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300-000026070000}"/>
                  </a:ext>
                </a:extLst>
              </xdr:cNvPr>
              <xdr:cNvSpPr/>
            </xdr:nvSpPr>
            <xdr:spPr bwMode="auto">
              <a:xfrm>
                <a:off x="3333747" y="88801727"/>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300-00002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300-00002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300-000029070000}"/>
                  </a:ext>
                </a:extLst>
              </xdr:cNvPr>
              <xdr:cNvSpPr/>
            </xdr:nvSpPr>
            <xdr:spPr bwMode="auto">
              <a:xfrm>
                <a:off x="3335338" y="8958543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133</xdr:row>
          <xdr:rowOff>172129</xdr:rowOff>
        </xdr:from>
        <xdr:to>
          <xdr:col>7</xdr:col>
          <xdr:colOff>486251</xdr:colOff>
          <xdr:row>133</xdr:row>
          <xdr:rowOff>1051521</xdr:rowOff>
        </xdr:to>
        <xdr:grpSp>
          <xdr:nvGrpSpPr>
            <xdr:cNvPr id="1321" name="Group 1320">
              <a:extLst>
                <a:ext uri="{FF2B5EF4-FFF2-40B4-BE49-F238E27FC236}">
                  <a16:creationId xmlns:a16="http://schemas.microsoft.com/office/drawing/2014/main" id="{00000000-0008-0000-0300-000029050000}"/>
                </a:ext>
              </a:extLst>
            </xdr:cNvPr>
            <xdr:cNvGrpSpPr>
              <a:grpSpLocks noChangeAspect="1"/>
            </xdr:cNvGrpSpPr>
          </xdr:nvGrpSpPr>
          <xdr:grpSpPr>
            <a:xfrm>
              <a:off x="3840797" y="110185879"/>
              <a:ext cx="1931829" cy="879392"/>
              <a:chOff x="3333747" y="88801727"/>
              <a:chExt cx="1917701" cy="907528"/>
            </a:xfrm>
          </xdr:grpSpPr>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300-00002A070000}"/>
                  </a:ext>
                </a:extLst>
              </xdr:cNvPr>
              <xdr:cNvSpPr/>
            </xdr:nvSpPr>
            <xdr:spPr bwMode="auto">
              <a:xfrm>
                <a:off x="3333747" y="88801727"/>
                <a:ext cx="1917701"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300-00002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300-00002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300-00002D070000}"/>
                  </a:ext>
                </a:extLst>
              </xdr:cNvPr>
              <xdr:cNvSpPr/>
            </xdr:nvSpPr>
            <xdr:spPr bwMode="auto">
              <a:xfrm>
                <a:off x="3335338" y="89585430"/>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xdr:twoCellAnchor editAs="oneCell">
    <xdr:from>
      <xdr:col>0</xdr:col>
      <xdr:colOff>0</xdr:colOff>
      <xdr:row>0</xdr:row>
      <xdr:rowOff>2554</xdr:rowOff>
    </xdr:from>
    <xdr:to>
      <xdr:col>4</xdr:col>
      <xdr:colOff>163286</xdr:colOff>
      <xdr:row>8</xdr:row>
      <xdr:rowOff>164445</xdr:rowOff>
    </xdr:to>
    <xdr:pic>
      <xdr:nvPicPr>
        <xdr:cNvPr id="11" name="Picture 10">
          <a:extLst>
            <a:ext uri="{FF2B5EF4-FFF2-40B4-BE49-F238E27FC236}">
              <a16:creationId xmlns:a16="http://schemas.microsoft.com/office/drawing/2014/main" id="{87BF68C4-E317-084E-9336-5BD36226B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54"/>
          <a:ext cx="3048000" cy="17584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0</xdr:colOff>
      <xdr:row>10</xdr:row>
      <xdr:rowOff>0</xdr:rowOff>
    </xdr:to>
    <xdr:grpSp>
      <xdr:nvGrpSpPr>
        <xdr:cNvPr id="4" name="Group 3">
          <a:extLst>
            <a:ext uri="{FF2B5EF4-FFF2-40B4-BE49-F238E27FC236}">
              <a16:creationId xmlns:a16="http://schemas.microsoft.com/office/drawing/2014/main" id="{00000000-0008-0000-0400-000004000000}"/>
            </a:ext>
          </a:extLst>
        </xdr:cNvPr>
        <xdr:cNvGrpSpPr>
          <a:grpSpLocks noChangeAspect="1"/>
        </xdr:cNvGrpSpPr>
      </xdr:nvGrpSpPr>
      <xdr:grpSpPr>
        <a:xfrm>
          <a:off x="0" y="0"/>
          <a:ext cx="26146125" cy="1905000"/>
          <a:chOff x="-152362" y="-152871"/>
          <a:chExt cx="23595927" cy="1910886"/>
        </a:xfrm>
      </xdr:grpSpPr>
      <xdr:pic>
        <xdr:nvPicPr>
          <xdr:cNvPr id="5" name="Picture 5">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6764"/>
          <a:stretch/>
        </xdr:blipFill>
        <xdr:spPr>
          <a:xfrm>
            <a:off x="-152362" y="-152871"/>
            <a:ext cx="23595927" cy="1910886"/>
          </a:xfrm>
          <a:prstGeom prst="rect">
            <a:avLst/>
          </a:prstGeom>
        </xdr:spPr>
      </xdr:pic>
      <xdr:sp macro="" textlink="">
        <xdr:nvSpPr>
          <xdr:cNvPr id="6" name="Shape 33">
            <a:extLst>
              <a:ext uri="{FF2B5EF4-FFF2-40B4-BE49-F238E27FC236}">
                <a16:creationId xmlns:a16="http://schemas.microsoft.com/office/drawing/2014/main" id="{00000000-0008-0000-0400-000006000000}"/>
              </a:ext>
            </a:extLst>
          </xdr:cNvPr>
          <xdr:cNvSpPr>
            <a:spLocks noChangeAspect="1"/>
          </xdr:cNvSpPr>
        </xdr:nvSpPr>
        <xdr:spPr>
          <a:xfrm>
            <a:off x="11782275" y="531738"/>
            <a:ext cx="1262626"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9" name="Shape 34">
            <a:extLst>
              <a:ext uri="{FF2B5EF4-FFF2-40B4-BE49-F238E27FC236}">
                <a16:creationId xmlns:a16="http://schemas.microsoft.com/office/drawing/2014/main" id="{00000000-0008-0000-0400-000009000000}"/>
              </a:ext>
            </a:extLst>
          </xdr:cNvPr>
          <xdr:cNvSpPr>
            <a:spLocks noChangeAspect="1"/>
          </xdr:cNvSpPr>
        </xdr:nvSpPr>
        <xdr:spPr>
          <a:xfrm>
            <a:off x="16072083" y="531738"/>
            <a:ext cx="1253138" cy="541668"/>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Targets</a:t>
            </a:r>
            <a:endParaRPr sz="1400" b="0">
              <a:solidFill>
                <a:schemeClr val="bg2"/>
              </a:solidFill>
            </a:endParaRPr>
          </a:p>
        </xdr:txBody>
      </xdr:sp>
      <xdr:sp macro="" textlink="">
        <xdr:nvSpPr>
          <xdr:cNvPr id="10" name="Shape 35">
            <a:extLst>
              <a:ext uri="{FF2B5EF4-FFF2-40B4-BE49-F238E27FC236}">
                <a16:creationId xmlns:a16="http://schemas.microsoft.com/office/drawing/2014/main" id="{00000000-0008-0000-0400-00000A000000}"/>
              </a:ext>
            </a:extLst>
          </xdr:cNvPr>
          <xdr:cNvSpPr>
            <a:spLocks noChangeAspect="1"/>
          </xdr:cNvSpPr>
        </xdr:nvSpPr>
        <xdr:spPr>
          <a:xfrm>
            <a:off x="13212211" y="531738"/>
            <a:ext cx="1253138" cy="54166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 name="Shape 36">
            <a:extLst>
              <a:ext uri="{FF2B5EF4-FFF2-40B4-BE49-F238E27FC236}">
                <a16:creationId xmlns:a16="http://schemas.microsoft.com/office/drawing/2014/main" id="{00000000-0008-0000-0400-00000B000000}"/>
              </a:ext>
            </a:extLst>
          </xdr:cNvPr>
          <xdr:cNvSpPr>
            <a:spLocks noChangeAspect="1"/>
          </xdr:cNvSpPr>
        </xdr:nvSpPr>
        <xdr:spPr>
          <a:xfrm>
            <a:off x="18931955"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 name="Shape 37">
            <a:extLst>
              <a:ext uri="{FF2B5EF4-FFF2-40B4-BE49-F238E27FC236}">
                <a16:creationId xmlns:a16="http://schemas.microsoft.com/office/drawing/2014/main" id="{00000000-0008-0000-0400-00000C000000}"/>
              </a:ext>
            </a:extLst>
          </xdr:cNvPr>
          <xdr:cNvSpPr>
            <a:spLocks noChangeAspect="1"/>
          </xdr:cNvSpPr>
        </xdr:nvSpPr>
        <xdr:spPr>
          <a:xfrm>
            <a:off x="14642147" y="531738"/>
            <a:ext cx="1253138"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 name="Shape 38">
            <a:extLst>
              <a:ext uri="{FF2B5EF4-FFF2-40B4-BE49-F238E27FC236}">
                <a16:creationId xmlns:a16="http://schemas.microsoft.com/office/drawing/2014/main" id="{00000000-0008-0000-0400-00000D000000}"/>
              </a:ext>
            </a:extLst>
          </xdr:cNvPr>
          <xdr:cNvSpPr>
            <a:spLocks noChangeAspect="1"/>
          </xdr:cNvSpPr>
        </xdr:nvSpPr>
        <xdr:spPr>
          <a:xfrm>
            <a:off x="21791825" y="531738"/>
            <a:ext cx="1255037"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4" name="Shape 39">
            <a:extLst>
              <a:ext uri="{FF2B5EF4-FFF2-40B4-BE49-F238E27FC236}">
                <a16:creationId xmlns:a16="http://schemas.microsoft.com/office/drawing/2014/main" id="{00000000-0008-0000-0400-00000E000000}"/>
              </a:ext>
            </a:extLst>
          </xdr:cNvPr>
          <xdr:cNvSpPr>
            <a:spLocks noChangeAspect="1"/>
          </xdr:cNvSpPr>
        </xdr:nvSpPr>
        <xdr:spPr>
          <a:xfrm>
            <a:off x="20361891"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5" name="Shape 40">
            <a:extLst>
              <a:ext uri="{FF2B5EF4-FFF2-40B4-BE49-F238E27FC236}">
                <a16:creationId xmlns:a16="http://schemas.microsoft.com/office/drawing/2014/main" id="{00000000-0008-0000-0400-00000F000000}"/>
              </a:ext>
            </a:extLst>
          </xdr:cNvPr>
          <xdr:cNvSpPr>
            <a:spLocks noChangeAspect="1"/>
          </xdr:cNvSpPr>
        </xdr:nvSpPr>
        <xdr:spPr>
          <a:xfrm>
            <a:off x="17502019"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xdr:twoCellAnchor editAs="oneCell">
    <xdr:from>
      <xdr:col>0</xdr:col>
      <xdr:colOff>0</xdr:colOff>
      <xdr:row>0</xdr:row>
      <xdr:rowOff>0</xdr:rowOff>
    </xdr:from>
    <xdr:to>
      <xdr:col>4</xdr:col>
      <xdr:colOff>190500</xdr:colOff>
      <xdr:row>9</xdr:row>
      <xdr:rowOff>43962</xdr:rowOff>
    </xdr:to>
    <xdr:pic>
      <xdr:nvPicPr>
        <xdr:cNvPr id="2" name="Picture 1">
          <a:extLst>
            <a:ext uri="{FF2B5EF4-FFF2-40B4-BE49-F238E27FC236}">
              <a16:creationId xmlns:a16="http://schemas.microsoft.com/office/drawing/2014/main" id="{338DBCD7-6A85-CF45-A255-12E09C3F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48000" cy="1758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3" name="Group 2">
          <a:extLst>
            <a:ext uri="{FF2B5EF4-FFF2-40B4-BE49-F238E27FC236}">
              <a16:creationId xmlns:a16="http://schemas.microsoft.com/office/drawing/2014/main" id="{00000000-0008-0000-0500-000003000000}"/>
            </a:ext>
          </a:extLst>
        </xdr:cNvPr>
        <xdr:cNvGrpSpPr>
          <a:grpSpLocks noChangeAspect="1"/>
        </xdr:cNvGrpSpPr>
      </xdr:nvGrpSpPr>
      <xdr:grpSpPr>
        <a:xfrm>
          <a:off x="0" y="0"/>
          <a:ext cx="21812250" cy="1762125"/>
          <a:chOff x="0" y="0"/>
          <a:chExt cx="19391826" cy="1793424"/>
        </a:xfrm>
      </xdr:grpSpPr>
      <xdr:pic>
        <xdr:nvPicPr>
          <xdr:cNvPr id="4" name="Picture 5">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391826" cy="1793424"/>
          </a:xfrm>
          <a:prstGeom prst="rect">
            <a:avLst/>
          </a:prstGeom>
        </xdr:spPr>
      </xdr:pic>
      <xdr:sp macro="" textlink="">
        <xdr:nvSpPr>
          <xdr:cNvPr id="5" name="Shape 33">
            <a:extLst>
              <a:ext uri="{FF2B5EF4-FFF2-40B4-BE49-F238E27FC236}">
                <a16:creationId xmlns:a16="http://schemas.microsoft.com/office/drawing/2014/main" id="{00000000-0008-0000-0500-000005000000}"/>
              </a:ext>
            </a:extLst>
          </xdr:cNvPr>
          <xdr:cNvSpPr>
            <a:spLocks noChangeAspect="1"/>
          </xdr:cNvSpPr>
        </xdr:nvSpPr>
        <xdr:spPr>
          <a:xfrm>
            <a:off x="772869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6" name="Shape 34">
            <a:extLst>
              <a:ext uri="{FF2B5EF4-FFF2-40B4-BE49-F238E27FC236}">
                <a16:creationId xmlns:a16="http://schemas.microsoft.com/office/drawing/2014/main" id="{00000000-0008-0000-0500-000006000000}"/>
              </a:ext>
            </a:extLst>
          </xdr:cNvPr>
          <xdr:cNvSpPr>
            <a:spLocks noChangeAspect="1"/>
          </xdr:cNvSpPr>
        </xdr:nvSpPr>
        <xdr:spPr>
          <a:xfrm>
            <a:off x="12018496"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 name="Shape 35">
            <a:extLst>
              <a:ext uri="{FF2B5EF4-FFF2-40B4-BE49-F238E27FC236}">
                <a16:creationId xmlns:a16="http://schemas.microsoft.com/office/drawing/2014/main" id="{00000000-0008-0000-0500-000007000000}"/>
              </a:ext>
            </a:extLst>
          </xdr:cNvPr>
          <xdr:cNvSpPr>
            <a:spLocks noChangeAspect="1"/>
          </xdr:cNvSpPr>
        </xdr:nvSpPr>
        <xdr:spPr>
          <a:xfrm>
            <a:off x="9158625" y="62506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8" name="Shape 36">
            <a:extLst>
              <a:ext uri="{FF2B5EF4-FFF2-40B4-BE49-F238E27FC236}">
                <a16:creationId xmlns:a16="http://schemas.microsoft.com/office/drawing/2014/main" id="{00000000-0008-0000-0500-000008000000}"/>
              </a:ext>
            </a:extLst>
          </xdr:cNvPr>
          <xdr:cNvSpPr>
            <a:spLocks noChangeAspect="1"/>
          </xdr:cNvSpPr>
        </xdr:nvSpPr>
        <xdr:spPr>
          <a:xfrm>
            <a:off x="14878366"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9" name="Shape 37">
            <a:extLst>
              <a:ext uri="{FF2B5EF4-FFF2-40B4-BE49-F238E27FC236}">
                <a16:creationId xmlns:a16="http://schemas.microsoft.com/office/drawing/2014/main" id="{00000000-0008-0000-0500-000009000000}"/>
              </a:ext>
            </a:extLst>
          </xdr:cNvPr>
          <xdr:cNvSpPr>
            <a:spLocks noChangeAspect="1"/>
          </xdr:cNvSpPr>
        </xdr:nvSpPr>
        <xdr:spPr>
          <a:xfrm>
            <a:off x="1058856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0" name="Shape 38">
            <a:extLst>
              <a:ext uri="{FF2B5EF4-FFF2-40B4-BE49-F238E27FC236}">
                <a16:creationId xmlns:a16="http://schemas.microsoft.com/office/drawing/2014/main" id="{00000000-0008-0000-0500-00000A000000}"/>
              </a:ext>
            </a:extLst>
          </xdr:cNvPr>
          <xdr:cNvSpPr>
            <a:spLocks noChangeAspect="1"/>
          </xdr:cNvSpPr>
        </xdr:nvSpPr>
        <xdr:spPr>
          <a:xfrm>
            <a:off x="17738239"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 name="Shape 39">
            <a:extLst>
              <a:ext uri="{FF2B5EF4-FFF2-40B4-BE49-F238E27FC236}">
                <a16:creationId xmlns:a16="http://schemas.microsoft.com/office/drawing/2014/main" id="{00000000-0008-0000-0500-00000B000000}"/>
              </a:ext>
            </a:extLst>
          </xdr:cNvPr>
          <xdr:cNvSpPr>
            <a:spLocks noChangeAspect="1"/>
          </xdr:cNvSpPr>
        </xdr:nvSpPr>
        <xdr:spPr>
          <a:xfrm>
            <a:off x="16308301"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2" name="Shape 40">
            <a:extLst>
              <a:ext uri="{FF2B5EF4-FFF2-40B4-BE49-F238E27FC236}">
                <a16:creationId xmlns:a16="http://schemas.microsoft.com/office/drawing/2014/main" id="{00000000-0008-0000-0500-00000C000000}"/>
              </a:ext>
            </a:extLst>
          </xdr:cNvPr>
          <xdr:cNvSpPr>
            <a:spLocks noChangeAspect="1"/>
          </xdr:cNvSpPr>
        </xdr:nvSpPr>
        <xdr:spPr>
          <a:xfrm>
            <a:off x="13448431" y="625063"/>
            <a:ext cx="1259223" cy="543298"/>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Coverage</a:t>
            </a:r>
            <a:endParaRPr sz="1400">
              <a:solidFill>
                <a:schemeClr val="bg2"/>
              </a:solidFill>
            </a:endParaRPr>
          </a:p>
        </xdr:txBody>
      </xdr:sp>
    </xdr:grpSp>
    <xdr:clientData/>
  </xdr:twoCellAnchor>
  <xdr:twoCellAnchor editAs="oneCell">
    <xdr:from>
      <xdr:col>0</xdr:col>
      <xdr:colOff>0</xdr:colOff>
      <xdr:row>0</xdr:row>
      <xdr:rowOff>0</xdr:rowOff>
    </xdr:from>
    <xdr:to>
      <xdr:col>4</xdr:col>
      <xdr:colOff>0</xdr:colOff>
      <xdr:row>9</xdr:row>
      <xdr:rowOff>170962</xdr:rowOff>
    </xdr:to>
    <xdr:pic>
      <xdr:nvPicPr>
        <xdr:cNvPr id="2" name="Picture 1">
          <a:extLst>
            <a:ext uri="{FF2B5EF4-FFF2-40B4-BE49-F238E27FC236}">
              <a16:creationId xmlns:a16="http://schemas.microsoft.com/office/drawing/2014/main" id="{F2CBFC22-A021-9741-8537-F49504342C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48000" cy="1758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26</xdr:col>
      <xdr:colOff>0</xdr:colOff>
      <xdr:row>10</xdr:row>
      <xdr:rowOff>0</xdr:rowOff>
    </xdr:to>
    <xdr:grpSp>
      <xdr:nvGrpSpPr>
        <xdr:cNvPr id="69" name="Group 3">
          <a:extLst>
            <a:ext uri="{FF2B5EF4-FFF2-40B4-BE49-F238E27FC236}">
              <a16:creationId xmlns:a16="http://schemas.microsoft.com/office/drawing/2014/main" id="{00000000-0008-0000-0600-000045000000}"/>
            </a:ext>
          </a:extLst>
        </xdr:cNvPr>
        <xdr:cNvGrpSpPr>
          <a:grpSpLocks noChangeAspect="1"/>
        </xdr:cNvGrpSpPr>
      </xdr:nvGrpSpPr>
      <xdr:grpSpPr>
        <a:xfrm>
          <a:off x="0" y="1905"/>
          <a:ext cx="23717250" cy="1903095"/>
          <a:chOff x="0" y="0"/>
          <a:chExt cx="21697224" cy="1920742"/>
        </a:xfrm>
      </xdr:grpSpPr>
      <xdr:pic>
        <xdr:nvPicPr>
          <xdr:cNvPr id="70" name="Picture 5">
            <a:extLst>
              <a:ext uri="{FF2B5EF4-FFF2-40B4-BE49-F238E27FC236}">
                <a16:creationId xmlns:a16="http://schemas.microsoft.com/office/drawing/2014/main" id="{00000000-0008-0000-0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590"/>
          <a:stretch/>
        </xdr:blipFill>
        <xdr:spPr>
          <a:xfrm>
            <a:off x="0" y="0"/>
            <a:ext cx="21697224" cy="1920742"/>
          </a:xfrm>
          <a:prstGeom prst="rect">
            <a:avLst/>
          </a:prstGeom>
        </xdr:spPr>
      </xdr:pic>
      <xdr:sp macro="" textlink="">
        <xdr:nvSpPr>
          <xdr:cNvPr id="71" name="Shape 33">
            <a:extLst>
              <a:ext uri="{FF2B5EF4-FFF2-40B4-BE49-F238E27FC236}">
                <a16:creationId xmlns:a16="http://schemas.microsoft.com/office/drawing/2014/main" id="{00000000-0008-0000-0600-000047000000}"/>
              </a:ext>
            </a:extLst>
          </xdr:cNvPr>
          <xdr:cNvSpPr>
            <a:spLocks noChangeAspect="1"/>
          </xdr:cNvSpPr>
        </xdr:nvSpPr>
        <xdr:spPr>
          <a:xfrm>
            <a:off x="10028765"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72" name="Shape 34">
            <a:extLst>
              <a:ext uri="{FF2B5EF4-FFF2-40B4-BE49-F238E27FC236}">
                <a16:creationId xmlns:a16="http://schemas.microsoft.com/office/drawing/2014/main" id="{00000000-0008-0000-0600-000048000000}"/>
              </a:ext>
            </a:extLst>
          </xdr:cNvPr>
          <xdr:cNvSpPr>
            <a:spLocks noChangeAspect="1"/>
          </xdr:cNvSpPr>
        </xdr:nvSpPr>
        <xdr:spPr>
          <a:xfrm>
            <a:off x="14318571"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3" name="Shape 35">
            <a:extLst>
              <a:ext uri="{FF2B5EF4-FFF2-40B4-BE49-F238E27FC236}">
                <a16:creationId xmlns:a16="http://schemas.microsoft.com/office/drawing/2014/main" id="{00000000-0008-0000-0600-000049000000}"/>
              </a:ext>
            </a:extLst>
          </xdr:cNvPr>
          <xdr:cNvSpPr>
            <a:spLocks noChangeAspect="1"/>
          </xdr:cNvSpPr>
        </xdr:nvSpPr>
        <xdr:spPr>
          <a:xfrm>
            <a:off x="11458701" y="68872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74" name="Shape 36">
            <a:extLst>
              <a:ext uri="{FF2B5EF4-FFF2-40B4-BE49-F238E27FC236}">
                <a16:creationId xmlns:a16="http://schemas.microsoft.com/office/drawing/2014/main" id="{00000000-0008-0000-0600-00004A000000}"/>
              </a:ext>
            </a:extLst>
          </xdr:cNvPr>
          <xdr:cNvSpPr>
            <a:spLocks noChangeAspect="1"/>
          </xdr:cNvSpPr>
        </xdr:nvSpPr>
        <xdr:spPr>
          <a:xfrm>
            <a:off x="17178442" y="688723"/>
            <a:ext cx="1259223" cy="543298"/>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Targets</a:t>
            </a:r>
            <a:endParaRPr sz="1400">
              <a:solidFill>
                <a:schemeClr val="bg2"/>
              </a:solidFill>
            </a:endParaRPr>
          </a:p>
        </xdr:txBody>
      </xdr:sp>
      <xdr:sp macro="" textlink="">
        <xdr:nvSpPr>
          <xdr:cNvPr id="75" name="Shape 37">
            <a:extLst>
              <a:ext uri="{FF2B5EF4-FFF2-40B4-BE49-F238E27FC236}">
                <a16:creationId xmlns:a16="http://schemas.microsoft.com/office/drawing/2014/main" id="{00000000-0008-0000-0600-00004B000000}"/>
              </a:ext>
            </a:extLst>
          </xdr:cNvPr>
          <xdr:cNvSpPr>
            <a:spLocks noChangeAspect="1"/>
          </xdr:cNvSpPr>
        </xdr:nvSpPr>
        <xdr:spPr>
          <a:xfrm>
            <a:off x="12888636"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76" name="Shape 38">
            <a:extLst>
              <a:ext uri="{FF2B5EF4-FFF2-40B4-BE49-F238E27FC236}">
                <a16:creationId xmlns:a16="http://schemas.microsoft.com/office/drawing/2014/main" id="{00000000-0008-0000-0600-00004C000000}"/>
              </a:ext>
            </a:extLst>
          </xdr:cNvPr>
          <xdr:cNvSpPr>
            <a:spLocks noChangeAspect="1"/>
          </xdr:cNvSpPr>
        </xdr:nvSpPr>
        <xdr:spPr>
          <a:xfrm>
            <a:off x="20038315"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77" name="Shape 39">
            <a:extLst>
              <a:ext uri="{FF2B5EF4-FFF2-40B4-BE49-F238E27FC236}">
                <a16:creationId xmlns:a16="http://schemas.microsoft.com/office/drawing/2014/main" id="{00000000-0008-0000-0600-00004D000000}"/>
              </a:ext>
            </a:extLst>
          </xdr:cNvPr>
          <xdr:cNvSpPr>
            <a:spLocks noChangeAspect="1"/>
          </xdr:cNvSpPr>
        </xdr:nvSpPr>
        <xdr:spPr>
          <a:xfrm>
            <a:off x="18608376"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78" name="Shape 40">
            <a:extLst>
              <a:ext uri="{FF2B5EF4-FFF2-40B4-BE49-F238E27FC236}">
                <a16:creationId xmlns:a16="http://schemas.microsoft.com/office/drawing/2014/main" id="{00000000-0008-0000-0600-00004E000000}"/>
              </a:ext>
            </a:extLst>
          </xdr:cNvPr>
          <xdr:cNvSpPr>
            <a:spLocks noChangeAspect="1"/>
          </xdr:cNvSpPr>
        </xdr:nvSpPr>
        <xdr:spPr>
          <a:xfrm>
            <a:off x="15748507"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xdr:twoCellAnchor editAs="oneCell">
    <xdr:from>
      <xdr:col>0</xdr:col>
      <xdr:colOff>0</xdr:colOff>
      <xdr:row>0</xdr:row>
      <xdr:rowOff>1905</xdr:rowOff>
    </xdr:from>
    <xdr:to>
      <xdr:col>4</xdr:col>
      <xdr:colOff>190500</xdr:colOff>
      <xdr:row>9</xdr:row>
      <xdr:rowOff>45867</xdr:rowOff>
    </xdr:to>
    <xdr:pic>
      <xdr:nvPicPr>
        <xdr:cNvPr id="2" name="Picture 1">
          <a:extLst>
            <a:ext uri="{FF2B5EF4-FFF2-40B4-BE49-F238E27FC236}">
              <a16:creationId xmlns:a16="http://schemas.microsoft.com/office/drawing/2014/main" id="{35F7CB7E-2E2C-A049-B080-C21DC855D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05"/>
          <a:ext cx="3048000" cy="17584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114" name="Group 1">
          <a:extLst>
            <a:ext uri="{FF2B5EF4-FFF2-40B4-BE49-F238E27FC236}">
              <a16:creationId xmlns:a16="http://schemas.microsoft.com/office/drawing/2014/main" id="{00000000-0008-0000-0700-000072000000}"/>
            </a:ext>
          </a:extLst>
        </xdr:cNvPr>
        <xdr:cNvGrpSpPr>
          <a:grpSpLocks noChangeAspect="1"/>
        </xdr:cNvGrpSpPr>
      </xdr:nvGrpSpPr>
      <xdr:grpSpPr>
        <a:xfrm>
          <a:off x="0" y="0"/>
          <a:ext cx="21812250" cy="1905000"/>
          <a:chOff x="0" y="0"/>
          <a:chExt cx="19548058" cy="1929005"/>
        </a:xfrm>
      </xdr:grpSpPr>
      <xdr:pic>
        <xdr:nvPicPr>
          <xdr:cNvPr id="115" name="Picture 5">
            <a:extLst>
              <a:ext uri="{FF2B5EF4-FFF2-40B4-BE49-F238E27FC236}">
                <a16:creationId xmlns:a16="http://schemas.microsoft.com/office/drawing/2014/main" id="{00000000-0008-0000-07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548058" cy="1929005"/>
          </a:xfrm>
          <a:prstGeom prst="rect">
            <a:avLst/>
          </a:prstGeom>
        </xdr:spPr>
      </xdr:pic>
      <xdr:sp macro="" textlink="">
        <xdr:nvSpPr>
          <xdr:cNvPr id="116" name="Shape 33">
            <a:extLst>
              <a:ext uri="{FF2B5EF4-FFF2-40B4-BE49-F238E27FC236}">
                <a16:creationId xmlns:a16="http://schemas.microsoft.com/office/drawing/2014/main" id="{00000000-0008-0000-0700-000074000000}"/>
              </a:ext>
            </a:extLst>
          </xdr:cNvPr>
          <xdr:cNvSpPr>
            <a:spLocks noChangeAspect="1"/>
          </xdr:cNvSpPr>
        </xdr:nvSpPr>
        <xdr:spPr>
          <a:xfrm>
            <a:off x="7879181"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7" name="Shape 34">
            <a:extLst>
              <a:ext uri="{FF2B5EF4-FFF2-40B4-BE49-F238E27FC236}">
                <a16:creationId xmlns:a16="http://schemas.microsoft.com/office/drawing/2014/main" id="{00000000-0008-0000-0700-000075000000}"/>
              </a:ext>
            </a:extLst>
          </xdr:cNvPr>
          <xdr:cNvSpPr>
            <a:spLocks noChangeAspect="1"/>
          </xdr:cNvSpPr>
        </xdr:nvSpPr>
        <xdr:spPr>
          <a:xfrm>
            <a:off x="12168986"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8" name="Shape 35">
            <a:extLst>
              <a:ext uri="{FF2B5EF4-FFF2-40B4-BE49-F238E27FC236}">
                <a16:creationId xmlns:a16="http://schemas.microsoft.com/office/drawing/2014/main" id="{00000000-0008-0000-0700-000076000000}"/>
              </a:ext>
            </a:extLst>
          </xdr:cNvPr>
          <xdr:cNvSpPr>
            <a:spLocks noChangeAspect="1"/>
          </xdr:cNvSpPr>
        </xdr:nvSpPr>
        <xdr:spPr>
          <a:xfrm>
            <a:off x="9309115" y="692854"/>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9" name="Shape 36">
            <a:extLst>
              <a:ext uri="{FF2B5EF4-FFF2-40B4-BE49-F238E27FC236}">
                <a16:creationId xmlns:a16="http://schemas.microsoft.com/office/drawing/2014/main" id="{00000000-0008-0000-0700-000077000000}"/>
              </a:ext>
            </a:extLst>
          </xdr:cNvPr>
          <xdr:cNvSpPr>
            <a:spLocks noChangeAspect="1"/>
          </xdr:cNvSpPr>
        </xdr:nvSpPr>
        <xdr:spPr>
          <a:xfrm>
            <a:off x="15028856"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0" name="Shape 37">
            <a:extLst>
              <a:ext uri="{FF2B5EF4-FFF2-40B4-BE49-F238E27FC236}">
                <a16:creationId xmlns:a16="http://schemas.microsoft.com/office/drawing/2014/main" id="{00000000-0008-0000-0700-000078000000}"/>
              </a:ext>
            </a:extLst>
          </xdr:cNvPr>
          <xdr:cNvSpPr>
            <a:spLocks noChangeAspect="1"/>
          </xdr:cNvSpPr>
        </xdr:nvSpPr>
        <xdr:spPr>
          <a:xfrm>
            <a:off x="10739050"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21" name="Shape 38">
            <a:extLst>
              <a:ext uri="{FF2B5EF4-FFF2-40B4-BE49-F238E27FC236}">
                <a16:creationId xmlns:a16="http://schemas.microsoft.com/office/drawing/2014/main" id="{00000000-0008-0000-0700-000079000000}"/>
              </a:ext>
            </a:extLst>
          </xdr:cNvPr>
          <xdr:cNvSpPr>
            <a:spLocks noChangeAspect="1"/>
          </xdr:cNvSpPr>
        </xdr:nvSpPr>
        <xdr:spPr>
          <a:xfrm>
            <a:off x="17888729"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22" name="Shape 39">
            <a:extLst>
              <a:ext uri="{FF2B5EF4-FFF2-40B4-BE49-F238E27FC236}">
                <a16:creationId xmlns:a16="http://schemas.microsoft.com/office/drawing/2014/main" id="{00000000-0008-0000-0700-00007A000000}"/>
              </a:ext>
            </a:extLst>
          </xdr:cNvPr>
          <xdr:cNvSpPr>
            <a:spLocks noChangeAspect="1"/>
          </xdr:cNvSpPr>
        </xdr:nvSpPr>
        <xdr:spPr>
          <a:xfrm>
            <a:off x="16458791" y="692854"/>
            <a:ext cx="1259223" cy="543298"/>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Coverage</a:t>
            </a:r>
            <a:endParaRPr sz="1400">
              <a:solidFill>
                <a:schemeClr val="bg2"/>
              </a:solidFill>
            </a:endParaRPr>
          </a:p>
        </xdr:txBody>
      </xdr:sp>
      <xdr:sp macro="" textlink="">
        <xdr:nvSpPr>
          <xdr:cNvPr id="123" name="Shape 40">
            <a:extLst>
              <a:ext uri="{FF2B5EF4-FFF2-40B4-BE49-F238E27FC236}">
                <a16:creationId xmlns:a16="http://schemas.microsoft.com/office/drawing/2014/main" id="{00000000-0008-0000-0700-00007B000000}"/>
              </a:ext>
            </a:extLst>
          </xdr:cNvPr>
          <xdr:cNvSpPr>
            <a:spLocks noChangeAspect="1"/>
          </xdr:cNvSpPr>
        </xdr:nvSpPr>
        <xdr:spPr>
          <a:xfrm>
            <a:off x="13598922"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xdr:twoCellAnchor editAs="oneCell">
    <xdr:from>
      <xdr:col>0</xdr:col>
      <xdr:colOff>42334</xdr:colOff>
      <xdr:row>0</xdr:row>
      <xdr:rowOff>0</xdr:rowOff>
    </xdr:from>
    <xdr:to>
      <xdr:col>4</xdr:col>
      <xdr:colOff>63501</xdr:colOff>
      <xdr:row>9</xdr:row>
      <xdr:rowOff>43962</xdr:rowOff>
    </xdr:to>
    <xdr:pic>
      <xdr:nvPicPr>
        <xdr:cNvPr id="2" name="Picture 1">
          <a:extLst>
            <a:ext uri="{FF2B5EF4-FFF2-40B4-BE49-F238E27FC236}">
              <a16:creationId xmlns:a16="http://schemas.microsoft.com/office/drawing/2014/main" id="{20FDECA8-C9D4-674B-8A81-19462E7C67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34" y="0"/>
          <a:ext cx="3048000" cy="17584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22</xdr:col>
      <xdr:colOff>0</xdr:colOff>
      <xdr:row>9</xdr:row>
      <xdr:rowOff>111125</xdr:rowOff>
    </xdr:to>
    <xdr:grpSp>
      <xdr:nvGrpSpPr>
        <xdr:cNvPr id="136" name="Group 1">
          <a:extLst>
            <a:ext uri="{FF2B5EF4-FFF2-40B4-BE49-F238E27FC236}">
              <a16:creationId xmlns:a16="http://schemas.microsoft.com/office/drawing/2014/main" id="{00000000-0008-0000-0800-000088000000}"/>
            </a:ext>
          </a:extLst>
        </xdr:cNvPr>
        <xdr:cNvGrpSpPr>
          <a:grpSpLocks noChangeAspect="1"/>
        </xdr:cNvGrpSpPr>
      </xdr:nvGrpSpPr>
      <xdr:grpSpPr>
        <a:xfrm>
          <a:off x="0" y="31750"/>
          <a:ext cx="17049750" cy="1809750"/>
          <a:chOff x="0" y="0"/>
          <a:chExt cx="15530936" cy="1788863"/>
        </a:xfrm>
      </xdr:grpSpPr>
      <xdr:pic>
        <xdr:nvPicPr>
          <xdr:cNvPr id="137" name="Picture 5">
            <a:extLst>
              <a:ext uri="{FF2B5EF4-FFF2-40B4-BE49-F238E27FC236}">
                <a16:creationId xmlns:a16="http://schemas.microsoft.com/office/drawing/2014/main" id="{00000000-0008-0000-08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27053"/>
          <a:stretch/>
        </xdr:blipFill>
        <xdr:spPr>
          <a:xfrm>
            <a:off x="0" y="0"/>
            <a:ext cx="15530936" cy="1788863"/>
          </a:xfrm>
          <a:prstGeom prst="rect">
            <a:avLst/>
          </a:prstGeom>
        </xdr:spPr>
      </xdr:pic>
      <xdr:sp macro="" textlink="">
        <xdr:nvSpPr>
          <xdr:cNvPr id="138" name="Shape 33">
            <a:extLst>
              <a:ext uri="{FF2B5EF4-FFF2-40B4-BE49-F238E27FC236}">
                <a16:creationId xmlns:a16="http://schemas.microsoft.com/office/drawing/2014/main" id="{00000000-0008-0000-0800-00008A000000}"/>
              </a:ext>
            </a:extLst>
          </xdr:cNvPr>
          <xdr:cNvSpPr>
            <a:spLocks noChangeAspect="1"/>
          </xdr:cNvSpPr>
        </xdr:nvSpPr>
        <xdr:spPr>
          <a:xfrm>
            <a:off x="38664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39" name="Shape 34">
            <a:extLst>
              <a:ext uri="{FF2B5EF4-FFF2-40B4-BE49-F238E27FC236}">
                <a16:creationId xmlns:a16="http://schemas.microsoft.com/office/drawing/2014/main" id="{00000000-0008-0000-0800-00008B000000}"/>
              </a:ext>
            </a:extLst>
          </xdr:cNvPr>
          <xdr:cNvSpPr>
            <a:spLocks noChangeAspect="1"/>
          </xdr:cNvSpPr>
        </xdr:nvSpPr>
        <xdr:spPr>
          <a:xfrm>
            <a:off x="81543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40" name="Shape 35">
            <a:extLst>
              <a:ext uri="{FF2B5EF4-FFF2-40B4-BE49-F238E27FC236}">
                <a16:creationId xmlns:a16="http://schemas.microsoft.com/office/drawing/2014/main" id="{00000000-0008-0000-0800-00008C000000}"/>
              </a:ext>
            </a:extLst>
          </xdr:cNvPr>
          <xdr:cNvSpPr>
            <a:spLocks noChangeAspect="1"/>
          </xdr:cNvSpPr>
        </xdr:nvSpPr>
        <xdr:spPr>
          <a:xfrm>
            <a:off x="5309728" y="624708"/>
            <a:ext cx="1260937" cy="539446"/>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41" name="Shape 36">
            <a:extLst>
              <a:ext uri="{FF2B5EF4-FFF2-40B4-BE49-F238E27FC236}">
                <a16:creationId xmlns:a16="http://schemas.microsoft.com/office/drawing/2014/main" id="{00000000-0008-0000-0800-00008D000000}"/>
              </a:ext>
            </a:extLst>
          </xdr:cNvPr>
          <xdr:cNvSpPr>
            <a:spLocks noChangeAspect="1"/>
          </xdr:cNvSpPr>
        </xdr:nvSpPr>
        <xdr:spPr>
          <a:xfrm>
            <a:off x="1101232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42" name="Shape 37">
            <a:extLst>
              <a:ext uri="{FF2B5EF4-FFF2-40B4-BE49-F238E27FC236}">
                <a16:creationId xmlns:a16="http://schemas.microsoft.com/office/drawing/2014/main" id="{00000000-0008-0000-0800-00008E000000}"/>
              </a:ext>
            </a:extLst>
          </xdr:cNvPr>
          <xdr:cNvSpPr>
            <a:spLocks noChangeAspect="1"/>
          </xdr:cNvSpPr>
        </xdr:nvSpPr>
        <xdr:spPr>
          <a:xfrm>
            <a:off x="673013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43" name="Shape 38">
            <a:extLst>
              <a:ext uri="{FF2B5EF4-FFF2-40B4-BE49-F238E27FC236}">
                <a16:creationId xmlns:a16="http://schemas.microsoft.com/office/drawing/2014/main" id="{00000000-0008-0000-0800-00008F000000}"/>
              </a:ext>
            </a:extLst>
          </xdr:cNvPr>
          <xdr:cNvSpPr>
            <a:spLocks noChangeAspect="1"/>
          </xdr:cNvSpPr>
        </xdr:nvSpPr>
        <xdr:spPr>
          <a:xfrm>
            <a:off x="13876007" y="624708"/>
            <a:ext cx="1260937" cy="539446"/>
          </a:xfrm>
          <a:prstGeom prst="rect">
            <a:avLst/>
          </a:prstGeom>
          <a:solidFill>
            <a:srgbClr val="D7793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Progress and Reporting</a:t>
            </a:r>
            <a:endParaRPr sz="1400">
              <a:solidFill>
                <a:schemeClr val="bg2"/>
              </a:solidFill>
            </a:endParaRPr>
          </a:p>
        </xdr:txBody>
      </xdr:sp>
      <xdr:sp macro="" textlink="">
        <xdr:nvSpPr>
          <xdr:cNvPr id="144" name="Shape 39">
            <a:extLst>
              <a:ext uri="{FF2B5EF4-FFF2-40B4-BE49-F238E27FC236}">
                <a16:creationId xmlns:a16="http://schemas.microsoft.com/office/drawing/2014/main" id="{00000000-0008-0000-0800-000090000000}"/>
              </a:ext>
            </a:extLst>
          </xdr:cNvPr>
          <xdr:cNvSpPr>
            <a:spLocks noChangeAspect="1"/>
          </xdr:cNvSpPr>
        </xdr:nvSpPr>
        <xdr:spPr>
          <a:xfrm>
            <a:off x="1243273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45" name="Shape 40">
            <a:extLst>
              <a:ext uri="{FF2B5EF4-FFF2-40B4-BE49-F238E27FC236}">
                <a16:creationId xmlns:a16="http://schemas.microsoft.com/office/drawing/2014/main" id="{00000000-0008-0000-0800-000091000000}"/>
              </a:ext>
            </a:extLst>
          </xdr:cNvPr>
          <xdr:cNvSpPr>
            <a:spLocks noChangeAspect="1"/>
          </xdr:cNvSpPr>
        </xdr:nvSpPr>
        <xdr:spPr>
          <a:xfrm>
            <a:off x="9593818"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clientData/>
  </xdr:twoCellAnchor>
  <xdr:twoCellAnchor editAs="oneCell">
    <xdr:from>
      <xdr:col>0</xdr:col>
      <xdr:colOff>0</xdr:colOff>
      <xdr:row>0</xdr:row>
      <xdr:rowOff>0</xdr:rowOff>
    </xdr:from>
    <xdr:to>
      <xdr:col>4</xdr:col>
      <xdr:colOff>190500</xdr:colOff>
      <xdr:row>9</xdr:row>
      <xdr:rowOff>28087</xdr:rowOff>
    </xdr:to>
    <xdr:pic>
      <xdr:nvPicPr>
        <xdr:cNvPr id="2" name="Picture 1">
          <a:extLst>
            <a:ext uri="{FF2B5EF4-FFF2-40B4-BE49-F238E27FC236}">
              <a16:creationId xmlns:a16="http://schemas.microsoft.com/office/drawing/2014/main" id="{69772C92-AA2B-C24E-A57E-C262A333AE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48000" cy="1758462"/>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6B9F25"/>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orm.asana.com/?k=TlIchEImpIFXhDWWOCfvXA&amp;d=1135532566896050"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5.xml"/><Relationship Id="rId299" Type="http://schemas.openxmlformats.org/officeDocument/2006/relationships/ctrlProp" Target="../ctrlProps/ctrlProp297.xml"/><Relationship Id="rId21" Type="http://schemas.openxmlformats.org/officeDocument/2006/relationships/ctrlProp" Target="../ctrlProps/ctrlProp19.xml"/><Relationship Id="rId63" Type="http://schemas.openxmlformats.org/officeDocument/2006/relationships/ctrlProp" Target="../ctrlProps/ctrlProp61.xml"/><Relationship Id="rId159" Type="http://schemas.openxmlformats.org/officeDocument/2006/relationships/ctrlProp" Target="../ctrlProps/ctrlProp157.xml"/><Relationship Id="rId324" Type="http://schemas.openxmlformats.org/officeDocument/2006/relationships/ctrlProp" Target="../ctrlProps/ctrlProp322.xml"/><Relationship Id="rId366" Type="http://schemas.openxmlformats.org/officeDocument/2006/relationships/ctrlProp" Target="../ctrlProps/ctrlProp364.xml"/><Relationship Id="rId170" Type="http://schemas.openxmlformats.org/officeDocument/2006/relationships/ctrlProp" Target="../ctrlProps/ctrlProp168.xml"/><Relationship Id="rId226" Type="http://schemas.openxmlformats.org/officeDocument/2006/relationships/ctrlProp" Target="../ctrlProps/ctrlProp224.xml"/><Relationship Id="rId268" Type="http://schemas.openxmlformats.org/officeDocument/2006/relationships/ctrlProp" Target="../ctrlProps/ctrlProp266.xml"/><Relationship Id="rId32" Type="http://schemas.openxmlformats.org/officeDocument/2006/relationships/ctrlProp" Target="../ctrlProps/ctrlProp30.xml"/><Relationship Id="rId74" Type="http://schemas.openxmlformats.org/officeDocument/2006/relationships/ctrlProp" Target="../ctrlProps/ctrlProp72.xml"/><Relationship Id="rId128" Type="http://schemas.openxmlformats.org/officeDocument/2006/relationships/ctrlProp" Target="../ctrlProps/ctrlProp126.xml"/><Relationship Id="rId335" Type="http://schemas.openxmlformats.org/officeDocument/2006/relationships/ctrlProp" Target="../ctrlProps/ctrlProp333.xml"/><Relationship Id="rId5" Type="http://schemas.openxmlformats.org/officeDocument/2006/relationships/ctrlProp" Target="../ctrlProps/ctrlProp3.xml"/><Relationship Id="rId181" Type="http://schemas.openxmlformats.org/officeDocument/2006/relationships/ctrlProp" Target="../ctrlProps/ctrlProp179.xml"/><Relationship Id="rId237" Type="http://schemas.openxmlformats.org/officeDocument/2006/relationships/ctrlProp" Target="../ctrlProps/ctrlProp235.xml"/><Relationship Id="rId279" Type="http://schemas.openxmlformats.org/officeDocument/2006/relationships/ctrlProp" Target="../ctrlProps/ctrlProp277.xml"/><Relationship Id="rId43" Type="http://schemas.openxmlformats.org/officeDocument/2006/relationships/ctrlProp" Target="../ctrlProps/ctrlProp41.xml"/><Relationship Id="rId139" Type="http://schemas.openxmlformats.org/officeDocument/2006/relationships/ctrlProp" Target="../ctrlProps/ctrlProp137.xml"/><Relationship Id="rId290" Type="http://schemas.openxmlformats.org/officeDocument/2006/relationships/ctrlProp" Target="../ctrlProps/ctrlProp288.xml"/><Relationship Id="rId304" Type="http://schemas.openxmlformats.org/officeDocument/2006/relationships/ctrlProp" Target="../ctrlProps/ctrlProp302.xml"/><Relationship Id="rId346" Type="http://schemas.openxmlformats.org/officeDocument/2006/relationships/ctrlProp" Target="../ctrlProps/ctrlProp344.xml"/><Relationship Id="rId85" Type="http://schemas.openxmlformats.org/officeDocument/2006/relationships/ctrlProp" Target="../ctrlProps/ctrlProp83.xml"/><Relationship Id="rId150" Type="http://schemas.openxmlformats.org/officeDocument/2006/relationships/ctrlProp" Target="../ctrlProps/ctrlProp148.xml"/><Relationship Id="rId192" Type="http://schemas.openxmlformats.org/officeDocument/2006/relationships/ctrlProp" Target="../ctrlProps/ctrlProp190.xml"/><Relationship Id="rId206" Type="http://schemas.openxmlformats.org/officeDocument/2006/relationships/ctrlProp" Target="../ctrlProps/ctrlProp204.xml"/><Relationship Id="rId248" Type="http://schemas.openxmlformats.org/officeDocument/2006/relationships/ctrlProp" Target="../ctrlProps/ctrlProp246.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357" Type="http://schemas.openxmlformats.org/officeDocument/2006/relationships/ctrlProp" Target="../ctrlProps/ctrlProp355.xml"/><Relationship Id="rId54" Type="http://schemas.openxmlformats.org/officeDocument/2006/relationships/ctrlProp" Target="../ctrlProps/ctrlProp52.xml"/><Relationship Id="rId96" Type="http://schemas.openxmlformats.org/officeDocument/2006/relationships/ctrlProp" Target="../ctrlProps/ctrlProp94.xml"/><Relationship Id="rId161" Type="http://schemas.openxmlformats.org/officeDocument/2006/relationships/ctrlProp" Target="../ctrlProps/ctrlProp159.xml"/><Relationship Id="rId217" Type="http://schemas.openxmlformats.org/officeDocument/2006/relationships/ctrlProp" Target="../ctrlProps/ctrlProp215.xml"/><Relationship Id="rId259" Type="http://schemas.openxmlformats.org/officeDocument/2006/relationships/ctrlProp" Target="../ctrlProps/ctrlProp257.xml"/><Relationship Id="rId23" Type="http://schemas.openxmlformats.org/officeDocument/2006/relationships/ctrlProp" Target="../ctrlProps/ctrlProp21.xml"/><Relationship Id="rId119" Type="http://schemas.openxmlformats.org/officeDocument/2006/relationships/ctrlProp" Target="../ctrlProps/ctrlProp117.xml"/><Relationship Id="rId270" Type="http://schemas.openxmlformats.org/officeDocument/2006/relationships/ctrlProp" Target="../ctrlProps/ctrlProp268.xml"/><Relationship Id="rId326" Type="http://schemas.openxmlformats.org/officeDocument/2006/relationships/ctrlProp" Target="../ctrlProps/ctrlProp324.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172" Type="http://schemas.openxmlformats.org/officeDocument/2006/relationships/ctrlProp" Target="../ctrlProps/ctrlProp170.xml"/><Relationship Id="rId228" Type="http://schemas.openxmlformats.org/officeDocument/2006/relationships/ctrlProp" Target="../ctrlProps/ctrlProp226.xml"/><Relationship Id="rId281" Type="http://schemas.openxmlformats.org/officeDocument/2006/relationships/ctrlProp" Target="../ctrlProps/ctrlProp279.xml"/><Relationship Id="rId337" Type="http://schemas.openxmlformats.org/officeDocument/2006/relationships/ctrlProp" Target="../ctrlProps/ctrlProp335.xml"/><Relationship Id="rId34" Type="http://schemas.openxmlformats.org/officeDocument/2006/relationships/ctrlProp" Target="../ctrlProps/ctrlProp32.xml"/><Relationship Id="rId76" Type="http://schemas.openxmlformats.org/officeDocument/2006/relationships/ctrlProp" Target="../ctrlProps/ctrlProp74.xml"/><Relationship Id="rId141" Type="http://schemas.openxmlformats.org/officeDocument/2006/relationships/ctrlProp" Target="../ctrlProps/ctrlProp139.xml"/><Relationship Id="rId7" Type="http://schemas.openxmlformats.org/officeDocument/2006/relationships/ctrlProp" Target="../ctrlProps/ctrlProp5.xml"/><Relationship Id="rId183" Type="http://schemas.openxmlformats.org/officeDocument/2006/relationships/ctrlProp" Target="../ctrlProps/ctrlProp181.xml"/><Relationship Id="rId239" Type="http://schemas.openxmlformats.org/officeDocument/2006/relationships/ctrlProp" Target="../ctrlProps/ctrlProp237.xml"/><Relationship Id="rId250" Type="http://schemas.openxmlformats.org/officeDocument/2006/relationships/ctrlProp" Target="../ctrlProps/ctrlProp248.xml"/><Relationship Id="rId292" Type="http://schemas.openxmlformats.org/officeDocument/2006/relationships/ctrlProp" Target="../ctrlProps/ctrlProp290.xml"/><Relationship Id="rId306" Type="http://schemas.openxmlformats.org/officeDocument/2006/relationships/ctrlProp" Target="../ctrlProps/ctrlProp304.xml"/><Relationship Id="rId45" Type="http://schemas.openxmlformats.org/officeDocument/2006/relationships/ctrlProp" Target="../ctrlProps/ctrlProp43.xml"/><Relationship Id="rId87" Type="http://schemas.openxmlformats.org/officeDocument/2006/relationships/ctrlProp" Target="../ctrlProps/ctrlProp85.xml"/><Relationship Id="rId110" Type="http://schemas.openxmlformats.org/officeDocument/2006/relationships/ctrlProp" Target="../ctrlProps/ctrlProp108.xml"/><Relationship Id="rId348" Type="http://schemas.openxmlformats.org/officeDocument/2006/relationships/ctrlProp" Target="../ctrlProps/ctrlProp346.xml"/><Relationship Id="rId152" Type="http://schemas.openxmlformats.org/officeDocument/2006/relationships/ctrlProp" Target="../ctrlProps/ctrlProp150.xml"/><Relationship Id="rId194" Type="http://schemas.openxmlformats.org/officeDocument/2006/relationships/ctrlProp" Target="../ctrlProps/ctrlProp192.xml"/><Relationship Id="rId208" Type="http://schemas.openxmlformats.org/officeDocument/2006/relationships/ctrlProp" Target="../ctrlProps/ctrlProp206.xml"/><Relationship Id="rId261" Type="http://schemas.openxmlformats.org/officeDocument/2006/relationships/ctrlProp" Target="../ctrlProps/ctrlProp259.xml"/><Relationship Id="rId14" Type="http://schemas.openxmlformats.org/officeDocument/2006/relationships/ctrlProp" Target="../ctrlProps/ctrlProp12.xml"/><Relationship Id="rId56" Type="http://schemas.openxmlformats.org/officeDocument/2006/relationships/ctrlProp" Target="../ctrlProps/ctrlProp54.xml"/><Relationship Id="rId317" Type="http://schemas.openxmlformats.org/officeDocument/2006/relationships/ctrlProp" Target="../ctrlProps/ctrlProp315.xml"/><Relationship Id="rId359" Type="http://schemas.openxmlformats.org/officeDocument/2006/relationships/ctrlProp" Target="../ctrlProps/ctrlProp357.xml"/><Relationship Id="rId98" Type="http://schemas.openxmlformats.org/officeDocument/2006/relationships/ctrlProp" Target="../ctrlProps/ctrlProp96.xml"/><Relationship Id="rId121" Type="http://schemas.openxmlformats.org/officeDocument/2006/relationships/ctrlProp" Target="../ctrlProps/ctrlProp119.xml"/><Relationship Id="rId163" Type="http://schemas.openxmlformats.org/officeDocument/2006/relationships/ctrlProp" Target="../ctrlProps/ctrlProp161.xml"/><Relationship Id="rId219" Type="http://schemas.openxmlformats.org/officeDocument/2006/relationships/ctrlProp" Target="../ctrlProps/ctrlProp217.xml"/><Relationship Id="rId230" Type="http://schemas.openxmlformats.org/officeDocument/2006/relationships/ctrlProp" Target="../ctrlProps/ctrlProp228.xml"/><Relationship Id="rId25" Type="http://schemas.openxmlformats.org/officeDocument/2006/relationships/ctrlProp" Target="../ctrlProps/ctrlProp23.xml"/><Relationship Id="rId67" Type="http://schemas.openxmlformats.org/officeDocument/2006/relationships/ctrlProp" Target="../ctrlProps/ctrlProp65.xml"/><Relationship Id="rId272" Type="http://schemas.openxmlformats.org/officeDocument/2006/relationships/ctrlProp" Target="../ctrlProps/ctrlProp270.xml"/><Relationship Id="rId328" Type="http://schemas.openxmlformats.org/officeDocument/2006/relationships/ctrlProp" Target="../ctrlProps/ctrlProp326.xml"/><Relationship Id="rId132" Type="http://schemas.openxmlformats.org/officeDocument/2006/relationships/ctrlProp" Target="../ctrlProps/ctrlProp130.xml"/><Relationship Id="rId174" Type="http://schemas.openxmlformats.org/officeDocument/2006/relationships/ctrlProp" Target="../ctrlProps/ctrlProp172.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262" Type="http://schemas.openxmlformats.org/officeDocument/2006/relationships/ctrlProp" Target="../ctrlProps/ctrlProp260.xml"/><Relationship Id="rId283" Type="http://schemas.openxmlformats.org/officeDocument/2006/relationships/ctrlProp" Target="../ctrlProps/ctrlProp281.xml"/><Relationship Id="rId318" Type="http://schemas.openxmlformats.org/officeDocument/2006/relationships/ctrlProp" Target="../ctrlProps/ctrlProp316.xml"/><Relationship Id="rId339" Type="http://schemas.openxmlformats.org/officeDocument/2006/relationships/ctrlProp" Target="../ctrlProps/ctrlProp337.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350" Type="http://schemas.openxmlformats.org/officeDocument/2006/relationships/ctrlProp" Target="../ctrlProps/ctrlProp348.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273" Type="http://schemas.openxmlformats.org/officeDocument/2006/relationships/ctrlProp" Target="../ctrlProps/ctrlProp271.xml"/><Relationship Id="rId294" Type="http://schemas.openxmlformats.org/officeDocument/2006/relationships/ctrlProp" Target="../ctrlProps/ctrlProp292.xml"/><Relationship Id="rId308" Type="http://schemas.openxmlformats.org/officeDocument/2006/relationships/ctrlProp" Target="../ctrlProps/ctrlProp306.xml"/><Relationship Id="rId329" Type="http://schemas.openxmlformats.org/officeDocument/2006/relationships/ctrlProp" Target="../ctrlProps/ctrlProp327.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340" Type="http://schemas.openxmlformats.org/officeDocument/2006/relationships/ctrlProp" Target="../ctrlProps/ctrlProp338.xml"/><Relationship Id="rId361" Type="http://schemas.openxmlformats.org/officeDocument/2006/relationships/ctrlProp" Target="../ctrlProps/ctrlProp359.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263" Type="http://schemas.openxmlformats.org/officeDocument/2006/relationships/ctrlProp" Target="../ctrlProps/ctrlProp261.xml"/><Relationship Id="rId284" Type="http://schemas.openxmlformats.org/officeDocument/2006/relationships/ctrlProp" Target="../ctrlProps/ctrlProp282.xml"/><Relationship Id="rId319" Type="http://schemas.openxmlformats.org/officeDocument/2006/relationships/ctrlProp" Target="../ctrlProps/ctrlProp317.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330" Type="http://schemas.openxmlformats.org/officeDocument/2006/relationships/ctrlProp" Target="../ctrlProps/ctrlProp328.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351" Type="http://schemas.openxmlformats.org/officeDocument/2006/relationships/ctrlProp" Target="../ctrlProps/ctrlProp349.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4" Type="http://schemas.openxmlformats.org/officeDocument/2006/relationships/ctrlProp" Target="../ctrlProps/ctrlProp272.xml"/><Relationship Id="rId295" Type="http://schemas.openxmlformats.org/officeDocument/2006/relationships/ctrlProp" Target="../ctrlProps/ctrlProp293.xml"/><Relationship Id="rId309" Type="http://schemas.openxmlformats.org/officeDocument/2006/relationships/ctrlProp" Target="../ctrlProps/ctrlProp307.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320" Type="http://schemas.openxmlformats.org/officeDocument/2006/relationships/ctrlProp" Target="../ctrlProps/ctrlProp318.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341" Type="http://schemas.openxmlformats.org/officeDocument/2006/relationships/ctrlProp" Target="../ctrlProps/ctrlProp339.xml"/><Relationship Id="rId362" Type="http://schemas.openxmlformats.org/officeDocument/2006/relationships/ctrlProp" Target="../ctrlProps/ctrlProp360.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264" Type="http://schemas.openxmlformats.org/officeDocument/2006/relationships/ctrlProp" Target="../ctrlProps/ctrlProp262.xml"/><Relationship Id="rId285" Type="http://schemas.openxmlformats.org/officeDocument/2006/relationships/ctrlProp" Target="../ctrlProps/ctrlProp283.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310" Type="http://schemas.openxmlformats.org/officeDocument/2006/relationships/ctrlProp" Target="../ctrlProps/ctrlProp308.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331" Type="http://schemas.openxmlformats.org/officeDocument/2006/relationships/ctrlProp" Target="../ctrlProps/ctrlProp329.xml"/><Relationship Id="rId352" Type="http://schemas.openxmlformats.org/officeDocument/2006/relationships/ctrlProp" Target="../ctrlProps/ctrlProp350.xml"/><Relationship Id="rId1" Type="http://schemas.openxmlformats.org/officeDocument/2006/relationships/drawing" Target="../drawings/drawing4.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275" Type="http://schemas.openxmlformats.org/officeDocument/2006/relationships/ctrlProp" Target="../ctrlProps/ctrlProp273.xml"/><Relationship Id="rId296" Type="http://schemas.openxmlformats.org/officeDocument/2006/relationships/ctrlProp" Target="../ctrlProps/ctrlProp294.xml"/><Relationship Id="rId300" Type="http://schemas.openxmlformats.org/officeDocument/2006/relationships/ctrlProp" Target="../ctrlProps/ctrlProp298.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321" Type="http://schemas.openxmlformats.org/officeDocument/2006/relationships/ctrlProp" Target="../ctrlProps/ctrlProp319.xml"/><Relationship Id="rId342" Type="http://schemas.openxmlformats.org/officeDocument/2006/relationships/ctrlProp" Target="../ctrlProps/ctrlProp340.xml"/><Relationship Id="rId363" Type="http://schemas.openxmlformats.org/officeDocument/2006/relationships/ctrlProp" Target="../ctrlProps/ctrlProp361.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265" Type="http://schemas.openxmlformats.org/officeDocument/2006/relationships/ctrlProp" Target="../ctrlProps/ctrlProp263.xml"/><Relationship Id="rId286" Type="http://schemas.openxmlformats.org/officeDocument/2006/relationships/ctrlProp" Target="../ctrlProps/ctrlProp284.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311" Type="http://schemas.openxmlformats.org/officeDocument/2006/relationships/ctrlProp" Target="../ctrlProps/ctrlProp309.xml"/><Relationship Id="rId332" Type="http://schemas.openxmlformats.org/officeDocument/2006/relationships/ctrlProp" Target="../ctrlProps/ctrlProp330.xml"/><Relationship Id="rId353" Type="http://schemas.openxmlformats.org/officeDocument/2006/relationships/ctrlProp" Target="../ctrlProps/ctrlProp351.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1.vml"/><Relationship Id="rId29" Type="http://schemas.openxmlformats.org/officeDocument/2006/relationships/ctrlProp" Target="../ctrlProps/ctrlProp27.xml"/><Relationship Id="rId255" Type="http://schemas.openxmlformats.org/officeDocument/2006/relationships/ctrlProp" Target="../ctrlProps/ctrlProp253.xml"/><Relationship Id="rId276" Type="http://schemas.openxmlformats.org/officeDocument/2006/relationships/ctrlProp" Target="../ctrlProps/ctrlProp274.xml"/><Relationship Id="rId297" Type="http://schemas.openxmlformats.org/officeDocument/2006/relationships/ctrlProp" Target="../ctrlProps/ctrlProp295.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301" Type="http://schemas.openxmlformats.org/officeDocument/2006/relationships/ctrlProp" Target="../ctrlProps/ctrlProp299.xml"/><Relationship Id="rId322" Type="http://schemas.openxmlformats.org/officeDocument/2006/relationships/ctrlProp" Target="../ctrlProps/ctrlProp320.xml"/><Relationship Id="rId343" Type="http://schemas.openxmlformats.org/officeDocument/2006/relationships/ctrlProp" Target="../ctrlProps/ctrlProp341.xml"/><Relationship Id="rId364" Type="http://schemas.openxmlformats.org/officeDocument/2006/relationships/ctrlProp" Target="../ctrlProps/ctrlProp362.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266" Type="http://schemas.openxmlformats.org/officeDocument/2006/relationships/ctrlProp" Target="../ctrlProps/ctrlProp264.xml"/><Relationship Id="rId287" Type="http://schemas.openxmlformats.org/officeDocument/2006/relationships/ctrlProp" Target="../ctrlProps/ctrlProp285.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312" Type="http://schemas.openxmlformats.org/officeDocument/2006/relationships/ctrlProp" Target="../ctrlProps/ctrlProp310.xml"/><Relationship Id="rId333" Type="http://schemas.openxmlformats.org/officeDocument/2006/relationships/ctrlProp" Target="../ctrlProps/ctrlProp331.xml"/><Relationship Id="rId354" Type="http://schemas.openxmlformats.org/officeDocument/2006/relationships/ctrlProp" Target="../ctrlProps/ctrlProp352.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277" Type="http://schemas.openxmlformats.org/officeDocument/2006/relationships/ctrlProp" Target="../ctrlProps/ctrlProp275.xml"/><Relationship Id="rId298" Type="http://schemas.openxmlformats.org/officeDocument/2006/relationships/ctrlProp" Target="../ctrlProps/ctrlProp296.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302" Type="http://schemas.openxmlformats.org/officeDocument/2006/relationships/ctrlProp" Target="../ctrlProps/ctrlProp300.xml"/><Relationship Id="rId323" Type="http://schemas.openxmlformats.org/officeDocument/2006/relationships/ctrlProp" Target="../ctrlProps/ctrlProp321.xml"/><Relationship Id="rId344" Type="http://schemas.openxmlformats.org/officeDocument/2006/relationships/ctrlProp" Target="../ctrlProps/ctrlProp342.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365" Type="http://schemas.openxmlformats.org/officeDocument/2006/relationships/ctrlProp" Target="../ctrlProps/ctrlProp363.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267" Type="http://schemas.openxmlformats.org/officeDocument/2006/relationships/ctrlProp" Target="../ctrlProps/ctrlProp265.xml"/><Relationship Id="rId288" Type="http://schemas.openxmlformats.org/officeDocument/2006/relationships/ctrlProp" Target="../ctrlProps/ctrlProp286.xml"/><Relationship Id="rId106" Type="http://schemas.openxmlformats.org/officeDocument/2006/relationships/ctrlProp" Target="../ctrlProps/ctrlProp104.xml"/><Relationship Id="rId127" Type="http://schemas.openxmlformats.org/officeDocument/2006/relationships/ctrlProp" Target="../ctrlProps/ctrlProp125.xml"/><Relationship Id="rId313" Type="http://schemas.openxmlformats.org/officeDocument/2006/relationships/ctrlProp" Target="../ctrlProps/ctrlProp311.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334" Type="http://schemas.openxmlformats.org/officeDocument/2006/relationships/ctrlProp" Target="../ctrlProps/ctrlProp332.xml"/><Relationship Id="rId355" Type="http://schemas.openxmlformats.org/officeDocument/2006/relationships/ctrlProp" Target="../ctrlProps/ctrlProp353.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 Id="rId278" Type="http://schemas.openxmlformats.org/officeDocument/2006/relationships/ctrlProp" Target="../ctrlProps/ctrlProp276.xml"/><Relationship Id="rId303" Type="http://schemas.openxmlformats.org/officeDocument/2006/relationships/ctrlProp" Target="../ctrlProps/ctrlProp301.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107" Type="http://schemas.openxmlformats.org/officeDocument/2006/relationships/ctrlProp" Target="../ctrlProps/ctrlProp105.xml"/><Relationship Id="rId289" Type="http://schemas.openxmlformats.org/officeDocument/2006/relationships/ctrlProp" Target="../ctrlProps/ctrlProp287.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258" Type="http://schemas.openxmlformats.org/officeDocument/2006/relationships/ctrlProp" Target="../ctrlProps/ctrlProp256.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6" Type="http://schemas.openxmlformats.org/officeDocument/2006/relationships/ctrlProp" Target="../ctrlProps/ctrlProp4.xml"/><Relationship Id="rId238" Type="http://schemas.openxmlformats.org/officeDocument/2006/relationships/ctrlProp" Target="../ctrlProps/ctrlProp236.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162" Type="http://schemas.openxmlformats.org/officeDocument/2006/relationships/ctrlProp" Target="../ctrlProps/ctrlProp160.xml"/><Relationship Id="rId218" Type="http://schemas.openxmlformats.org/officeDocument/2006/relationships/ctrlProp" Target="../ctrlProps/ctrlProp216.xml"/><Relationship Id="rId271" Type="http://schemas.openxmlformats.org/officeDocument/2006/relationships/ctrlProp" Target="../ctrlProps/ctrlProp26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173" Type="http://schemas.openxmlformats.org/officeDocument/2006/relationships/ctrlProp" Target="../ctrlProps/ctrlProp171.xml"/><Relationship Id="rId229" Type="http://schemas.openxmlformats.org/officeDocument/2006/relationships/ctrlProp" Target="../ctrlProps/ctrlProp227.xml"/><Relationship Id="rId240" Type="http://schemas.openxmlformats.org/officeDocument/2006/relationships/ctrlProp" Target="../ctrlProps/ctrlProp238.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251" Type="http://schemas.openxmlformats.org/officeDocument/2006/relationships/ctrlProp" Target="../ctrlProps/ctrlProp249.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220" Type="http://schemas.openxmlformats.org/officeDocument/2006/relationships/ctrlProp" Target="../ctrlProps/ctrlProp21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Z1000"/>
  <sheetViews>
    <sheetView tabSelected="1" zoomScale="70" zoomScaleNormal="70" workbookViewId="0">
      <selection sqref="A1:V59"/>
    </sheetView>
  </sheetViews>
  <sheetFormatPr baseColWidth="10" defaultColWidth="0" defaultRowHeight="15" customHeight="1" zeroHeight="1"/>
  <cols>
    <col min="1" max="1" width="5.6640625" customWidth="1"/>
    <col min="2" max="21" width="10.6640625" customWidth="1"/>
    <col min="22" max="22" width="5.6640625" customWidth="1"/>
    <col min="23" max="23" width="10.6640625" hidden="1" customWidth="1"/>
    <col min="24" max="26" width="10.6640625" hidden="1"/>
  </cols>
  <sheetData>
    <row r="1" spans="1:26">
      <c r="A1" s="331" t="e" vm="1">
        <v>#VALUE!</v>
      </c>
      <c r="B1" s="331"/>
      <c r="C1" s="331"/>
      <c r="D1" s="331"/>
      <c r="E1" s="331"/>
      <c r="F1" s="331"/>
      <c r="G1" s="331"/>
      <c r="H1" s="331"/>
      <c r="I1" s="331"/>
      <c r="J1" s="331"/>
      <c r="K1" s="331"/>
      <c r="L1" s="331"/>
      <c r="M1" s="331"/>
      <c r="N1" s="331"/>
      <c r="O1" s="331"/>
      <c r="P1" s="331"/>
      <c r="Q1" s="331"/>
      <c r="R1" s="331"/>
      <c r="S1" s="331"/>
      <c r="T1" s="331"/>
      <c r="U1" s="331"/>
      <c r="V1" s="331"/>
      <c r="W1" s="1"/>
      <c r="X1" s="1"/>
      <c r="Y1" s="1"/>
      <c r="Z1" s="1"/>
    </row>
    <row r="2" spans="1:26">
      <c r="A2" s="331"/>
      <c r="B2" s="331"/>
      <c r="C2" s="331"/>
      <c r="D2" s="331"/>
      <c r="E2" s="331"/>
      <c r="F2" s="331"/>
      <c r="G2" s="331"/>
      <c r="H2" s="331"/>
      <c r="I2" s="331"/>
      <c r="J2" s="331"/>
      <c r="K2" s="331"/>
      <c r="L2" s="331"/>
      <c r="M2" s="331"/>
      <c r="N2" s="331"/>
      <c r="O2" s="331"/>
      <c r="P2" s="331"/>
      <c r="Q2" s="331"/>
      <c r="R2" s="331"/>
      <c r="S2" s="331"/>
      <c r="T2" s="331"/>
      <c r="U2" s="331"/>
      <c r="V2" s="331"/>
      <c r="W2" s="1"/>
      <c r="X2" s="1"/>
      <c r="Y2" s="1"/>
      <c r="Z2" s="1"/>
    </row>
    <row r="3" spans="1:26">
      <c r="A3" s="331"/>
      <c r="B3" s="331"/>
      <c r="C3" s="331"/>
      <c r="D3" s="331"/>
      <c r="E3" s="331"/>
      <c r="F3" s="331"/>
      <c r="G3" s="331"/>
      <c r="H3" s="331"/>
      <c r="I3" s="331"/>
      <c r="J3" s="331"/>
      <c r="K3" s="331"/>
      <c r="L3" s="331"/>
      <c r="M3" s="331"/>
      <c r="N3" s="331"/>
      <c r="O3" s="331"/>
      <c r="P3" s="331"/>
      <c r="Q3" s="331"/>
      <c r="R3" s="331"/>
      <c r="S3" s="331"/>
      <c r="T3" s="331"/>
      <c r="U3" s="331"/>
      <c r="V3" s="331"/>
      <c r="W3" s="1"/>
      <c r="X3" s="1"/>
      <c r="Y3" s="1"/>
      <c r="Z3" s="1"/>
    </row>
    <row r="4" spans="1:26">
      <c r="A4" s="331"/>
      <c r="B4" s="331"/>
      <c r="C4" s="331"/>
      <c r="D4" s="331"/>
      <c r="E4" s="331"/>
      <c r="F4" s="331"/>
      <c r="G4" s="331"/>
      <c r="H4" s="331"/>
      <c r="I4" s="331"/>
      <c r="J4" s="331"/>
      <c r="K4" s="331"/>
      <c r="L4" s="331"/>
      <c r="M4" s="331"/>
      <c r="N4" s="331"/>
      <c r="O4" s="331"/>
      <c r="P4" s="331"/>
      <c r="Q4" s="331"/>
      <c r="R4" s="331"/>
      <c r="S4" s="331"/>
      <c r="T4" s="331"/>
      <c r="U4" s="331"/>
      <c r="V4" s="331"/>
      <c r="W4" s="1"/>
      <c r="X4" s="1"/>
      <c r="Y4" s="1"/>
      <c r="Z4" s="1"/>
    </row>
    <row r="5" spans="1:26">
      <c r="A5" s="331"/>
      <c r="B5" s="331"/>
      <c r="C5" s="331"/>
      <c r="D5" s="331"/>
      <c r="E5" s="331"/>
      <c r="F5" s="331"/>
      <c r="G5" s="331"/>
      <c r="H5" s="331"/>
      <c r="I5" s="331"/>
      <c r="J5" s="331"/>
      <c r="K5" s="331"/>
      <c r="L5" s="331"/>
      <c r="M5" s="331"/>
      <c r="N5" s="331"/>
      <c r="O5" s="331"/>
      <c r="P5" s="331"/>
      <c r="Q5" s="331"/>
      <c r="R5" s="331"/>
      <c r="S5" s="331"/>
      <c r="T5" s="331"/>
      <c r="U5" s="331"/>
      <c r="V5" s="331"/>
      <c r="W5" s="1"/>
      <c r="X5" s="1"/>
      <c r="Y5" s="1"/>
      <c r="Z5" s="1"/>
    </row>
    <row r="6" spans="1:26">
      <c r="A6" s="331"/>
      <c r="B6" s="331"/>
      <c r="C6" s="331"/>
      <c r="D6" s="331"/>
      <c r="E6" s="331"/>
      <c r="F6" s="331"/>
      <c r="G6" s="331"/>
      <c r="H6" s="331"/>
      <c r="I6" s="331"/>
      <c r="J6" s="331"/>
      <c r="K6" s="331"/>
      <c r="L6" s="331"/>
      <c r="M6" s="331"/>
      <c r="N6" s="331"/>
      <c r="O6" s="331"/>
      <c r="P6" s="331"/>
      <c r="Q6" s="331"/>
      <c r="R6" s="331"/>
      <c r="S6" s="331"/>
      <c r="T6" s="331"/>
      <c r="U6" s="331"/>
      <c r="V6" s="331"/>
      <c r="W6" s="1"/>
      <c r="X6" s="1"/>
      <c r="Y6" s="1"/>
      <c r="Z6" s="1"/>
    </row>
    <row r="7" spans="1:26">
      <c r="A7" s="331"/>
      <c r="B7" s="331"/>
      <c r="C7" s="331"/>
      <c r="D7" s="331"/>
      <c r="E7" s="331"/>
      <c r="F7" s="331"/>
      <c r="G7" s="331"/>
      <c r="H7" s="331"/>
      <c r="I7" s="331"/>
      <c r="J7" s="331"/>
      <c r="K7" s="331"/>
      <c r="L7" s="331"/>
      <c r="M7" s="331"/>
      <c r="N7" s="331"/>
      <c r="O7" s="331"/>
      <c r="P7" s="331"/>
      <c r="Q7" s="331"/>
      <c r="R7" s="331"/>
      <c r="S7" s="331"/>
      <c r="T7" s="331"/>
      <c r="U7" s="331"/>
      <c r="V7" s="331"/>
      <c r="W7" s="1"/>
      <c r="X7" s="1"/>
      <c r="Y7" s="1"/>
      <c r="Z7" s="1"/>
    </row>
    <row r="8" spans="1:26">
      <c r="A8" s="331"/>
      <c r="B8" s="331"/>
      <c r="C8" s="331"/>
      <c r="D8" s="331"/>
      <c r="E8" s="331"/>
      <c r="F8" s="331"/>
      <c r="G8" s="331"/>
      <c r="H8" s="331"/>
      <c r="I8" s="331"/>
      <c r="J8" s="331"/>
      <c r="K8" s="331"/>
      <c r="L8" s="331"/>
      <c r="M8" s="331"/>
      <c r="N8" s="331"/>
      <c r="O8" s="331"/>
      <c r="P8" s="331"/>
      <c r="Q8" s="331"/>
      <c r="R8" s="331"/>
      <c r="S8" s="331"/>
      <c r="T8" s="331"/>
      <c r="U8" s="331"/>
      <c r="V8" s="331"/>
      <c r="W8" s="1"/>
      <c r="X8" s="1"/>
      <c r="Y8" s="1"/>
      <c r="Z8" s="1"/>
    </row>
    <row r="9" spans="1:26">
      <c r="A9" s="331"/>
      <c r="B9" s="331"/>
      <c r="C9" s="331"/>
      <c r="D9" s="331"/>
      <c r="E9" s="331"/>
      <c r="F9" s="331"/>
      <c r="G9" s="331"/>
      <c r="H9" s="331"/>
      <c r="I9" s="331"/>
      <c r="J9" s="331"/>
      <c r="K9" s="331"/>
      <c r="L9" s="331"/>
      <c r="M9" s="331"/>
      <c r="N9" s="331"/>
      <c r="O9" s="331"/>
      <c r="P9" s="331"/>
      <c r="Q9" s="331"/>
      <c r="R9" s="331"/>
      <c r="S9" s="331"/>
      <c r="T9" s="331"/>
      <c r="U9" s="331"/>
      <c r="V9" s="331"/>
      <c r="W9" s="1"/>
      <c r="X9" s="1"/>
      <c r="Y9" s="1"/>
      <c r="Z9" s="1"/>
    </row>
    <row r="10" spans="1:26">
      <c r="A10" s="331"/>
      <c r="B10" s="331"/>
      <c r="C10" s="331"/>
      <c r="D10" s="331"/>
      <c r="E10" s="331"/>
      <c r="F10" s="331"/>
      <c r="G10" s="331"/>
      <c r="H10" s="331"/>
      <c r="I10" s="331"/>
      <c r="J10" s="331"/>
      <c r="K10" s="331"/>
      <c r="L10" s="331"/>
      <c r="M10" s="331"/>
      <c r="N10" s="331"/>
      <c r="O10" s="331"/>
      <c r="P10" s="331"/>
      <c r="Q10" s="331"/>
      <c r="R10" s="331"/>
      <c r="S10" s="331"/>
      <c r="T10" s="331"/>
      <c r="U10" s="331"/>
      <c r="V10" s="331"/>
      <c r="W10" s="2"/>
      <c r="X10" s="1"/>
      <c r="Y10" s="1"/>
      <c r="Z10" s="1"/>
    </row>
    <row r="11" spans="1:26">
      <c r="A11" s="331"/>
      <c r="B11" s="331"/>
      <c r="C11" s="331"/>
      <c r="D11" s="331"/>
      <c r="E11" s="331"/>
      <c r="F11" s="331"/>
      <c r="G11" s="331"/>
      <c r="H11" s="331"/>
      <c r="I11" s="331"/>
      <c r="J11" s="331"/>
      <c r="K11" s="331"/>
      <c r="L11" s="331"/>
      <c r="M11" s="331"/>
      <c r="N11" s="331"/>
      <c r="O11" s="331"/>
      <c r="P11" s="331"/>
      <c r="Q11" s="331"/>
      <c r="R11" s="331"/>
      <c r="S11" s="331"/>
      <c r="T11" s="331"/>
      <c r="U11" s="331"/>
      <c r="V11" s="331"/>
      <c r="W11" s="2"/>
      <c r="X11" s="1"/>
      <c r="Y11" s="1"/>
      <c r="Z11" s="1"/>
    </row>
    <row r="12" spans="1:26">
      <c r="A12" s="331"/>
      <c r="B12" s="331"/>
      <c r="C12" s="331"/>
      <c r="D12" s="331"/>
      <c r="E12" s="331"/>
      <c r="F12" s="331"/>
      <c r="G12" s="331"/>
      <c r="H12" s="331"/>
      <c r="I12" s="331"/>
      <c r="J12" s="331"/>
      <c r="K12" s="331"/>
      <c r="L12" s="331"/>
      <c r="M12" s="331"/>
      <c r="N12" s="331"/>
      <c r="O12" s="331"/>
      <c r="P12" s="331"/>
      <c r="Q12" s="331"/>
      <c r="R12" s="331"/>
      <c r="S12" s="331"/>
      <c r="T12" s="331"/>
      <c r="U12" s="331"/>
      <c r="V12" s="331"/>
      <c r="W12" s="2"/>
      <c r="X12" s="1"/>
      <c r="Y12" s="1"/>
      <c r="Z12" s="1"/>
    </row>
    <row r="13" spans="1:26">
      <c r="A13" s="331"/>
      <c r="B13" s="331"/>
      <c r="C13" s="331"/>
      <c r="D13" s="331"/>
      <c r="E13" s="331"/>
      <c r="F13" s="331"/>
      <c r="G13" s="331"/>
      <c r="H13" s="331"/>
      <c r="I13" s="331"/>
      <c r="J13" s="331"/>
      <c r="K13" s="331"/>
      <c r="L13" s="331"/>
      <c r="M13" s="331"/>
      <c r="N13" s="331"/>
      <c r="O13" s="331"/>
      <c r="P13" s="331"/>
      <c r="Q13" s="331"/>
      <c r="R13" s="331"/>
      <c r="S13" s="331"/>
      <c r="T13" s="331"/>
      <c r="U13" s="331"/>
      <c r="V13" s="331"/>
      <c r="W13" s="2"/>
      <c r="X13" s="1"/>
      <c r="Y13" s="1"/>
      <c r="Z13" s="1"/>
    </row>
    <row r="14" spans="1:26">
      <c r="A14" s="331"/>
      <c r="B14" s="331"/>
      <c r="C14" s="331"/>
      <c r="D14" s="331"/>
      <c r="E14" s="331"/>
      <c r="F14" s="331"/>
      <c r="G14" s="331"/>
      <c r="H14" s="331"/>
      <c r="I14" s="331"/>
      <c r="J14" s="331"/>
      <c r="K14" s="331"/>
      <c r="L14" s="331"/>
      <c r="M14" s="331"/>
      <c r="N14" s="331"/>
      <c r="O14" s="331"/>
      <c r="P14" s="331"/>
      <c r="Q14" s="331"/>
      <c r="R14" s="331"/>
      <c r="S14" s="331"/>
      <c r="T14" s="331"/>
      <c r="U14" s="331"/>
      <c r="V14" s="331"/>
      <c r="W14" s="2"/>
      <c r="X14" s="1"/>
      <c r="Y14" s="1"/>
      <c r="Z14" s="1"/>
    </row>
    <row r="15" spans="1:26">
      <c r="A15" s="331"/>
      <c r="B15" s="331"/>
      <c r="C15" s="331"/>
      <c r="D15" s="331"/>
      <c r="E15" s="331"/>
      <c r="F15" s="331"/>
      <c r="G15" s="331"/>
      <c r="H15" s="331"/>
      <c r="I15" s="331"/>
      <c r="J15" s="331"/>
      <c r="K15" s="331"/>
      <c r="L15" s="331"/>
      <c r="M15" s="331"/>
      <c r="N15" s="331"/>
      <c r="O15" s="331"/>
      <c r="P15" s="331"/>
      <c r="Q15" s="331"/>
      <c r="R15" s="331"/>
      <c r="S15" s="331"/>
      <c r="T15" s="331"/>
      <c r="U15" s="331"/>
      <c r="V15" s="331"/>
      <c r="W15" s="2"/>
      <c r="X15" s="1"/>
      <c r="Y15" s="1"/>
      <c r="Z15" s="1"/>
    </row>
    <row r="16" spans="1:26">
      <c r="A16" s="331"/>
      <c r="B16" s="331"/>
      <c r="C16" s="331"/>
      <c r="D16" s="331"/>
      <c r="E16" s="331"/>
      <c r="F16" s="331"/>
      <c r="G16" s="331"/>
      <c r="H16" s="331"/>
      <c r="I16" s="331"/>
      <c r="J16" s="331"/>
      <c r="K16" s="331"/>
      <c r="L16" s="331"/>
      <c r="M16" s="331"/>
      <c r="N16" s="331"/>
      <c r="O16" s="331"/>
      <c r="P16" s="331"/>
      <c r="Q16" s="331"/>
      <c r="R16" s="331"/>
      <c r="S16" s="331"/>
      <c r="T16" s="331"/>
      <c r="U16" s="331"/>
      <c r="V16" s="331"/>
      <c r="W16" s="2"/>
      <c r="X16" s="1"/>
      <c r="Y16" s="1"/>
      <c r="Z16" s="1"/>
    </row>
    <row r="17" spans="1:26">
      <c r="A17" s="331"/>
      <c r="B17" s="331"/>
      <c r="C17" s="331"/>
      <c r="D17" s="331"/>
      <c r="E17" s="331"/>
      <c r="F17" s="331"/>
      <c r="G17" s="331"/>
      <c r="H17" s="331"/>
      <c r="I17" s="331"/>
      <c r="J17" s="331"/>
      <c r="K17" s="331"/>
      <c r="L17" s="331"/>
      <c r="M17" s="331"/>
      <c r="N17" s="331"/>
      <c r="O17" s="331"/>
      <c r="P17" s="331"/>
      <c r="Q17" s="331"/>
      <c r="R17" s="331"/>
      <c r="S17" s="331"/>
      <c r="T17" s="331"/>
      <c r="U17" s="331"/>
      <c r="V17" s="331"/>
      <c r="W17" s="2"/>
      <c r="X17" s="1"/>
      <c r="Y17" s="1"/>
      <c r="Z17" s="1"/>
    </row>
    <row r="18" spans="1:26">
      <c r="A18" s="331"/>
      <c r="B18" s="331"/>
      <c r="C18" s="331"/>
      <c r="D18" s="331"/>
      <c r="E18" s="331"/>
      <c r="F18" s="331"/>
      <c r="G18" s="331"/>
      <c r="H18" s="331"/>
      <c r="I18" s="331"/>
      <c r="J18" s="331"/>
      <c r="K18" s="331"/>
      <c r="L18" s="331"/>
      <c r="M18" s="331"/>
      <c r="N18" s="331"/>
      <c r="O18" s="331"/>
      <c r="P18" s="331"/>
      <c r="Q18" s="331"/>
      <c r="R18" s="331"/>
      <c r="S18" s="331"/>
      <c r="T18" s="331"/>
      <c r="U18" s="331"/>
      <c r="V18" s="331"/>
      <c r="W18" s="2"/>
      <c r="X18" s="1"/>
      <c r="Y18" s="1"/>
      <c r="Z18" s="1"/>
    </row>
    <row r="19" spans="1:26" ht="23" customHeight="1">
      <c r="A19" s="331"/>
      <c r="B19" s="331"/>
      <c r="C19" s="331"/>
      <c r="D19" s="331"/>
      <c r="E19" s="331"/>
      <c r="F19" s="331"/>
      <c r="G19" s="331"/>
      <c r="H19" s="331"/>
      <c r="I19" s="331"/>
      <c r="J19" s="331"/>
      <c r="K19" s="331"/>
      <c r="L19" s="331"/>
      <c r="M19" s="331"/>
      <c r="N19" s="331"/>
      <c r="O19" s="331"/>
      <c r="P19" s="331"/>
      <c r="Q19" s="331"/>
      <c r="R19" s="331"/>
      <c r="S19" s="331"/>
      <c r="T19" s="331"/>
      <c r="U19" s="331"/>
      <c r="V19" s="331"/>
      <c r="W19" s="3"/>
      <c r="X19" s="4"/>
      <c r="Y19" s="4"/>
      <c r="Z19" s="4"/>
    </row>
    <row r="20" spans="1:26" ht="67.5" customHeight="1">
      <c r="A20" s="331"/>
      <c r="B20" s="331"/>
      <c r="C20" s="331"/>
      <c r="D20" s="331"/>
      <c r="E20" s="331"/>
      <c r="F20" s="331"/>
      <c r="G20" s="331"/>
      <c r="H20" s="331"/>
      <c r="I20" s="331"/>
      <c r="J20" s="331"/>
      <c r="K20" s="331"/>
      <c r="L20" s="331"/>
      <c r="M20" s="331"/>
      <c r="N20" s="331"/>
      <c r="O20" s="331"/>
      <c r="P20" s="331"/>
      <c r="Q20" s="331"/>
      <c r="R20" s="331"/>
      <c r="S20" s="331"/>
      <c r="T20" s="331"/>
      <c r="U20" s="331"/>
      <c r="V20" s="331"/>
      <c r="W20" s="2"/>
      <c r="X20" s="1"/>
      <c r="Y20" s="1"/>
      <c r="Z20" s="1"/>
    </row>
    <row r="21" spans="1:26" ht="15.75" customHeight="1">
      <c r="A21" s="331"/>
      <c r="B21" s="331"/>
      <c r="C21" s="331"/>
      <c r="D21" s="331"/>
      <c r="E21" s="331"/>
      <c r="F21" s="331"/>
      <c r="G21" s="331"/>
      <c r="H21" s="331"/>
      <c r="I21" s="331"/>
      <c r="J21" s="331"/>
      <c r="K21" s="331"/>
      <c r="L21" s="331"/>
      <c r="M21" s="331"/>
      <c r="N21" s="331"/>
      <c r="O21" s="331"/>
      <c r="P21" s="331"/>
      <c r="Q21" s="331"/>
      <c r="R21" s="331"/>
      <c r="S21" s="331"/>
      <c r="T21" s="331"/>
      <c r="U21" s="331"/>
      <c r="V21" s="331"/>
      <c r="W21" s="2"/>
      <c r="X21" s="1"/>
      <c r="Y21" s="1"/>
      <c r="Z21" s="1"/>
    </row>
    <row r="22" spans="1:26" ht="15.75" customHeight="1">
      <c r="A22" s="331"/>
      <c r="B22" s="331"/>
      <c r="C22" s="331"/>
      <c r="D22" s="331"/>
      <c r="E22" s="331"/>
      <c r="F22" s="331"/>
      <c r="G22" s="331"/>
      <c r="H22" s="331"/>
      <c r="I22" s="331"/>
      <c r="J22" s="331"/>
      <c r="K22" s="331"/>
      <c r="L22" s="331"/>
      <c r="M22" s="331"/>
      <c r="N22" s="331"/>
      <c r="O22" s="331"/>
      <c r="P22" s="331"/>
      <c r="Q22" s="331"/>
      <c r="R22" s="331"/>
      <c r="S22" s="331"/>
      <c r="T22" s="331"/>
      <c r="U22" s="331"/>
      <c r="V22" s="331"/>
      <c r="W22" s="3"/>
      <c r="X22" s="4"/>
      <c r="Y22" s="4"/>
      <c r="Z22" s="4"/>
    </row>
    <row r="23" spans="1:26" ht="54" customHeight="1">
      <c r="A23" s="331"/>
      <c r="B23" s="331"/>
      <c r="C23" s="331"/>
      <c r="D23" s="331"/>
      <c r="E23" s="331"/>
      <c r="F23" s="331"/>
      <c r="G23" s="331"/>
      <c r="H23" s="331"/>
      <c r="I23" s="331"/>
      <c r="J23" s="331"/>
      <c r="K23" s="331"/>
      <c r="L23" s="331"/>
      <c r="M23" s="331"/>
      <c r="N23" s="331"/>
      <c r="O23" s="331"/>
      <c r="P23" s="331"/>
      <c r="Q23" s="331"/>
      <c r="R23" s="331"/>
      <c r="S23" s="331"/>
      <c r="T23" s="331"/>
      <c r="U23" s="331"/>
      <c r="V23" s="331"/>
      <c r="W23" s="2"/>
      <c r="X23" s="1"/>
      <c r="Y23" s="1"/>
      <c r="Z23" s="1"/>
    </row>
    <row r="24" spans="1:26" ht="15.75" customHeight="1">
      <c r="A24" s="331"/>
      <c r="B24" s="331"/>
      <c r="C24" s="331"/>
      <c r="D24" s="331"/>
      <c r="E24" s="331"/>
      <c r="F24" s="331"/>
      <c r="G24" s="331"/>
      <c r="H24" s="331"/>
      <c r="I24" s="331"/>
      <c r="J24" s="331"/>
      <c r="K24" s="331"/>
      <c r="L24" s="331"/>
      <c r="M24" s="331"/>
      <c r="N24" s="331"/>
      <c r="O24" s="331"/>
      <c r="P24" s="331"/>
      <c r="Q24" s="331"/>
      <c r="R24" s="331"/>
      <c r="S24" s="331"/>
      <c r="T24" s="331"/>
      <c r="U24" s="331"/>
      <c r="V24" s="331"/>
      <c r="W24" s="2"/>
      <c r="X24" s="1"/>
      <c r="Y24" s="1"/>
      <c r="Z24" s="1"/>
    </row>
    <row r="25" spans="1:26" ht="15.75" customHeight="1">
      <c r="A25" s="331"/>
      <c r="B25" s="331"/>
      <c r="C25" s="331"/>
      <c r="D25" s="331"/>
      <c r="E25" s="331"/>
      <c r="F25" s="331"/>
      <c r="G25" s="331"/>
      <c r="H25" s="331"/>
      <c r="I25" s="331"/>
      <c r="J25" s="331"/>
      <c r="K25" s="331"/>
      <c r="L25" s="331"/>
      <c r="M25" s="331"/>
      <c r="N25" s="331"/>
      <c r="O25" s="331"/>
      <c r="P25" s="331"/>
      <c r="Q25" s="331"/>
      <c r="R25" s="331"/>
      <c r="S25" s="331"/>
      <c r="T25" s="331"/>
      <c r="U25" s="331"/>
      <c r="V25" s="331"/>
      <c r="W25" s="3"/>
      <c r="X25" s="4"/>
      <c r="Y25" s="4"/>
      <c r="Z25" s="4"/>
    </row>
    <row r="26" spans="1:26" ht="33.75" customHeight="1">
      <c r="A26" s="331"/>
      <c r="B26" s="331"/>
      <c r="C26" s="331"/>
      <c r="D26" s="331"/>
      <c r="E26" s="331"/>
      <c r="F26" s="331"/>
      <c r="G26" s="331"/>
      <c r="H26" s="331"/>
      <c r="I26" s="331"/>
      <c r="J26" s="331"/>
      <c r="K26" s="331"/>
      <c r="L26" s="331"/>
      <c r="M26" s="331"/>
      <c r="N26" s="331"/>
      <c r="O26" s="331"/>
      <c r="P26" s="331"/>
      <c r="Q26" s="331"/>
      <c r="R26" s="331"/>
      <c r="S26" s="331"/>
      <c r="T26" s="331"/>
      <c r="U26" s="331"/>
      <c r="V26" s="331"/>
      <c r="W26" s="2"/>
      <c r="X26" s="1"/>
      <c r="Y26" s="1"/>
      <c r="Z26" s="1"/>
    </row>
    <row r="27" spans="1:26" ht="15.75" customHeight="1">
      <c r="A27" s="331"/>
      <c r="B27" s="331"/>
      <c r="C27" s="331"/>
      <c r="D27" s="331"/>
      <c r="E27" s="331"/>
      <c r="F27" s="331"/>
      <c r="G27" s="331"/>
      <c r="H27" s="331"/>
      <c r="I27" s="331"/>
      <c r="J27" s="331"/>
      <c r="K27" s="331"/>
      <c r="L27" s="331"/>
      <c r="M27" s="331"/>
      <c r="N27" s="331"/>
      <c r="O27" s="331"/>
      <c r="P27" s="331"/>
      <c r="Q27" s="331"/>
      <c r="R27" s="331"/>
      <c r="S27" s="331"/>
      <c r="T27" s="331"/>
      <c r="U27" s="331"/>
      <c r="V27" s="331"/>
      <c r="W27" s="2"/>
      <c r="X27" s="1"/>
      <c r="Y27" s="1"/>
      <c r="Z27" s="1"/>
    </row>
    <row r="28" spans="1:26" ht="15.75" customHeight="1">
      <c r="A28" s="331"/>
      <c r="B28" s="331"/>
      <c r="C28" s="331"/>
      <c r="D28" s="331"/>
      <c r="E28" s="331"/>
      <c r="F28" s="331"/>
      <c r="G28" s="331"/>
      <c r="H28" s="331"/>
      <c r="I28" s="331"/>
      <c r="J28" s="331"/>
      <c r="K28" s="331"/>
      <c r="L28" s="331"/>
      <c r="M28" s="331"/>
      <c r="N28" s="331"/>
      <c r="O28" s="331"/>
      <c r="P28" s="331"/>
      <c r="Q28" s="331"/>
      <c r="R28" s="331"/>
      <c r="S28" s="331"/>
      <c r="T28" s="331"/>
      <c r="U28" s="331"/>
      <c r="V28" s="331"/>
      <c r="W28" s="2"/>
      <c r="X28" s="1"/>
      <c r="Y28" s="1"/>
      <c r="Z28" s="1"/>
    </row>
    <row r="29" spans="1:26" ht="42.75" customHeight="1">
      <c r="A29" s="331"/>
      <c r="B29" s="331"/>
      <c r="C29" s="331"/>
      <c r="D29" s="331"/>
      <c r="E29" s="331"/>
      <c r="F29" s="331"/>
      <c r="G29" s="331"/>
      <c r="H29" s="331"/>
      <c r="I29" s="331"/>
      <c r="J29" s="331"/>
      <c r="K29" s="331"/>
      <c r="L29" s="331"/>
      <c r="M29" s="331"/>
      <c r="N29" s="331"/>
      <c r="O29" s="331"/>
      <c r="P29" s="331"/>
      <c r="Q29" s="331"/>
      <c r="R29" s="331"/>
      <c r="S29" s="331"/>
      <c r="T29" s="331"/>
      <c r="U29" s="331"/>
      <c r="V29" s="331"/>
      <c r="W29" s="2"/>
      <c r="X29" s="1"/>
      <c r="Y29" s="1"/>
      <c r="Z29" s="1"/>
    </row>
    <row r="30" spans="1:26" ht="15.75" customHeight="1">
      <c r="A30" s="331"/>
      <c r="B30" s="331"/>
      <c r="C30" s="331"/>
      <c r="D30" s="331"/>
      <c r="E30" s="331"/>
      <c r="F30" s="331"/>
      <c r="G30" s="331"/>
      <c r="H30" s="331"/>
      <c r="I30" s="331"/>
      <c r="J30" s="331"/>
      <c r="K30" s="331"/>
      <c r="L30" s="331"/>
      <c r="M30" s="331"/>
      <c r="N30" s="331"/>
      <c r="O30" s="331"/>
      <c r="P30" s="331"/>
      <c r="Q30" s="331"/>
      <c r="R30" s="331"/>
      <c r="S30" s="331"/>
      <c r="T30" s="331"/>
      <c r="U30" s="331"/>
      <c r="V30" s="331"/>
      <c r="W30" s="2"/>
      <c r="X30" s="1"/>
      <c r="Y30" s="1"/>
      <c r="Z30" s="1"/>
    </row>
    <row r="31" spans="1:26" ht="15.75" customHeight="1">
      <c r="A31" s="331"/>
      <c r="B31" s="331"/>
      <c r="C31" s="331"/>
      <c r="D31" s="331"/>
      <c r="E31" s="331"/>
      <c r="F31" s="331"/>
      <c r="G31" s="331"/>
      <c r="H31" s="331"/>
      <c r="I31" s="331"/>
      <c r="J31" s="331"/>
      <c r="K31" s="331"/>
      <c r="L31" s="331"/>
      <c r="M31" s="331"/>
      <c r="N31" s="331"/>
      <c r="O31" s="331"/>
      <c r="P31" s="331"/>
      <c r="Q31" s="331"/>
      <c r="R31" s="331"/>
      <c r="S31" s="331"/>
      <c r="T31" s="331"/>
      <c r="U31" s="331"/>
      <c r="V31" s="331"/>
      <c r="W31" s="2"/>
      <c r="X31" s="1"/>
      <c r="Y31" s="1"/>
      <c r="Z31" s="1"/>
    </row>
    <row r="32" spans="1:26" ht="15.75" customHeight="1">
      <c r="A32" s="331"/>
      <c r="B32" s="331"/>
      <c r="C32" s="331"/>
      <c r="D32" s="331"/>
      <c r="E32" s="331"/>
      <c r="F32" s="331"/>
      <c r="G32" s="331"/>
      <c r="H32" s="331"/>
      <c r="I32" s="331"/>
      <c r="J32" s="331"/>
      <c r="K32" s="331"/>
      <c r="L32" s="331"/>
      <c r="M32" s="331"/>
      <c r="N32" s="331"/>
      <c r="O32" s="331"/>
      <c r="P32" s="331"/>
      <c r="Q32" s="331"/>
      <c r="R32" s="331"/>
      <c r="S32" s="331"/>
      <c r="T32" s="331"/>
      <c r="U32" s="331"/>
      <c r="V32" s="331"/>
      <c r="W32" s="2"/>
      <c r="X32" s="1"/>
      <c r="Y32" s="1"/>
      <c r="Z32" s="1"/>
    </row>
    <row r="33" spans="1:26" ht="15.75" customHeight="1">
      <c r="A33" s="331"/>
      <c r="B33" s="331"/>
      <c r="C33" s="331"/>
      <c r="D33" s="331"/>
      <c r="E33" s="331"/>
      <c r="F33" s="331"/>
      <c r="G33" s="331"/>
      <c r="H33" s="331"/>
      <c r="I33" s="331"/>
      <c r="J33" s="331"/>
      <c r="K33" s="331"/>
      <c r="L33" s="331"/>
      <c r="M33" s="331"/>
      <c r="N33" s="331"/>
      <c r="O33" s="331"/>
      <c r="P33" s="331"/>
      <c r="Q33" s="331"/>
      <c r="R33" s="331"/>
      <c r="S33" s="331"/>
      <c r="T33" s="331"/>
      <c r="U33" s="331"/>
      <c r="V33" s="331"/>
      <c r="W33" s="2"/>
      <c r="X33" s="1"/>
      <c r="Y33" s="1"/>
      <c r="Z33" s="1"/>
    </row>
    <row r="34" spans="1:26" ht="15.75" customHeight="1">
      <c r="A34" s="331"/>
      <c r="B34" s="331"/>
      <c r="C34" s="331"/>
      <c r="D34" s="331"/>
      <c r="E34" s="331"/>
      <c r="F34" s="331"/>
      <c r="G34" s="331"/>
      <c r="H34" s="331"/>
      <c r="I34" s="331"/>
      <c r="J34" s="331"/>
      <c r="K34" s="331"/>
      <c r="L34" s="331"/>
      <c r="M34" s="331"/>
      <c r="N34" s="331"/>
      <c r="O34" s="331"/>
      <c r="P34" s="331"/>
      <c r="Q34" s="331"/>
      <c r="R34" s="331"/>
      <c r="S34" s="331"/>
      <c r="T34" s="331"/>
      <c r="U34" s="331"/>
      <c r="V34" s="331"/>
      <c r="W34" s="3"/>
      <c r="X34" s="4"/>
      <c r="Y34" s="4"/>
      <c r="Z34" s="4"/>
    </row>
    <row r="35" spans="1:26" ht="15.75" customHeight="1">
      <c r="A35" s="331"/>
      <c r="B35" s="331"/>
      <c r="C35" s="331"/>
      <c r="D35" s="331"/>
      <c r="E35" s="331"/>
      <c r="F35" s="331"/>
      <c r="G35" s="331"/>
      <c r="H35" s="331"/>
      <c r="I35" s="331"/>
      <c r="J35" s="331"/>
      <c r="K35" s="331"/>
      <c r="L35" s="331"/>
      <c r="M35" s="331"/>
      <c r="N35" s="331"/>
      <c r="O35" s="331"/>
      <c r="P35" s="331"/>
      <c r="Q35" s="331"/>
      <c r="R35" s="331"/>
      <c r="S35" s="331"/>
      <c r="T35" s="331"/>
      <c r="U35" s="331"/>
      <c r="V35" s="331"/>
      <c r="W35" s="2"/>
      <c r="X35" s="1"/>
      <c r="Y35" s="1"/>
      <c r="Z35" s="1"/>
    </row>
    <row r="36" spans="1:26" ht="15.75" customHeight="1">
      <c r="A36" s="331"/>
      <c r="B36" s="331"/>
      <c r="C36" s="331"/>
      <c r="D36" s="331"/>
      <c r="E36" s="331"/>
      <c r="F36" s="331"/>
      <c r="G36" s="331"/>
      <c r="H36" s="331"/>
      <c r="I36" s="331"/>
      <c r="J36" s="331"/>
      <c r="K36" s="331"/>
      <c r="L36" s="331"/>
      <c r="M36" s="331"/>
      <c r="N36" s="331"/>
      <c r="O36" s="331"/>
      <c r="P36" s="331"/>
      <c r="Q36" s="331"/>
      <c r="R36" s="331"/>
      <c r="S36" s="331"/>
      <c r="T36" s="331"/>
      <c r="U36" s="331"/>
      <c r="V36" s="331"/>
      <c r="W36" s="2"/>
      <c r="X36" s="1"/>
      <c r="Y36" s="1"/>
      <c r="Z36" s="1"/>
    </row>
    <row r="37" spans="1:26" ht="29.25" customHeight="1">
      <c r="A37" s="331"/>
      <c r="B37" s="331"/>
      <c r="C37" s="331"/>
      <c r="D37" s="331"/>
      <c r="E37" s="331"/>
      <c r="F37" s="331"/>
      <c r="G37" s="331"/>
      <c r="H37" s="331"/>
      <c r="I37" s="331"/>
      <c r="J37" s="331"/>
      <c r="K37" s="331"/>
      <c r="L37" s="331"/>
      <c r="M37" s="331"/>
      <c r="N37" s="331"/>
      <c r="O37" s="331"/>
      <c r="P37" s="331"/>
      <c r="Q37" s="331"/>
      <c r="R37" s="331"/>
      <c r="S37" s="331"/>
      <c r="T37" s="331"/>
      <c r="U37" s="331"/>
      <c r="V37" s="331"/>
      <c r="W37" s="2"/>
      <c r="X37" s="1"/>
      <c r="Y37" s="1"/>
      <c r="Z37" s="1"/>
    </row>
    <row r="38" spans="1:26" ht="15.75" customHeight="1">
      <c r="A38" s="331"/>
      <c r="B38" s="331"/>
      <c r="C38" s="331"/>
      <c r="D38" s="331"/>
      <c r="E38" s="331"/>
      <c r="F38" s="331"/>
      <c r="G38" s="331"/>
      <c r="H38" s="331"/>
      <c r="I38" s="331"/>
      <c r="J38" s="331"/>
      <c r="K38" s="331"/>
      <c r="L38" s="331"/>
      <c r="M38" s="331"/>
      <c r="N38" s="331"/>
      <c r="O38" s="331"/>
      <c r="P38" s="331"/>
      <c r="Q38" s="331"/>
      <c r="R38" s="331"/>
      <c r="S38" s="331"/>
      <c r="T38" s="331"/>
      <c r="U38" s="331"/>
      <c r="V38" s="331"/>
      <c r="W38" s="2"/>
      <c r="X38" s="1"/>
      <c r="Y38" s="1"/>
      <c r="Z38" s="1"/>
    </row>
    <row r="39" spans="1:26" ht="15.75" customHeight="1">
      <c r="A39" s="331"/>
      <c r="B39" s="331"/>
      <c r="C39" s="331"/>
      <c r="D39" s="331"/>
      <c r="E39" s="331"/>
      <c r="F39" s="331"/>
      <c r="G39" s="331"/>
      <c r="H39" s="331"/>
      <c r="I39" s="331"/>
      <c r="J39" s="331"/>
      <c r="K39" s="331"/>
      <c r="L39" s="331"/>
      <c r="M39" s="331"/>
      <c r="N39" s="331"/>
      <c r="O39" s="331"/>
      <c r="P39" s="331"/>
      <c r="Q39" s="331"/>
      <c r="R39" s="331"/>
      <c r="S39" s="331"/>
      <c r="T39" s="331"/>
      <c r="U39" s="331"/>
      <c r="V39" s="331"/>
      <c r="W39" s="2"/>
      <c r="X39" s="1"/>
      <c r="Y39" s="1"/>
      <c r="Z39" s="1"/>
    </row>
    <row r="40" spans="1:26" ht="15.75" customHeight="1">
      <c r="A40" s="331"/>
      <c r="B40" s="331"/>
      <c r="C40" s="331"/>
      <c r="D40" s="331"/>
      <c r="E40" s="331"/>
      <c r="F40" s="331"/>
      <c r="G40" s="331"/>
      <c r="H40" s="331"/>
      <c r="I40" s="331"/>
      <c r="J40" s="331"/>
      <c r="K40" s="331"/>
      <c r="L40" s="331"/>
      <c r="M40" s="331"/>
      <c r="N40" s="331"/>
      <c r="O40" s="331"/>
      <c r="P40" s="331"/>
      <c r="Q40" s="331"/>
      <c r="R40" s="331"/>
      <c r="S40" s="331"/>
      <c r="T40" s="331"/>
      <c r="U40" s="331"/>
      <c r="V40" s="331"/>
      <c r="W40" s="2"/>
      <c r="X40" s="1"/>
      <c r="Y40" s="1"/>
      <c r="Z40" s="1"/>
    </row>
    <row r="41" spans="1:26" ht="15.75" customHeight="1">
      <c r="A41" s="331"/>
      <c r="B41" s="331"/>
      <c r="C41" s="331"/>
      <c r="D41" s="331"/>
      <c r="E41" s="331"/>
      <c r="F41" s="331"/>
      <c r="G41" s="331"/>
      <c r="H41" s="331"/>
      <c r="I41" s="331"/>
      <c r="J41" s="331"/>
      <c r="K41" s="331"/>
      <c r="L41" s="331"/>
      <c r="M41" s="331"/>
      <c r="N41" s="331"/>
      <c r="O41" s="331"/>
      <c r="P41" s="331"/>
      <c r="Q41" s="331"/>
      <c r="R41" s="331"/>
      <c r="S41" s="331"/>
      <c r="T41" s="331"/>
      <c r="U41" s="331"/>
      <c r="V41" s="331"/>
      <c r="W41" s="2"/>
      <c r="X41" s="1"/>
      <c r="Y41" s="1"/>
      <c r="Z41" s="1"/>
    </row>
    <row r="42" spans="1:26" ht="15.75" customHeight="1">
      <c r="A42" s="331"/>
      <c r="B42" s="331"/>
      <c r="C42" s="331"/>
      <c r="D42" s="331"/>
      <c r="E42" s="331"/>
      <c r="F42" s="331"/>
      <c r="G42" s="331"/>
      <c r="H42" s="331"/>
      <c r="I42" s="331"/>
      <c r="J42" s="331"/>
      <c r="K42" s="331"/>
      <c r="L42" s="331"/>
      <c r="M42" s="331"/>
      <c r="N42" s="331"/>
      <c r="O42" s="331"/>
      <c r="P42" s="331"/>
      <c r="Q42" s="331"/>
      <c r="R42" s="331"/>
      <c r="S42" s="331"/>
      <c r="T42" s="331"/>
      <c r="U42" s="331"/>
      <c r="V42" s="331"/>
      <c r="W42" s="2"/>
      <c r="X42" s="1"/>
      <c r="Y42" s="1"/>
      <c r="Z42" s="1"/>
    </row>
    <row r="43" spans="1:26" ht="15.75" customHeight="1">
      <c r="A43" s="331"/>
      <c r="B43" s="331"/>
      <c r="C43" s="331"/>
      <c r="D43" s="331"/>
      <c r="E43" s="331"/>
      <c r="F43" s="331"/>
      <c r="G43" s="331"/>
      <c r="H43" s="331"/>
      <c r="I43" s="331"/>
      <c r="J43" s="331"/>
      <c r="K43" s="331"/>
      <c r="L43" s="331"/>
      <c r="M43" s="331"/>
      <c r="N43" s="331"/>
      <c r="O43" s="331"/>
      <c r="P43" s="331"/>
      <c r="Q43" s="331"/>
      <c r="R43" s="331"/>
      <c r="S43" s="331"/>
      <c r="T43" s="331"/>
      <c r="U43" s="331"/>
      <c r="V43" s="331"/>
      <c r="W43" s="2"/>
      <c r="X43" s="1"/>
      <c r="Y43" s="1"/>
      <c r="Z43" s="1"/>
    </row>
    <row r="44" spans="1:26" ht="15.75" customHeight="1">
      <c r="A44" s="331"/>
      <c r="B44" s="331"/>
      <c r="C44" s="331"/>
      <c r="D44" s="331"/>
      <c r="E44" s="331"/>
      <c r="F44" s="331"/>
      <c r="G44" s="331"/>
      <c r="H44" s="331"/>
      <c r="I44" s="331"/>
      <c r="J44" s="331"/>
      <c r="K44" s="331"/>
      <c r="L44" s="331"/>
      <c r="M44" s="331"/>
      <c r="N44" s="331"/>
      <c r="O44" s="331"/>
      <c r="P44" s="331"/>
      <c r="Q44" s="331"/>
      <c r="R44" s="331"/>
      <c r="S44" s="331"/>
      <c r="T44" s="331"/>
      <c r="U44" s="331"/>
      <c r="V44" s="331"/>
      <c r="W44" s="2"/>
      <c r="X44" s="1"/>
      <c r="Y44" s="1"/>
      <c r="Z44" s="1"/>
    </row>
    <row r="45" spans="1:26" ht="15.75" customHeight="1">
      <c r="A45" s="331"/>
      <c r="B45" s="331"/>
      <c r="C45" s="331"/>
      <c r="D45" s="331"/>
      <c r="E45" s="331"/>
      <c r="F45" s="331"/>
      <c r="G45" s="331"/>
      <c r="H45" s="331"/>
      <c r="I45" s="331"/>
      <c r="J45" s="331"/>
      <c r="K45" s="331"/>
      <c r="L45" s="331"/>
      <c r="M45" s="331"/>
      <c r="N45" s="331"/>
      <c r="O45" s="331"/>
      <c r="P45" s="331"/>
      <c r="Q45" s="331"/>
      <c r="R45" s="331"/>
      <c r="S45" s="331"/>
      <c r="T45" s="331"/>
      <c r="U45" s="331"/>
      <c r="V45" s="331"/>
      <c r="W45" s="2"/>
      <c r="X45" s="1"/>
      <c r="Y45" s="1"/>
      <c r="Z45" s="1"/>
    </row>
    <row r="46" spans="1:26" ht="6" customHeight="1">
      <c r="A46" s="331"/>
      <c r="B46" s="331"/>
      <c r="C46" s="331"/>
      <c r="D46" s="331"/>
      <c r="E46" s="331"/>
      <c r="F46" s="331"/>
      <c r="G46" s="331"/>
      <c r="H46" s="331"/>
      <c r="I46" s="331"/>
      <c r="J46" s="331"/>
      <c r="K46" s="331"/>
      <c r="L46" s="331"/>
      <c r="M46" s="331"/>
      <c r="N46" s="331"/>
      <c r="O46" s="331"/>
      <c r="P46" s="331"/>
      <c r="Q46" s="331"/>
      <c r="R46" s="331"/>
      <c r="S46" s="331"/>
      <c r="T46" s="331"/>
      <c r="U46" s="331"/>
      <c r="V46" s="331"/>
      <c r="W46" s="2"/>
      <c r="X46" s="1"/>
      <c r="Y46" s="1"/>
      <c r="Z46" s="1"/>
    </row>
    <row r="47" spans="1:26" ht="15.5" hidden="1" customHeight="1">
      <c r="A47" s="331"/>
      <c r="B47" s="331"/>
      <c r="C47" s="331"/>
      <c r="D47" s="331"/>
      <c r="E47" s="331"/>
      <c r="F47" s="331"/>
      <c r="G47" s="331"/>
      <c r="H47" s="331"/>
      <c r="I47" s="331"/>
      <c r="J47" s="331"/>
      <c r="K47" s="331"/>
      <c r="L47" s="331"/>
      <c r="M47" s="331"/>
      <c r="N47" s="331"/>
      <c r="O47" s="331"/>
      <c r="P47" s="331"/>
      <c r="Q47" s="331"/>
      <c r="R47" s="331"/>
      <c r="S47" s="331"/>
      <c r="T47" s="331"/>
      <c r="U47" s="331"/>
      <c r="V47" s="331"/>
      <c r="W47" s="2"/>
      <c r="X47" s="1"/>
      <c r="Y47" s="1"/>
      <c r="Z47" s="1"/>
    </row>
    <row r="48" spans="1:26" ht="15.75" hidden="1" customHeight="1">
      <c r="A48" s="331"/>
      <c r="B48" s="331"/>
      <c r="C48" s="331"/>
      <c r="D48" s="331"/>
      <c r="E48" s="331"/>
      <c r="F48" s="331"/>
      <c r="G48" s="331"/>
      <c r="H48" s="331"/>
      <c r="I48" s="331"/>
      <c r="J48" s="331"/>
      <c r="K48" s="331"/>
      <c r="L48" s="331"/>
      <c r="M48" s="331"/>
      <c r="N48" s="331"/>
      <c r="O48" s="331"/>
      <c r="P48" s="331"/>
      <c r="Q48" s="331"/>
      <c r="R48" s="331"/>
      <c r="S48" s="331"/>
      <c r="T48" s="331"/>
      <c r="U48" s="331"/>
      <c r="V48" s="331"/>
      <c r="W48" s="2"/>
      <c r="X48" s="1"/>
      <c r="Y48" s="1"/>
      <c r="Z48" s="1"/>
    </row>
    <row r="49" spans="1:26" ht="15.75" hidden="1" customHeight="1">
      <c r="A49" s="331"/>
      <c r="B49" s="331"/>
      <c r="C49" s="331"/>
      <c r="D49" s="331"/>
      <c r="E49" s="331"/>
      <c r="F49" s="331"/>
      <c r="G49" s="331"/>
      <c r="H49" s="331"/>
      <c r="I49" s="331"/>
      <c r="J49" s="331"/>
      <c r="K49" s="331"/>
      <c r="L49" s="331"/>
      <c r="M49" s="331"/>
      <c r="N49" s="331"/>
      <c r="O49" s="331"/>
      <c r="P49" s="331"/>
      <c r="Q49" s="331"/>
      <c r="R49" s="331"/>
      <c r="S49" s="331"/>
      <c r="T49" s="331"/>
      <c r="U49" s="331"/>
      <c r="V49" s="331"/>
      <c r="W49" s="2"/>
      <c r="X49" s="1"/>
      <c r="Y49" s="1"/>
      <c r="Z49" s="1"/>
    </row>
    <row r="50" spans="1:26" ht="15.75" hidden="1" customHeight="1">
      <c r="A50" s="331"/>
      <c r="B50" s="331"/>
      <c r="C50" s="331"/>
      <c r="D50" s="331"/>
      <c r="E50" s="331"/>
      <c r="F50" s="331"/>
      <c r="G50" s="331"/>
      <c r="H50" s="331"/>
      <c r="I50" s="331"/>
      <c r="J50" s="331"/>
      <c r="K50" s="331"/>
      <c r="L50" s="331"/>
      <c r="M50" s="331"/>
      <c r="N50" s="331"/>
      <c r="O50" s="331"/>
      <c r="P50" s="331"/>
      <c r="Q50" s="331"/>
      <c r="R50" s="331"/>
      <c r="S50" s="331"/>
      <c r="T50" s="331"/>
      <c r="U50" s="331"/>
      <c r="V50" s="331"/>
      <c r="W50" s="2"/>
      <c r="X50" s="1"/>
      <c r="Y50" s="1"/>
      <c r="Z50" s="1"/>
    </row>
    <row r="51" spans="1:26" ht="15.75" hidden="1" customHeight="1">
      <c r="A51" s="331"/>
      <c r="B51" s="331"/>
      <c r="C51" s="331"/>
      <c r="D51" s="331"/>
      <c r="E51" s="331"/>
      <c r="F51" s="331"/>
      <c r="G51" s="331"/>
      <c r="H51" s="331"/>
      <c r="I51" s="331"/>
      <c r="J51" s="331"/>
      <c r="K51" s="331"/>
      <c r="L51" s="331"/>
      <c r="M51" s="331"/>
      <c r="N51" s="331"/>
      <c r="O51" s="331"/>
      <c r="P51" s="331"/>
      <c r="Q51" s="331"/>
      <c r="R51" s="331"/>
      <c r="S51" s="331"/>
      <c r="T51" s="331"/>
      <c r="U51" s="331"/>
      <c r="V51" s="331"/>
      <c r="W51" s="2"/>
      <c r="X51" s="1"/>
      <c r="Y51" s="1"/>
      <c r="Z51" s="1"/>
    </row>
    <row r="52" spans="1:26" ht="15.75" hidden="1" customHeight="1">
      <c r="A52" s="331"/>
      <c r="B52" s="331"/>
      <c r="C52" s="331"/>
      <c r="D52" s="331"/>
      <c r="E52" s="331"/>
      <c r="F52" s="331"/>
      <c r="G52" s="331"/>
      <c r="H52" s="331"/>
      <c r="I52" s="331"/>
      <c r="J52" s="331"/>
      <c r="K52" s="331"/>
      <c r="L52" s="331"/>
      <c r="M52" s="331"/>
      <c r="N52" s="331"/>
      <c r="O52" s="331"/>
      <c r="P52" s="331"/>
      <c r="Q52" s="331"/>
      <c r="R52" s="331"/>
      <c r="S52" s="331"/>
      <c r="T52" s="331"/>
      <c r="U52" s="331"/>
      <c r="V52" s="331"/>
      <c r="W52" s="2"/>
      <c r="X52" s="1"/>
      <c r="Y52" s="1"/>
      <c r="Z52" s="1"/>
    </row>
    <row r="53" spans="1:26" ht="15.75" hidden="1" customHeight="1">
      <c r="A53" s="331"/>
      <c r="B53" s="331"/>
      <c r="C53" s="331"/>
      <c r="D53" s="331"/>
      <c r="E53" s="331"/>
      <c r="F53" s="331"/>
      <c r="G53" s="331"/>
      <c r="H53" s="331"/>
      <c r="I53" s="331"/>
      <c r="J53" s="331"/>
      <c r="K53" s="331"/>
      <c r="L53" s="331"/>
      <c r="M53" s="331"/>
      <c r="N53" s="331"/>
      <c r="O53" s="331"/>
      <c r="P53" s="331"/>
      <c r="Q53" s="331"/>
      <c r="R53" s="331"/>
      <c r="S53" s="331"/>
      <c r="T53" s="331"/>
      <c r="U53" s="331"/>
      <c r="V53" s="331"/>
      <c r="W53" s="2"/>
      <c r="X53" s="1"/>
      <c r="Y53" s="1"/>
      <c r="Z53" s="1"/>
    </row>
    <row r="54" spans="1:26" ht="15.75" hidden="1" customHeight="1">
      <c r="A54" s="331"/>
      <c r="B54" s="331"/>
      <c r="C54" s="331"/>
      <c r="D54" s="331"/>
      <c r="E54" s="331"/>
      <c r="F54" s="331"/>
      <c r="G54" s="331"/>
      <c r="H54" s="331"/>
      <c r="I54" s="331"/>
      <c r="J54" s="331"/>
      <c r="K54" s="331"/>
      <c r="L54" s="331"/>
      <c r="M54" s="331"/>
      <c r="N54" s="331"/>
      <c r="O54" s="331"/>
      <c r="P54" s="331"/>
      <c r="Q54" s="331"/>
      <c r="R54" s="331"/>
      <c r="S54" s="331"/>
      <c r="T54" s="331"/>
      <c r="U54" s="331"/>
      <c r="V54" s="331"/>
      <c r="W54" s="2"/>
      <c r="X54" s="1"/>
      <c r="Y54" s="1"/>
      <c r="Z54" s="1"/>
    </row>
    <row r="55" spans="1:26" ht="15.75" hidden="1" customHeight="1">
      <c r="A55" s="331"/>
      <c r="B55" s="331"/>
      <c r="C55" s="331"/>
      <c r="D55" s="331"/>
      <c r="E55" s="331"/>
      <c r="F55" s="331"/>
      <c r="G55" s="331"/>
      <c r="H55" s="331"/>
      <c r="I55" s="331"/>
      <c r="J55" s="331"/>
      <c r="K55" s="331"/>
      <c r="L55" s="331"/>
      <c r="M55" s="331"/>
      <c r="N55" s="331"/>
      <c r="O55" s="331"/>
      <c r="P55" s="331"/>
      <c r="Q55" s="331"/>
      <c r="R55" s="331"/>
      <c r="S55" s="331"/>
      <c r="T55" s="331"/>
      <c r="U55" s="331"/>
      <c r="V55" s="331"/>
      <c r="W55" s="2"/>
      <c r="X55" s="1"/>
      <c r="Y55" s="1"/>
      <c r="Z55" s="1"/>
    </row>
    <row r="56" spans="1:26" ht="15.75" hidden="1" customHeight="1">
      <c r="A56" s="331"/>
      <c r="B56" s="331"/>
      <c r="C56" s="331"/>
      <c r="D56" s="331"/>
      <c r="E56" s="331"/>
      <c r="F56" s="331"/>
      <c r="G56" s="331"/>
      <c r="H56" s="331"/>
      <c r="I56" s="331"/>
      <c r="J56" s="331"/>
      <c r="K56" s="331"/>
      <c r="L56" s="331"/>
      <c r="M56" s="331"/>
      <c r="N56" s="331"/>
      <c r="O56" s="331"/>
      <c r="P56" s="331"/>
      <c r="Q56" s="331"/>
      <c r="R56" s="331"/>
      <c r="S56" s="331"/>
      <c r="T56" s="331"/>
      <c r="U56" s="331"/>
      <c r="V56" s="331"/>
      <c r="W56" s="2"/>
      <c r="X56" s="1"/>
      <c r="Y56" s="1"/>
      <c r="Z56" s="1"/>
    </row>
    <row r="57" spans="1:26" ht="15.75" hidden="1" customHeight="1">
      <c r="A57" s="331"/>
      <c r="B57" s="331"/>
      <c r="C57" s="331"/>
      <c r="D57" s="331"/>
      <c r="E57" s="331"/>
      <c r="F57" s="331"/>
      <c r="G57" s="331"/>
      <c r="H57" s="331"/>
      <c r="I57" s="331"/>
      <c r="J57" s="331"/>
      <c r="K57" s="331"/>
      <c r="L57" s="331"/>
      <c r="M57" s="331"/>
      <c r="N57" s="331"/>
      <c r="O57" s="331"/>
      <c r="P57" s="331"/>
      <c r="Q57" s="331"/>
      <c r="R57" s="331"/>
      <c r="S57" s="331"/>
      <c r="T57" s="331"/>
      <c r="U57" s="331"/>
      <c r="V57" s="331"/>
      <c r="W57" s="2"/>
      <c r="X57" s="1"/>
      <c r="Y57" s="1"/>
      <c r="Z57" s="1"/>
    </row>
    <row r="58" spans="1:26" ht="15.75" hidden="1" customHeight="1">
      <c r="A58" s="331"/>
      <c r="B58" s="331"/>
      <c r="C58" s="331"/>
      <c r="D58" s="331"/>
      <c r="E58" s="331"/>
      <c r="F58" s="331"/>
      <c r="G58" s="331"/>
      <c r="H58" s="331"/>
      <c r="I58" s="331"/>
      <c r="J58" s="331"/>
      <c r="K58" s="331"/>
      <c r="L58" s="331"/>
      <c r="M58" s="331"/>
      <c r="N58" s="331"/>
      <c r="O58" s="331"/>
      <c r="P58" s="331"/>
      <c r="Q58" s="331"/>
      <c r="R58" s="331"/>
      <c r="S58" s="331"/>
      <c r="T58" s="331"/>
      <c r="U58" s="331"/>
      <c r="V58" s="331"/>
      <c r="W58" s="1"/>
      <c r="X58" s="1"/>
      <c r="Y58" s="1"/>
      <c r="Z58" s="1"/>
    </row>
    <row r="59" spans="1:26" ht="15.75" hidden="1" customHeight="1">
      <c r="A59" s="331"/>
      <c r="B59" s="331"/>
      <c r="C59" s="331"/>
      <c r="D59" s="331"/>
      <c r="E59" s="331"/>
      <c r="F59" s="331"/>
      <c r="G59" s="331"/>
      <c r="H59" s="331"/>
      <c r="I59" s="331"/>
      <c r="J59" s="331"/>
      <c r="K59" s="331"/>
      <c r="L59" s="331"/>
      <c r="M59" s="331"/>
      <c r="N59" s="331"/>
      <c r="O59" s="331"/>
      <c r="P59" s="331"/>
      <c r="Q59" s="331"/>
      <c r="R59" s="331"/>
      <c r="S59" s="331"/>
      <c r="T59" s="331"/>
      <c r="U59" s="331"/>
      <c r="V59" s="331"/>
      <c r="W59" s="1"/>
      <c r="X59" s="1"/>
      <c r="Y59" s="1"/>
      <c r="Z59" s="1"/>
    </row>
    <row r="60" spans="1:26"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Ly+nP2LEl0knKehJAHYY6YQZu3Bbtbx61Z0P/an4skxWTr84mvfSoBA9b37Mti8fEWCBOwk9YxuXAyUnvE/VtA==" saltValue="Jl6kH1YGVDV7fgtSOO1m/Q==" spinCount="100000" sheet="1" objects="1" scenarios="1" selectLockedCells="1" selectUnlockedCells="1"/>
  <mergeCells count="1">
    <mergeCell ref="A1:V59"/>
  </mergeCells>
  <printOptions horizontalCentered="1" verticalCentered="1"/>
  <pageMargins left="0.7" right="0.7" top="0.75" bottom="0.75" header="0" footer="0"/>
  <pageSetup scale="37"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FCED-14BC-43F0-929E-47C1527BEEF7}">
  <sheetPr>
    <tabColor theme="6" tint="-0.249977111117893"/>
  </sheetPr>
  <dimension ref="A1:BR201"/>
  <sheetViews>
    <sheetView workbookViewId="0">
      <selection activeCell="F14" sqref="F14"/>
    </sheetView>
  </sheetViews>
  <sheetFormatPr baseColWidth="10" defaultColWidth="8.6640625" defaultRowHeight="14"/>
  <cols>
    <col min="1" max="1" width="32.33203125" style="240" customWidth="1"/>
    <col min="2" max="2" width="39.5" style="240" customWidth="1"/>
    <col min="3" max="11" width="50.6640625" style="240" customWidth="1"/>
    <col min="12" max="12" width="24.5" style="240" customWidth="1"/>
    <col min="13" max="14" width="27.5" style="240" customWidth="1"/>
    <col min="15" max="15" width="24.6640625" style="240" customWidth="1"/>
    <col min="16" max="16" width="33.6640625" style="240" hidden="1" customWidth="1"/>
    <col min="17" max="17" width="21.5" style="240" hidden="1" customWidth="1"/>
    <col min="18" max="21" width="8.6640625" style="240" hidden="1" customWidth="1"/>
    <col min="22" max="24" width="19.5" style="240" hidden="1" customWidth="1"/>
    <col min="25" max="25" width="13.6640625" style="240" hidden="1" customWidth="1"/>
    <col min="26" max="26" width="15.6640625" style="240" hidden="1" customWidth="1"/>
    <col min="27" max="27" width="11.33203125" style="240" hidden="1" customWidth="1"/>
    <col min="28" max="28" width="12.6640625" style="240" hidden="1" customWidth="1"/>
    <col min="29" max="29" width="8.6640625" style="240" hidden="1" customWidth="1"/>
    <col min="30" max="30" width="13.6640625" style="295" hidden="1" customWidth="1"/>
    <col min="31" max="32" width="12.6640625" style="240" hidden="1" customWidth="1"/>
    <col min="33" max="33" width="12.1640625" style="240" hidden="1" customWidth="1"/>
    <col min="34" max="34" width="8.6640625" style="240" hidden="1" customWidth="1"/>
    <col min="35" max="35" width="12.6640625" style="240" customWidth="1"/>
    <col min="36" max="36" width="19.83203125" style="240" customWidth="1"/>
    <col min="37" max="37" width="20.1640625" style="240" customWidth="1"/>
    <col min="38" max="38" width="13.5" style="240" customWidth="1"/>
    <col min="39" max="40" width="8.6640625" style="240"/>
    <col min="41" max="41" width="17" style="240" customWidth="1"/>
    <col min="42" max="42" width="8.6640625" style="240"/>
    <col min="43" max="43" width="12.83203125" style="240" customWidth="1"/>
    <col min="44" max="44" width="13.1640625" style="240" customWidth="1"/>
    <col min="45" max="45" width="8.6640625" style="240"/>
    <col min="46" max="46" width="8.6640625" style="240" customWidth="1"/>
    <col min="47" max="50" width="8.6640625" style="240"/>
    <col min="51" max="51" width="12.1640625" style="240" customWidth="1"/>
    <col min="52" max="16384" width="8.6640625" style="240"/>
  </cols>
  <sheetData>
    <row r="1" spans="1:70" ht="15">
      <c r="A1" s="240" t="s">
        <v>740</v>
      </c>
      <c r="B1" s="289" t="s">
        <v>741</v>
      </c>
      <c r="C1" s="289" t="s">
        <v>742</v>
      </c>
      <c r="D1" s="290" t="s">
        <v>743</v>
      </c>
      <c r="E1" s="291" t="s">
        <v>744</v>
      </c>
      <c r="F1" s="291" t="s">
        <v>745</v>
      </c>
      <c r="G1" s="292" t="s">
        <v>674</v>
      </c>
      <c r="H1" s="292" t="s">
        <v>677</v>
      </c>
      <c r="I1" s="293" t="s">
        <v>746</v>
      </c>
      <c r="J1" s="291" t="s">
        <v>747</v>
      </c>
      <c r="K1" s="293" t="s">
        <v>748</v>
      </c>
      <c r="L1" s="294" t="s">
        <v>749</v>
      </c>
      <c r="M1" s="294" t="s">
        <v>750</v>
      </c>
      <c r="N1" s="294"/>
      <c r="O1" s="294" t="s">
        <v>751</v>
      </c>
      <c r="P1" s="294" t="s">
        <v>752</v>
      </c>
      <c r="Q1" s="294" t="s">
        <v>753</v>
      </c>
      <c r="S1" s="294" t="s">
        <v>754</v>
      </c>
      <c r="V1" s="294" t="s">
        <v>755</v>
      </c>
      <c r="W1" s="294" t="s">
        <v>756</v>
      </c>
      <c r="X1" s="776" t="s">
        <v>757</v>
      </c>
      <c r="Y1" s="776"/>
      <c r="Z1" s="776"/>
      <c r="AB1" s="240" t="s">
        <v>758</v>
      </c>
      <c r="AC1" s="240" t="s">
        <v>759</v>
      </c>
      <c r="AE1" s="240" t="s">
        <v>760</v>
      </c>
      <c r="AF1" s="240" t="s">
        <v>761</v>
      </c>
      <c r="AG1" s="240" t="s">
        <v>762</v>
      </c>
      <c r="AI1" s="294" t="s">
        <v>716</v>
      </c>
      <c r="AJ1" s="294" t="s">
        <v>1142</v>
      </c>
      <c r="AK1" s="294" t="s">
        <v>1146</v>
      </c>
      <c r="AN1" s="294" t="s">
        <v>1143</v>
      </c>
      <c r="AO1" s="294" t="s">
        <v>1145</v>
      </c>
      <c r="AQ1" s="294" t="s">
        <v>1144</v>
      </c>
      <c r="AR1" s="294" t="s">
        <v>1145</v>
      </c>
      <c r="AT1" s="204" t="s">
        <v>1185</v>
      </c>
      <c r="AU1" s="201"/>
      <c r="AV1" s="201"/>
      <c r="AW1" s="201"/>
      <c r="AY1" s="240" t="s">
        <v>1186</v>
      </c>
      <c r="BG1" s="240" t="s">
        <v>1189</v>
      </c>
      <c r="BK1" s="294" t="s">
        <v>1191</v>
      </c>
    </row>
    <row r="2" spans="1:70" ht="15">
      <c r="A2" s="296" t="s">
        <v>472</v>
      </c>
      <c r="B2" s="297" t="s">
        <v>477</v>
      </c>
      <c r="C2" s="297" t="s">
        <v>763</v>
      </c>
      <c r="D2" s="298" t="s">
        <v>764</v>
      </c>
      <c r="E2" s="299" t="s">
        <v>765</v>
      </c>
      <c r="F2" s="240" t="s">
        <v>766</v>
      </c>
      <c r="G2" s="300" t="s">
        <v>55</v>
      </c>
      <c r="H2" s="300" t="s">
        <v>31</v>
      </c>
      <c r="I2" s="301" t="s">
        <v>767</v>
      </c>
      <c r="J2" s="299" t="s">
        <v>473</v>
      </c>
      <c r="K2" s="301" t="s">
        <v>558</v>
      </c>
      <c r="L2" s="240">
        <f>'GHG Inventory'!H69</f>
        <v>0</v>
      </c>
      <c r="M2" s="240">
        <f>IFERROR(SMALL(L11:L14,1),"")</f>
        <v>0</v>
      </c>
      <c r="N2" s="240" t="s">
        <v>389</v>
      </c>
      <c r="O2" s="240">
        <f>'GHG Inventory'!N82</f>
        <v>0</v>
      </c>
      <c r="P2" s="240" t="s">
        <v>768</v>
      </c>
      <c r="Q2" s="240" t="s">
        <v>474</v>
      </c>
      <c r="S2" s="240" t="s">
        <v>670</v>
      </c>
      <c r="T2" s="240" t="e" cm="1">
        <f t="array" aca="1" ref="T2" ca="1">IF(OR(info_isin="NA", AND(ISNUMBER(FIND(MID(info_isin, ROW(INDIRECT("1:12")), 1), "0123456789ABCDEFGHIJKLMNOPQRSTUVWXYZ")), LEN(info_isin)=12)), "Valid", "Invalid")</f>
        <v>#REF!</v>
      </c>
      <c r="V2" s="240" t="s">
        <v>769</v>
      </c>
      <c r="W2" s="240" t="s">
        <v>770</v>
      </c>
      <c r="X2" s="240" t="s">
        <v>389</v>
      </c>
      <c r="Y2" s="302">
        <f>'GHG Inventory'!H389</f>
        <v>0</v>
      </c>
      <c r="Z2" s="302">
        <f>'GHG Inventory'!H412</f>
        <v>0</v>
      </c>
      <c r="AA2" s="303"/>
      <c r="AB2" s="302">
        <f>Y2+Z2</f>
        <v>0</v>
      </c>
      <c r="AD2" s="295" t="s">
        <v>771</v>
      </c>
      <c r="AE2" s="304">
        <f>'GHG Inventory'!$H$469+'GHG Inventory'!H470</f>
        <v>0</v>
      </c>
      <c r="AF2" s="304" t="e">
        <f>'GHG Inventory'!$H$491+'GHG Inventory'!H492</f>
        <v>#VALUE!</v>
      </c>
      <c r="AG2" s="304" t="e">
        <f>'GHG Inventory'!$H$512+'GHG Inventory'!H513</f>
        <v>#VALUE!</v>
      </c>
      <c r="AI2" s="302">
        <f>'GHG Inventory'!H389+'GHG Inventory'!H412</f>
        <v>0</v>
      </c>
      <c r="AJ2" s="240">
        <f>IFERROR(O2/(1-AI2),0)</f>
        <v>0</v>
      </c>
      <c r="AK2" s="240">
        <f>AJ2*AI2</f>
        <v>0</v>
      </c>
      <c r="AN2" s="305">
        <f>'Near-Term Target Coverage'!E20</f>
        <v>0</v>
      </c>
      <c r="AO2" s="240">
        <f>IFERROR(AN2*O2,0)</f>
        <v>0</v>
      </c>
      <c r="AQ2" s="305">
        <f>'Net-Zero Targets Coverage'!E20</f>
        <v>0</v>
      </c>
      <c r="AR2" s="240">
        <f>IFERROR(O2*AQ2,0)</f>
        <v>0</v>
      </c>
      <c r="AT2" s="201" t="str">
        <f>'GHG Inventory'!C68</f>
        <v>Year type</v>
      </c>
      <c r="AU2" s="201">
        <f>ghg_year_type</f>
        <v>0</v>
      </c>
      <c r="AV2" s="201" t="b">
        <f t="shared" ref="AV2:AV11" si="0">OR(AU2=0,ISBLANK(AU2)=TRUE)</f>
        <v>1</v>
      </c>
      <c r="AW2" s="201" t="str">
        <f>IF(AV2=TRUE,AT2,"")</f>
        <v>Year type</v>
      </c>
      <c r="BK2" s="240" t="s">
        <v>1192</v>
      </c>
      <c r="BL2" s="240">
        <f>'GHG Inventory'!H387</f>
        <v>0</v>
      </c>
      <c r="BN2" s="240" t="s">
        <v>1192</v>
      </c>
      <c r="BO2" s="240">
        <f>'GHG Inventory'!H409</f>
        <v>0</v>
      </c>
    </row>
    <row r="3" spans="1:70" ht="15">
      <c r="A3" s="297" t="s">
        <v>772</v>
      </c>
      <c r="B3" s="297" t="s">
        <v>773</v>
      </c>
      <c r="C3" s="297" t="s">
        <v>473</v>
      </c>
      <c r="D3" s="298" t="s">
        <v>36</v>
      </c>
      <c r="E3" s="299" t="s">
        <v>774</v>
      </c>
      <c r="F3" s="299" t="s">
        <v>775</v>
      </c>
      <c r="G3" s="300" t="s">
        <v>776</v>
      </c>
      <c r="H3" s="300" t="s">
        <v>777</v>
      </c>
      <c r="I3" s="301" t="s">
        <v>767</v>
      </c>
      <c r="J3" s="299" t="s">
        <v>778</v>
      </c>
      <c r="K3" s="301" t="s">
        <v>779</v>
      </c>
      <c r="L3" s="240">
        <f>'GHG Inventory'!H71</f>
        <v>0</v>
      </c>
      <c r="M3" s="240" t="str">
        <f>IFERROR(SMALL(L11:L14,2),"")</f>
        <v/>
      </c>
      <c r="N3" s="240" t="s">
        <v>390</v>
      </c>
      <c r="O3" s="240">
        <f>'GHG Inventory'!N92</f>
        <v>0</v>
      </c>
      <c r="P3" s="240" t="s">
        <v>780</v>
      </c>
      <c r="Q3" s="240" t="s">
        <v>781</v>
      </c>
      <c r="S3" s="240" t="s">
        <v>672</v>
      </c>
      <c r="T3" s="240" t="e" cm="1">
        <f t="array" aca="1" ref="T3" ca="1">IF(OR(info_lei="NA", AND(ISNUMBER(FIND(MID(info_lei, ROW(INDIRECT("1:20")), 1), "0123456789ABCDEFGHIJKLMNOPQRSTUVWXYZ")), LEN(info_lei)=20)), "Valid", "Invalid")</f>
        <v>#REF!</v>
      </c>
      <c r="V3" s="240" t="s">
        <v>782</v>
      </c>
      <c r="W3" s="240" t="s">
        <v>783</v>
      </c>
      <c r="X3" s="240" t="s">
        <v>390</v>
      </c>
      <c r="Y3" s="302">
        <f>'GHG Inventory'!H390</f>
        <v>0</v>
      </c>
      <c r="Z3" s="302">
        <f>'GHG Inventory'!H413</f>
        <v>0</v>
      </c>
      <c r="AA3" s="303"/>
      <c r="AB3" s="302">
        <f>Y3+Z3</f>
        <v>0</v>
      </c>
      <c r="AD3" s="295" t="s">
        <v>784</v>
      </c>
      <c r="AE3" s="304">
        <f>'GHG Inventory'!$H$469+'GHG Inventory'!H471</f>
        <v>0</v>
      </c>
      <c r="AF3" s="304" t="e">
        <f>'GHG Inventory'!$H$491+'GHG Inventory'!H493</f>
        <v>#VALUE!</v>
      </c>
      <c r="AG3" s="304" t="e">
        <f>'GHG Inventory'!$H$512+'GHG Inventory'!H514</f>
        <v>#VALUE!</v>
      </c>
      <c r="AI3" s="302">
        <f>'GHG Inventory'!H390+'GHG Inventory'!H413</f>
        <v>0</v>
      </c>
      <c r="AJ3" s="240">
        <f t="shared" ref="AJ3:AJ19" si="1">IFERROR(O3/(1-AI3),0)</f>
        <v>0</v>
      </c>
      <c r="AK3" s="240">
        <f t="shared" ref="AK3:AK19" si="2">AJ3*AI3</f>
        <v>0</v>
      </c>
      <c r="AN3" s="305">
        <f>'Near-Term Target Coverage'!E21</f>
        <v>0</v>
      </c>
      <c r="AO3" s="240">
        <f t="shared" ref="AO3:AO19" si="3">IFERROR(AN3*O3,0)</f>
        <v>0</v>
      </c>
      <c r="AQ3" s="305">
        <f>'Net-Zero Targets Coverage'!E21</f>
        <v>0</v>
      </c>
      <c r="AR3" s="240">
        <f t="shared" ref="AR3:AR19" si="4">IFERROR(O3*AQ3,0)</f>
        <v>0</v>
      </c>
      <c r="AT3" s="201" t="str">
        <f>'GHG Inventory'!C69</f>
        <v xml:space="preserve">Scope 1 and 2 base year				</v>
      </c>
      <c r="AU3" s="201">
        <f>'GHG Inventory'!H69</f>
        <v>0</v>
      </c>
      <c r="AV3" s="201" t="b">
        <f t="shared" si="0"/>
        <v>1</v>
      </c>
      <c r="AW3" s="201" t="str">
        <f>IF(AV3=TRUE,AT3,"")</f>
        <v xml:space="preserve">Scope 1 and 2 base year				</v>
      </c>
      <c r="AY3" s="240" t="s">
        <v>393</v>
      </c>
      <c r="AZ3" s="240">
        <f>IF('GHG Inventory'!$S$126="NA","NA",'GHG Inventory'!K136)</f>
        <v>0</v>
      </c>
      <c r="BA3" s="240">
        <f>IF('GHG Inventory'!$S$126="NA","NA",'GHG Inventory'!K137)</f>
        <v>0</v>
      </c>
      <c r="BB3" s="240">
        <f>IF('GHG Inventory'!$S$126="NA","NA",'GHG Inventory'!K138)</f>
        <v>0</v>
      </c>
      <c r="BC3" s="240" t="s">
        <v>29</v>
      </c>
      <c r="BD3" s="240" t="s">
        <v>29</v>
      </c>
      <c r="BE3" s="240" t="s">
        <v>29</v>
      </c>
      <c r="BF3" s="240" t="s">
        <v>29</v>
      </c>
      <c r="BG3" s="240" t="s">
        <v>393</v>
      </c>
      <c r="BH3" s="240">
        <f>'GHG Inventory'!F125</f>
        <v>0</v>
      </c>
      <c r="BK3" s="302">
        <f>'GHG Inventory'!H389</f>
        <v>0</v>
      </c>
      <c r="BL3" s="302">
        <f>'GHG Inventory'!J389</f>
        <v>0</v>
      </c>
      <c r="BN3" s="302">
        <f>'GHG Inventory'!H412</f>
        <v>0</v>
      </c>
      <c r="BO3" s="302">
        <f>'GHG Inventory'!J412</f>
        <v>0</v>
      </c>
      <c r="BQ3" s="240" t="str" cm="1">
        <f t="array" ref="BQ3">IF(BL2="Yes",_xlfn._xlws.FILTER(BL3:BL20,BK3:BK20&gt;0),"")</f>
        <v/>
      </c>
      <c r="BR3" s="240" t="str" cm="1">
        <f t="array" ref="BR3">IF(BO2="No",_xlfn._xlws.FILTER(BO3:BO20,BN3:BN20&gt;0),"")</f>
        <v/>
      </c>
    </row>
    <row r="4" spans="1:70" ht="15">
      <c r="A4" s="297" t="s">
        <v>476</v>
      </c>
      <c r="B4" s="297" t="s">
        <v>479</v>
      </c>
      <c r="C4" s="297" t="s">
        <v>477</v>
      </c>
      <c r="D4" s="298" t="s">
        <v>785</v>
      </c>
      <c r="E4" s="299" t="s">
        <v>786</v>
      </c>
      <c r="F4" s="299" t="s">
        <v>787</v>
      </c>
      <c r="G4" s="300" t="s">
        <v>788</v>
      </c>
      <c r="H4" s="300" t="s">
        <v>789</v>
      </c>
      <c r="I4" s="301" t="s">
        <v>767</v>
      </c>
      <c r="J4" s="299" t="s">
        <v>790</v>
      </c>
      <c r="K4" s="301" t="s">
        <v>791</v>
      </c>
      <c r="L4" s="240">
        <f>IF('GHG Inventory'!H72="Yes",list_by12,'GHG Inventory'!H73)</f>
        <v>0</v>
      </c>
      <c r="M4" s="240" t="str">
        <f>IFERROR(SMALL(L11:L14,3),"")</f>
        <v/>
      </c>
      <c r="N4" s="240" t="s">
        <v>391</v>
      </c>
      <c r="O4" s="240">
        <f>'GHG Inventory'!N98</f>
        <v>0</v>
      </c>
      <c r="P4" s="240" t="s">
        <v>792</v>
      </c>
      <c r="Q4" s="240" t="s">
        <v>793</v>
      </c>
      <c r="V4" s="240" t="s">
        <v>794</v>
      </c>
      <c r="W4" s="240" t="s">
        <v>795</v>
      </c>
      <c r="X4" s="240" t="s">
        <v>391</v>
      </c>
      <c r="Y4" s="302">
        <f>'GHG Inventory'!H391</f>
        <v>0</v>
      </c>
      <c r="Z4" s="302">
        <f>'GHG Inventory'!H414</f>
        <v>0</v>
      </c>
      <c r="AB4" s="302">
        <f>Y4+Z4</f>
        <v>0</v>
      </c>
      <c r="AD4" s="295" t="s">
        <v>796</v>
      </c>
      <c r="AE4" s="304" t="str">
        <f>IF(SUM('GHG Inventory'!H472:H486)=0,"NA",SUM('GHG Inventory'!H472:H486))</f>
        <v>NA</v>
      </c>
      <c r="AF4" s="304" t="str">
        <f>IF(SUM('GHG Inventory'!H494:H508)=0,"NA",SUM('GHG Inventory'!H494:H508))</f>
        <v>NA</v>
      </c>
      <c r="AG4" s="304" t="str">
        <f>IF(SUM('GHG Inventory'!H515:H529)=0,"NA",SUM('GHG Inventory'!H515:H529))</f>
        <v>NA</v>
      </c>
      <c r="AI4" s="302">
        <f>'GHG Inventory'!H391+'GHG Inventory'!H414</f>
        <v>0</v>
      </c>
      <c r="AJ4" s="240">
        <f t="shared" si="1"/>
        <v>0</v>
      </c>
      <c r="AK4" s="240">
        <f t="shared" si="2"/>
        <v>0</v>
      </c>
      <c r="AN4" s="305">
        <f>'Near-Term Target Coverage'!E22</f>
        <v>0</v>
      </c>
      <c r="AO4" s="240">
        <f t="shared" si="3"/>
        <v>0</v>
      </c>
      <c r="AQ4" s="305">
        <f>'Net-Zero Targets Coverage'!E22</f>
        <v>0</v>
      </c>
      <c r="AR4" s="240">
        <f t="shared" si="4"/>
        <v>0</v>
      </c>
      <c r="AT4" s="201" t="s">
        <v>1180</v>
      </c>
      <c r="AU4" s="201">
        <f>ghg_fy_day</f>
        <v>0</v>
      </c>
      <c r="AV4" s="201" t="b">
        <f t="shared" si="0"/>
        <v>1</v>
      </c>
      <c r="AW4" s="201" t="str">
        <f>IF(AND(AV4=TRUE,$AU$2="Fiscal"),AT4,"")</f>
        <v/>
      </c>
      <c r="AY4" s="240" t="s">
        <v>394</v>
      </c>
      <c r="AZ4" s="240">
        <f>IF('GHG Inventory'!$S$143="NA","NA",'GHG Inventory'!K153)</f>
        <v>0</v>
      </c>
      <c r="BA4" s="240">
        <f>IF('GHG Inventory'!$S$143="NA","NA",'GHG Inventory'!K154)</f>
        <v>0</v>
      </c>
      <c r="BB4" s="240">
        <f>IF('GHG Inventory'!$S$143="NA","NA",'GHG Inventory'!K155)</f>
        <v>0</v>
      </c>
      <c r="BC4" s="240" t="s">
        <v>29</v>
      </c>
      <c r="BD4" s="240" t="s">
        <v>29</v>
      </c>
      <c r="BE4" s="240" t="s">
        <v>29</v>
      </c>
      <c r="BF4" s="240" t="s">
        <v>29</v>
      </c>
      <c r="BG4" s="240" t="s">
        <v>394</v>
      </c>
      <c r="BH4" s="240">
        <f>'GHG Inventory'!F142</f>
        <v>0</v>
      </c>
      <c r="BK4" s="302">
        <f>'GHG Inventory'!H390</f>
        <v>0</v>
      </c>
      <c r="BL4" s="302">
        <f>'GHG Inventory'!J390</f>
        <v>0</v>
      </c>
      <c r="BN4" s="302">
        <f>'GHG Inventory'!H413</f>
        <v>0</v>
      </c>
      <c r="BO4" s="302">
        <f>'GHG Inventory'!J413</f>
        <v>0</v>
      </c>
    </row>
    <row r="5" spans="1:70" ht="15">
      <c r="A5" s="240" t="s">
        <v>478</v>
      </c>
      <c r="B5" s="297" t="s">
        <v>797</v>
      </c>
      <c r="C5" s="297" t="s">
        <v>478</v>
      </c>
      <c r="D5" s="298" t="s">
        <v>798</v>
      </c>
      <c r="E5" s="299" t="s">
        <v>799</v>
      </c>
      <c r="F5" s="299" t="s">
        <v>800</v>
      </c>
      <c r="G5" s="300" t="s">
        <v>801</v>
      </c>
      <c r="H5" s="300" t="s">
        <v>802</v>
      </c>
      <c r="I5" s="301" t="s">
        <v>767</v>
      </c>
      <c r="J5" s="299" t="s">
        <v>803</v>
      </c>
      <c r="K5" s="301" t="s">
        <v>239</v>
      </c>
      <c r="L5" s="240">
        <f>IF('GHG Inventory'!H72="Yes",list_mry12,'GHG Inventory'!H74)</f>
        <v>0</v>
      </c>
      <c r="M5" s="240" t="str">
        <f>IFERROR(SMALL(L11:L14,4),"")</f>
        <v/>
      </c>
      <c r="N5" s="240" t="s">
        <v>393</v>
      </c>
      <c r="O5" s="240">
        <f>'GHG Inventory'!S126</f>
        <v>0</v>
      </c>
      <c r="P5" s="240" t="s">
        <v>804</v>
      </c>
      <c r="Q5" s="240" t="s">
        <v>805</v>
      </c>
      <c r="V5" s="240" t="s">
        <v>806</v>
      </c>
      <c r="W5" s="240" t="s">
        <v>807</v>
      </c>
      <c r="X5" s="240" t="s">
        <v>393</v>
      </c>
      <c r="Y5" s="302">
        <f>'GHG Inventory'!H392</f>
        <v>0</v>
      </c>
      <c r="Z5" s="302">
        <f>'GHG Inventory'!H415</f>
        <v>0</v>
      </c>
      <c r="AA5" s="294" t="s">
        <v>808</v>
      </c>
      <c r="AB5" s="306" t="e">
        <f>1-(O2+O3)/(O2/(100%-AB2)+O3/(100%-AB3))</f>
        <v>#DIV/0!</v>
      </c>
      <c r="AC5" s="302"/>
      <c r="AD5" s="295" t="s">
        <v>809</v>
      </c>
      <c r="AE5" s="240" t="e">
        <f>IF('GHG Inventory'!H88="Location",AE2+AE4,AE3+AE4)</f>
        <v>#VALUE!</v>
      </c>
      <c r="AF5" s="240" t="e">
        <f>IF('GHG Inventory'!I88="Location",AF2+AF4,AF3+AF4)</f>
        <v>#VALUE!</v>
      </c>
      <c r="AG5" s="240" t="e">
        <f>IF('GHG Inventory'!J88="Location",AG2+AG4,AG3+AG4)</f>
        <v>#VALUE!</v>
      </c>
      <c r="AI5" s="302">
        <f>'GHG Inventory'!H392+'GHG Inventory'!H415</f>
        <v>0</v>
      </c>
      <c r="AJ5" s="240">
        <f t="shared" si="1"/>
        <v>0</v>
      </c>
      <c r="AK5" s="240">
        <f t="shared" si="2"/>
        <v>0</v>
      </c>
      <c r="AN5" s="305">
        <f>'Near-Term Target Coverage'!E24</f>
        <v>0</v>
      </c>
      <c r="AO5" s="240">
        <f t="shared" si="3"/>
        <v>0</v>
      </c>
      <c r="AQ5" s="305">
        <f>'Net-Zero Targets Coverage'!E24</f>
        <v>0</v>
      </c>
      <c r="AR5" s="240">
        <f t="shared" si="4"/>
        <v>0</v>
      </c>
      <c r="AT5" s="199" t="s">
        <v>1181</v>
      </c>
      <c r="AU5" s="201">
        <f>ghg_fy_month</f>
        <v>0</v>
      </c>
      <c r="AV5" s="201" t="b">
        <f t="shared" si="0"/>
        <v>1</v>
      </c>
      <c r="AW5" s="201" t="str">
        <f>IF(AND(AV5=TRUE,$AU$2="Fiscal"),AT5,"")</f>
        <v/>
      </c>
      <c r="AY5" s="240" t="s">
        <v>396</v>
      </c>
      <c r="AZ5" s="240">
        <f>IF('GHG Inventory'!$S$159="NA","NA",'GHG Inventory'!K180)</f>
        <v>0</v>
      </c>
      <c r="BA5" s="240">
        <f>IF('GHG Inventory'!$S$159="NA","NA",'GHG Inventory'!K181)</f>
        <v>0</v>
      </c>
      <c r="BB5" s="240">
        <f>IF('GHG Inventory'!$S$159="NA","NA",'GHG Inventory'!K182)</f>
        <v>0</v>
      </c>
      <c r="BC5" s="240" t="s">
        <v>29</v>
      </c>
      <c r="BD5" s="240" t="s">
        <v>29</v>
      </c>
      <c r="BE5" s="240" t="s">
        <v>29</v>
      </c>
      <c r="BF5" s="240" t="s">
        <v>29</v>
      </c>
      <c r="BG5" s="240">
        <v>3</v>
      </c>
      <c r="BH5" s="240">
        <f>'GHG Inventory'!F158</f>
        <v>0</v>
      </c>
      <c r="BK5" s="302">
        <f>'GHG Inventory'!H391</f>
        <v>0</v>
      </c>
      <c r="BL5" s="302">
        <f>'GHG Inventory'!J391</f>
        <v>0</v>
      </c>
      <c r="BN5" s="302">
        <f>'GHG Inventory'!H414</f>
        <v>0</v>
      </c>
      <c r="BO5" s="302">
        <f>'GHG Inventory'!J414</f>
        <v>0</v>
      </c>
    </row>
    <row r="6" spans="1:70" ht="30">
      <c r="A6" s="307" t="s">
        <v>810</v>
      </c>
      <c r="B6" s="307" t="s">
        <v>811</v>
      </c>
      <c r="C6" s="297" t="s">
        <v>810</v>
      </c>
      <c r="D6" s="298" t="s">
        <v>1204</v>
      </c>
      <c r="E6" s="299" t="s">
        <v>1208</v>
      </c>
      <c r="F6" s="299" t="s">
        <v>1212</v>
      </c>
      <c r="G6" s="300" t="s">
        <v>812</v>
      </c>
      <c r="H6" s="300" t="s">
        <v>813</v>
      </c>
      <c r="I6" s="301" t="s">
        <v>767</v>
      </c>
      <c r="J6" s="299" t="s">
        <v>763</v>
      </c>
      <c r="K6" s="301" t="s">
        <v>814</v>
      </c>
      <c r="N6" s="240" t="s">
        <v>394</v>
      </c>
      <c r="O6" s="240">
        <f>'GHG Inventory'!S143</f>
        <v>0</v>
      </c>
      <c r="P6" s="240" t="s">
        <v>815</v>
      </c>
      <c r="Q6" s="240" t="s">
        <v>816</v>
      </c>
      <c r="V6" s="240" t="s">
        <v>817</v>
      </c>
      <c r="W6" s="240" t="s">
        <v>818</v>
      </c>
      <c r="X6" s="240" t="s">
        <v>394</v>
      </c>
      <c r="Y6" s="302">
        <f>'GHG Inventory'!H393</f>
        <v>0</v>
      </c>
      <c r="Z6" s="302">
        <f>'GHG Inventory'!H416</f>
        <v>0</v>
      </c>
      <c r="AA6" s="303" t="s">
        <v>819</v>
      </c>
      <c r="AB6" s="306" t="e">
        <f>1-(O2+O4)/(O2/(100%-AB2)+O4/(100%-AB4))</f>
        <v>#DIV/0!</v>
      </c>
      <c r="AC6" s="302"/>
      <c r="AD6" s="295" t="s">
        <v>820</v>
      </c>
      <c r="AE6" s="240" t="b">
        <f>ghg_y1&lt;&gt;""</f>
        <v>1</v>
      </c>
      <c r="AF6" s="240" t="b">
        <f>ghg_y2&lt;&gt;""</f>
        <v>0</v>
      </c>
      <c r="AG6" s="240" t="b">
        <f>ghg_y3&lt;&gt;""</f>
        <v>0</v>
      </c>
      <c r="AI6" s="302">
        <f>'GHG Inventory'!H393+'GHG Inventory'!H416</f>
        <v>0</v>
      </c>
      <c r="AJ6" s="240">
        <f t="shared" si="1"/>
        <v>0</v>
      </c>
      <c r="AK6" s="240">
        <f t="shared" si="2"/>
        <v>0</v>
      </c>
      <c r="AN6" s="305">
        <f>'Near-Term Target Coverage'!E25</f>
        <v>0</v>
      </c>
      <c r="AO6" s="240">
        <f t="shared" si="3"/>
        <v>0</v>
      </c>
      <c r="AQ6" s="305">
        <f>'Net-Zero Targets Coverage'!E25</f>
        <v>0</v>
      </c>
      <c r="AR6" s="240">
        <f t="shared" si="4"/>
        <v>0</v>
      </c>
      <c r="AT6" s="199" t="s">
        <v>1182</v>
      </c>
      <c r="AU6" s="201">
        <f>ghg_fy_year</f>
        <v>0</v>
      </c>
      <c r="AV6" s="201" t="b">
        <f t="shared" si="0"/>
        <v>1</v>
      </c>
      <c r="AW6" s="201" t="str">
        <f>IF(AND(AV6=TRUE,$AU$2="Fiscal"),AT6,"")</f>
        <v/>
      </c>
      <c r="AY6" s="240" t="s">
        <v>397</v>
      </c>
      <c r="AZ6" s="240">
        <f>IF('GHG Inventory'!$S$187="NA","NA",'GHG Inventory'!K197)</f>
        <v>0</v>
      </c>
      <c r="BA6" s="240">
        <f>IF('GHG Inventory'!$S$187="NA","NA",'GHG Inventory'!K198)</f>
        <v>0</v>
      </c>
      <c r="BB6" s="240">
        <f>IF('GHG Inventory'!$S$187="NA","NA",'GHG Inventory'!K199)</f>
        <v>0</v>
      </c>
      <c r="BC6" s="240" t="s">
        <v>29</v>
      </c>
      <c r="BD6" s="240" t="s">
        <v>29</v>
      </c>
      <c r="BE6" s="240" t="s">
        <v>29</v>
      </c>
      <c r="BF6" s="240" t="s">
        <v>29</v>
      </c>
      <c r="BG6" s="240" t="s">
        <v>396</v>
      </c>
      <c r="BH6" s="240">
        <f>'GHG Inventory'!F169</f>
        <v>0</v>
      </c>
      <c r="BK6" s="302">
        <f>'GHG Inventory'!H392</f>
        <v>0</v>
      </c>
      <c r="BL6" s="302">
        <f>'GHG Inventory'!J392</f>
        <v>0</v>
      </c>
      <c r="BN6" s="302">
        <f>'GHG Inventory'!H415</f>
        <v>0</v>
      </c>
      <c r="BO6" s="302">
        <f>'GHG Inventory'!J415</f>
        <v>0</v>
      </c>
    </row>
    <row r="7" spans="1:70" ht="30">
      <c r="C7" s="297" t="s">
        <v>821</v>
      </c>
      <c r="D7" s="298" t="s">
        <v>1205</v>
      </c>
      <c r="E7" s="299" t="s">
        <v>1209</v>
      </c>
      <c r="F7" s="299" t="s">
        <v>1213</v>
      </c>
      <c r="G7" s="300" t="s">
        <v>822</v>
      </c>
      <c r="H7" s="300" t="s">
        <v>823</v>
      </c>
      <c r="I7" s="301" t="s">
        <v>767</v>
      </c>
      <c r="J7" s="299"/>
      <c r="K7" s="301" t="s">
        <v>824</v>
      </c>
      <c r="L7" s="294"/>
      <c r="N7" s="240" t="s">
        <v>395</v>
      </c>
      <c r="O7" s="240">
        <f>'GHG Inventory'!S159</f>
        <v>0</v>
      </c>
      <c r="P7" s="240" t="s">
        <v>825</v>
      </c>
      <c r="Q7" s="240" t="s">
        <v>826</v>
      </c>
      <c r="X7" s="240" t="s">
        <v>395</v>
      </c>
      <c r="Y7" s="302">
        <f>'GHG Inventory'!H394</f>
        <v>0</v>
      </c>
      <c r="Z7" s="302">
        <f>'GHG Inventory'!H417</f>
        <v>0</v>
      </c>
      <c r="AA7" s="303" t="s">
        <v>827</v>
      </c>
      <c r="AB7" s="306" t="e">
        <f>IF('GHG Inventory'!H88="Location",AB5,AB6)</f>
        <v>#DIV/0!</v>
      </c>
      <c r="AD7" s="295" t="s">
        <v>828</v>
      </c>
      <c r="AE7" s="240" t="b">
        <f>ISNUMBER(AE5)</f>
        <v>0</v>
      </c>
      <c r="AF7" s="240" t="b">
        <f t="shared" ref="AF7:AG7" si="5">ISNUMBER(AF5)</f>
        <v>0</v>
      </c>
      <c r="AG7" s="240" t="b">
        <f t="shared" si="5"/>
        <v>0</v>
      </c>
      <c r="AI7" s="302">
        <f>'GHG Inventory'!H394+'GHG Inventory'!H417</f>
        <v>0</v>
      </c>
      <c r="AJ7" s="240">
        <f t="shared" si="1"/>
        <v>0</v>
      </c>
      <c r="AK7" s="240">
        <f t="shared" si="2"/>
        <v>0</v>
      </c>
      <c r="AN7" s="305">
        <f>'Near-Term Target Coverage'!E26</f>
        <v>0</v>
      </c>
      <c r="AO7" s="240">
        <f t="shared" si="3"/>
        <v>0</v>
      </c>
      <c r="AQ7" s="305">
        <f>'Net-Zero Targets Coverage'!E26</f>
        <v>0</v>
      </c>
      <c r="AR7" s="240">
        <f t="shared" si="4"/>
        <v>0</v>
      </c>
      <c r="AT7" s="201" t="str">
        <f>'GHG Inventory'!C71</f>
        <v>Scope 1 and 2 most recent year</v>
      </c>
      <c r="AU7" s="201">
        <f>'GHG Inventory'!H71</f>
        <v>0</v>
      </c>
      <c r="AV7" s="201" t="b">
        <f t="shared" si="0"/>
        <v>1</v>
      </c>
      <c r="AW7" s="201" t="str">
        <f>IF(AV7=TRUE,AT7,"")</f>
        <v>Scope 1 and 2 most recent year</v>
      </c>
      <c r="AY7" s="240" t="s">
        <v>398</v>
      </c>
      <c r="AZ7" s="240">
        <f>IF('GHG Inventory'!$S$204="NA","NA",'GHG Inventory'!K214)</f>
        <v>0</v>
      </c>
      <c r="BA7" s="240">
        <f>IF('GHG Inventory'!$S$204="NA","NA",'GHG Inventory'!K215)</f>
        <v>0</v>
      </c>
      <c r="BB7" s="240" t="s">
        <v>29</v>
      </c>
      <c r="BC7" s="240" t="s">
        <v>29</v>
      </c>
      <c r="BD7" s="240" t="s">
        <v>29</v>
      </c>
      <c r="BE7" s="240" t="s">
        <v>29</v>
      </c>
      <c r="BF7" s="240" t="s">
        <v>29</v>
      </c>
      <c r="BG7" s="240" t="s">
        <v>397</v>
      </c>
      <c r="BH7" s="240">
        <f>'GHG Inventory'!F186</f>
        <v>0</v>
      </c>
      <c r="BK7" s="302">
        <f>'GHG Inventory'!H393</f>
        <v>0</v>
      </c>
      <c r="BL7" s="302">
        <f>'GHG Inventory'!J393</f>
        <v>0</v>
      </c>
      <c r="BN7" s="302">
        <f>'GHG Inventory'!H416</f>
        <v>0</v>
      </c>
      <c r="BO7" s="302">
        <f>'GHG Inventory'!J416</f>
        <v>0</v>
      </c>
    </row>
    <row r="8" spans="1:70" ht="30">
      <c r="C8" s="297" t="s">
        <v>829</v>
      </c>
      <c r="D8" s="298" t="s">
        <v>1206</v>
      </c>
      <c r="E8" s="299" t="s">
        <v>1210</v>
      </c>
      <c r="F8" s="299" t="s">
        <v>1214</v>
      </c>
      <c r="G8" s="300" t="s">
        <v>830</v>
      </c>
      <c r="H8" s="300" t="s">
        <v>831</v>
      </c>
      <c r="I8" s="301" t="s">
        <v>767</v>
      </c>
      <c r="J8" s="299"/>
      <c r="K8" s="301" t="s">
        <v>832</v>
      </c>
      <c r="N8" s="240" t="s">
        <v>396</v>
      </c>
      <c r="O8" s="240">
        <f>'GHG Inventory'!S170</f>
        <v>0</v>
      </c>
      <c r="P8" s="240" t="s">
        <v>833</v>
      </c>
      <c r="Q8" s="240" t="s">
        <v>834</v>
      </c>
      <c r="X8" s="240" t="s">
        <v>396</v>
      </c>
      <c r="Y8" s="302">
        <f>'GHG Inventory'!H395</f>
        <v>0</v>
      </c>
      <c r="Z8" s="302">
        <f>'GHG Inventory'!H418</f>
        <v>0</v>
      </c>
      <c r="AA8" s="303"/>
      <c r="AB8" s="302"/>
      <c r="AD8" s="295" t="s">
        <v>835</v>
      </c>
      <c r="AE8" s="240" t="b">
        <f>AND(AE6=TRUE,AE7=FALSE)</f>
        <v>1</v>
      </c>
      <c r="AF8" s="240" t="b">
        <f t="shared" ref="AF8:AG8" si="6">AND(AF6=TRUE,AF7=FALSE)</f>
        <v>0</v>
      </c>
      <c r="AG8" s="240" t="b">
        <f t="shared" si="6"/>
        <v>0</v>
      </c>
      <c r="AI8" s="302">
        <f>'GHG Inventory'!H395+'GHG Inventory'!H418</f>
        <v>0</v>
      </c>
      <c r="AJ8" s="240">
        <f t="shared" si="1"/>
        <v>0</v>
      </c>
      <c r="AK8" s="240">
        <f t="shared" si="2"/>
        <v>0</v>
      </c>
      <c r="AN8" s="305">
        <f>'Near-Term Target Coverage'!E27</f>
        <v>0</v>
      </c>
      <c r="AO8" s="240">
        <f t="shared" si="3"/>
        <v>0</v>
      </c>
      <c r="AQ8" s="305">
        <f>'Net-Zero Targets Coverage'!E27</f>
        <v>0</v>
      </c>
      <c r="AR8" s="240">
        <f t="shared" si="4"/>
        <v>0</v>
      </c>
      <c r="AT8" s="201" t="str">
        <f>'GHG Inventory'!C72</f>
        <v>Is the base year and most recent year the same for scope 3?</v>
      </c>
      <c r="AU8" s="201">
        <f>'GHG Inventory'!H72</f>
        <v>0</v>
      </c>
      <c r="AV8" s="201" t="b">
        <f t="shared" si="0"/>
        <v>1</v>
      </c>
      <c r="AW8" s="201" t="str">
        <f>IF(AV8=TRUE,AT8,"")</f>
        <v>Is the base year and most recent year the same for scope 3?</v>
      </c>
      <c r="AY8" s="240" t="s">
        <v>399</v>
      </c>
      <c r="AZ8" s="240">
        <f>IF('GHG Inventory'!$S$220="NA","NA",'GHG Inventory'!K230)</f>
        <v>0</v>
      </c>
      <c r="BA8" s="240">
        <f>IF('GHG Inventory'!$S$220="NA","NA",'GHG Inventory'!K231)</f>
        <v>0</v>
      </c>
      <c r="BB8" s="240" t="s">
        <v>29</v>
      </c>
      <c r="BC8" s="240" t="s">
        <v>29</v>
      </c>
      <c r="BD8" s="240" t="s">
        <v>29</v>
      </c>
      <c r="BE8" s="240" t="s">
        <v>29</v>
      </c>
      <c r="BF8" s="240" t="s">
        <v>29</v>
      </c>
      <c r="BG8" s="240" t="s">
        <v>398</v>
      </c>
      <c r="BH8" s="240">
        <f>'GHG Inventory'!F203</f>
        <v>0</v>
      </c>
      <c r="BK8" s="302">
        <f>'GHG Inventory'!H394</f>
        <v>0</v>
      </c>
      <c r="BL8" s="302">
        <f>'GHG Inventory'!J394</f>
        <v>0</v>
      </c>
      <c r="BN8" s="302">
        <f>'GHG Inventory'!H417</f>
        <v>0</v>
      </c>
      <c r="BO8" s="302">
        <f>'GHG Inventory'!J417</f>
        <v>0</v>
      </c>
    </row>
    <row r="9" spans="1:70">
      <c r="C9" s="297" t="s">
        <v>836</v>
      </c>
      <c r="D9" s="298" t="s">
        <v>1207</v>
      </c>
      <c r="E9" s="299" t="s">
        <v>1211</v>
      </c>
      <c r="F9" s="299" t="s">
        <v>1215</v>
      </c>
      <c r="G9" s="300" t="s">
        <v>837</v>
      </c>
      <c r="H9" s="300" t="s">
        <v>838</v>
      </c>
      <c r="I9" s="301" t="s">
        <v>767</v>
      </c>
      <c r="J9" s="299"/>
      <c r="K9" s="301"/>
      <c r="N9" s="240" t="s">
        <v>397</v>
      </c>
      <c r="O9" s="240">
        <f>'GHG Inventory'!S187</f>
        <v>0</v>
      </c>
      <c r="P9" s="240" t="s">
        <v>839</v>
      </c>
      <c r="X9" s="240" t="s">
        <v>397</v>
      </c>
      <c r="Y9" s="302">
        <f>'GHG Inventory'!H396</f>
        <v>0</v>
      </c>
      <c r="Z9" s="302">
        <f>'GHG Inventory'!H419</f>
        <v>0</v>
      </c>
      <c r="AA9" s="302"/>
      <c r="AI9" s="302">
        <f>'GHG Inventory'!H396+'GHG Inventory'!H419</f>
        <v>0</v>
      </c>
      <c r="AJ9" s="240">
        <f t="shared" si="1"/>
        <v>0</v>
      </c>
      <c r="AK9" s="240">
        <f t="shared" si="2"/>
        <v>0</v>
      </c>
      <c r="AN9" s="305">
        <f>'Near-Term Target Coverage'!E28</f>
        <v>0</v>
      </c>
      <c r="AO9" s="240">
        <f t="shared" si="3"/>
        <v>0</v>
      </c>
      <c r="AQ9" s="305">
        <f>'Net-Zero Targets Coverage'!E28</f>
        <v>0</v>
      </c>
      <c r="AR9" s="240">
        <f t="shared" si="4"/>
        <v>0</v>
      </c>
      <c r="AT9" s="201" t="str">
        <f>'GHG Inventory'!C73</f>
        <v xml:space="preserve">Scope 3 base year </v>
      </c>
      <c r="AU9" s="201">
        <f>'GHG Inventory'!H73</f>
        <v>0</v>
      </c>
      <c r="AV9" s="201" t="b">
        <f t="shared" si="0"/>
        <v>1</v>
      </c>
      <c r="AW9" s="201" t="str">
        <f>IF(AND(AV9=TRUE,$AU$8="No"),AT9,"")</f>
        <v/>
      </c>
      <c r="AY9" s="240" t="s">
        <v>400</v>
      </c>
      <c r="AZ9" s="240">
        <f>IF('GHG Inventory'!$S$236="NA","NA",'GHG Inventory'!K246)</f>
        <v>0</v>
      </c>
      <c r="BA9" s="240">
        <f>IF('GHG Inventory'!$S$236="NA","NA",'GHG Inventory'!K247)</f>
        <v>0</v>
      </c>
      <c r="BB9" s="240">
        <f>IF('GHG Inventory'!$S$236="NA","NA",'GHG Inventory'!K248)</f>
        <v>0</v>
      </c>
      <c r="BC9" s="240">
        <f>IF('GHG Inventory'!$S$236="NA","NA",'GHG Inventory'!K249)</f>
        <v>0</v>
      </c>
      <c r="BD9" s="240">
        <f>IF('GHG Inventory'!$S$236="NA","NA",'GHG Inventory'!K250)</f>
        <v>0</v>
      </c>
      <c r="BE9" s="240">
        <f>IF('GHG Inventory'!$S$236="NA","NA",'GHG Inventory'!K251)</f>
        <v>0</v>
      </c>
      <c r="BF9" s="240">
        <f>IF('GHG Inventory'!$S$236="NA","NA",'GHG Inventory'!K252)</f>
        <v>0</v>
      </c>
      <c r="BG9" s="240" t="s">
        <v>399</v>
      </c>
      <c r="BH9" s="240">
        <f>'GHG Inventory'!F219</f>
        <v>0</v>
      </c>
      <c r="BK9" s="302">
        <f>'GHG Inventory'!H395</f>
        <v>0</v>
      </c>
      <c r="BL9" s="302">
        <f>'GHG Inventory'!J395</f>
        <v>0</v>
      </c>
      <c r="BN9" s="302">
        <f>'GHG Inventory'!H418</f>
        <v>0</v>
      </c>
      <c r="BO9" s="302">
        <f>'GHG Inventory'!J418</f>
        <v>0</v>
      </c>
    </row>
    <row r="10" spans="1:70" ht="30">
      <c r="C10" s="297" t="s">
        <v>480</v>
      </c>
      <c r="D10" s="298" t="s">
        <v>840</v>
      </c>
      <c r="E10" s="308" t="s">
        <v>841</v>
      </c>
      <c r="F10" s="299" t="s">
        <v>842</v>
      </c>
      <c r="G10" s="300" t="s">
        <v>843</v>
      </c>
      <c r="H10" s="300" t="s">
        <v>844</v>
      </c>
      <c r="I10" s="301" t="s">
        <v>767</v>
      </c>
      <c r="J10" s="299"/>
      <c r="K10" s="301"/>
      <c r="L10" s="309" t="s">
        <v>750</v>
      </c>
      <c r="N10" s="240" t="s">
        <v>398</v>
      </c>
      <c r="O10" s="240">
        <f>'GHG Inventory'!S204</f>
        <v>0</v>
      </c>
      <c r="P10" s="240" t="s">
        <v>845</v>
      </c>
      <c r="X10" s="240" t="s">
        <v>398</v>
      </c>
      <c r="Y10" s="302">
        <f>'GHG Inventory'!H397</f>
        <v>0</v>
      </c>
      <c r="Z10" s="302">
        <f>'GHG Inventory'!H420</f>
        <v>0</v>
      </c>
      <c r="AA10" s="302"/>
      <c r="AD10" s="295" t="s">
        <v>846</v>
      </c>
      <c r="AE10" s="240" t="b">
        <f>COUNTIF(AE8:AG8,TRUE)&gt;=2</f>
        <v>0</v>
      </c>
      <c r="AF10" s="777" t="s">
        <v>847</v>
      </c>
      <c r="AG10" s="777"/>
      <c r="AI10" s="302">
        <f>'GHG Inventory'!H397+'GHG Inventory'!H420</f>
        <v>0</v>
      </c>
      <c r="AJ10" s="240">
        <f t="shared" si="1"/>
        <v>0</v>
      </c>
      <c r="AK10" s="240">
        <f t="shared" si="2"/>
        <v>0</v>
      </c>
      <c r="AN10" s="305">
        <f>'Near-Term Target Coverage'!E29</f>
        <v>0</v>
      </c>
      <c r="AO10" s="240">
        <f t="shared" si="3"/>
        <v>0</v>
      </c>
      <c r="AQ10" s="305">
        <f>'Net-Zero Targets Coverage'!E29</f>
        <v>0</v>
      </c>
      <c r="AR10" s="240">
        <f t="shared" si="4"/>
        <v>0</v>
      </c>
      <c r="AT10" s="201" t="str">
        <f>'GHG Inventory'!C74</f>
        <v xml:space="preserve">Scope 3 most recent year </v>
      </c>
      <c r="AU10" s="201">
        <f>'GHG Inventory'!H74</f>
        <v>0</v>
      </c>
      <c r="AV10" s="201" t="b">
        <f t="shared" si="0"/>
        <v>1</v>
      </c>
      <c r="AW10" s="201" t="str">
        <f>IF(AND(AV10=TRUE,$AU$8="No"),AT10,"")</f>
        <v/>
      </c>
      <c r="AY10" s="240" t="s">
        <v>401</v>
      </c>
      <c r="AZ10" s="240">
        <f>IF('GHG Inventory'!$S$257="NA","NA",'GHG Inventory'!K267)</f>
        <v>0</v>
      </c>
      <c r="BA10" s="240">
        <f>IF('GHG Inventory'!$S$257="NA","NA",'GHG Inventory'!K268)</f>
        <v>0</v>
      </c>
      <c r="BB10" s="240">
        <f>IF('GHG Inventory'!$S$257="NA","NA",'GHG Inventory'!K269)</f>
        <v>0</v>
      </c>
      <c r="BC10" s="240">
        <f>IF('GHG Inventory'!$S$257="NA","NA",'GHG Inventory'!K270)</f>
        <v>0</v>
      </c>
      <c r="BD10" s="240" t="s">
        <v>29</v>
      </c>
      <c r="BE10" s="240" t="s">
        <v>29</v>
      </c>
      <c r="BF10" s="240" t="s">
        <v>29</v>
      </c>
      <c r="BG10" s="240" t="s">
        <v>400</v>
      </c>
      <c r="BH10" s="240">
        <f>'GHG Inventory'!F235</f>
        <v>0</v>
      </c>
      <c r="BK10" s="302">
        <f>'GHG Inventory'!H396</f>
        <v>0</v>
      </c>
      <c r="BL10" s="302">
        <f>'GHG Inventory'!J396</f>
        <v>0</v>
      </c>
      <c r="BN10" s="302">
        <f>'GHG Inventory'!H419</f>
        <v>0</v>
      </c>
      <c r="BO10" s="302">
        <f>'GHG Inventory'!J419</f>
        <v>0</v>
      </c>
    </row>
    <row r="11" spans="1:70">
      <c r="C11" s="297" t="s">
        <v>481</v>
      </c>
      <c r="D11" s="308"/>
      <c r="E11" s="308"/>
      <c r="F11" s="299"/>
      <c r="G11" s="300" t="s">
        <v>848</v>
      </c>
      <c r="H11" s="300" t="s">
        <v>849</v>
      </c>
      <c r="I11" s="301" t="s">
        <v>767</v>
      </c>
      <c r="J11" s="299"/>
      <c r="K11" s="301"/>
      <c r="L11" s="240">
        <f>list_by12</f>
        <v>0</v>
      </c>
      <c r="N11" s="240" t="s">
        <v>399</v>
      </c>
      <c r="O11" s="240">
        <f>'GHG Inventory'!S220</f>
        <v>0</v>
      </c>
      <c r="P11" s="240" t="s">
        <v>850</v>
      </c>
      <c r="X11" s="240" t="s">
        <v>399</v>
      </c>
      <c r="Y11" s="302">
        <f>'GHG Inventory'!H398</f>
        <v>0</v>
      </c>
      <c r="Z11" s="302">
        <f>'GHG Inventory'!H421</f>
        <v>0</v>
      </c>
      <c r="AA11" s="302"/>
      <c r="AI11" s="302">
        <f>'GHG Inventory'!H398+'GHG Inventory'!H421</f>
        <v>0</v>
      </c>
      <c r="AJ11" s="240">
        <f t="shared" si="1"/>
        <v>0</v>
      </c>
      <c r="AK11" s="240">
        <f t="shared" si="2"/>
        <v>0</v>
      </c>
      <c r="AN11" s="305">
        <f>'Near-Term Target Coverage'!E30</f>
        <v>0</v>
      </c>
      <c r="AO11" s="240">
        <f t="shared" si="3"/>
        <v>0</v>
      </c>
      <c r="AQ11" s="305">
        <f>'Net-Zero Targets Coverage'!E30</f>
        <v>0</v>
      </c>
      <c r="AR11" s="240">
        <f t="shared" si="4"/>
        <v>0</v>
      </c>
      <c r="AT11" s="201" t="str">
        <f>'GHG Inventory'!C75</f>
        <v>What is the reason that different data has been selected for scope 1 and 2, compared to scope 3?</v>
      </c>
      <c r="AU11" s="201">
        <f>'GHG Inventory'!H75</f>
        <v>0</v>
      </c>
      <c r="AV11" s="201" t="b">
        <f t="shared" si="0"/>
        <v>1</v>
      </c>
      <c r="AW11" s="201" t="str">
        <f>IF(AND(AV11=TRUE,$AU$8="No"),AT11,"")</f>
        <v/>
      </c>
      <c r="AY11" s="240" t="s">
        <v>402</v>
      </c>
      <c r="AZ11" s="240">
        <f>IF('GHG Inventory'!$S$275="NA","NA",'GHG Inventory'!K285)</f>
        <v>0</v>
      </c>
      <c r="BA11" s="240">
        <f>IF('GHG Inventory'!$S$275="NA","NA",'GHG Inventory'!K286)</f>
        <v>0</v>
      </c>
      <c r="BB11" s="240" t="s">
        <v>29</v>
      </c>
      <c r="BC11" s="240" t="s">
        <v>29</v>
      </c>
      <c r="BD11" s="240" t="s">
        <v>29</v>
      </c>
      <c r="BE11" s="240" t="s">
        <v>29</v>
      </c>
      <c r="BF11" s="240" t="s">
        <v>29</v>
      </c>
      <c r="BG11" s="240" t="s">
        <v>401</v>
      </c>
      <c r="BH11" s="240">
        <f>'GHG Inventory'!F256</f>
        <v>0</v>
      </c>
      <c r="BK11" s="302">
        <f>'GHG Inventory'!H397</f>
        <v>0</v>
      </c>
      <c r="BL11" s="302">
        <f>'GHG Inventory'!J397</f>
        <v>0</v>
      </c>
      <c r="BN11" s="302">
        <f>'GHG Inventory'!H420</f>
        <v>0</v>
      </c>
      <c r="BO11" s="302">
        <f>'GHG Inventory'!J420</f>
        <v>0</v>
      </c>
    </row>
    <row r="12" spans="1:70" ht="15">
      <c r="C12" s="297" t="s">
        <v>851</v>
      </c>
      <c r="D12" s="308"/>
      <c r="E12" s="308"/>
      <c r="G12" s="300" t="s">
        <v>852</v>
      </c>
      <c r="H12" s="300" t="s">
        <v>853</v>
      </c>
      <c r="I12" s="301" t="s">
        <v>767</v>
      </c>
      <c r="J12" s="299"/>
      <c r="K12" s="301"/>
      <c r="L12" s="240" t="str">
        <f>IF(list_mry12&lt;&gt;list_by12,list_mry12,"")</f>
        <v/>
      </c>
      <c r="N12" s="240" t="s">
        <v>400</v>
      </c>
      <c r="O12" s="240">
        <f>'GHG Inventory'!S236</f>
        <v>0</v>
      </c>
      <c r="P12" s="240" t="s">
        <v>854</v>
      </c>
      <c r="X12" s="240" t="s">
        <v>400</v>
      </c>
      <c r="Y12" s="302">
        <f>'GHG Inventory'!H399</f>
        <v>0</v>
      </c>
      <c r="Z12" s="302">
        <f>'GHG Inventory'!H422</f>
        <v>0</v>
      </c>
      <c r="AA12" s="303" t="s">
        <v>855</v>
      </c>
      <c r="AB12" s="302">
        <f>SUM(Y5:Z19)</f>
        <v>0</v>
      </c>
      <c r="AD12" s="295" t="s">
        <v>856</v>
      </c>
      <c r="AE12" s="310" t="str">
        <f>IFERROR(AE4/AE5,"")</f>
        <v/>
      </c>
      <c r="AF12" s="310" t="str">
        <f t="shared" ref="AF12:AG12" si="7">IFERROR(AF4/AF5,"")</f>
        <v/>
      </c>
      <c r="AG12" s="310" t="str">
        <f t="shared" si="7"/>
        <v/>
      </c>
      <c r="AI12" s="302">
        <f>'GHG Inventory'!H399+'GHG Inventory'!H422</f>
        <v>0</v>
      </c>
      <c r="AJ12" s="240">
        <f t="shared" si="1"/>
        <v>0</v>
      </c>
      <c r="AK12" s="240">
        <f t="shared" si="2"/>
        <v>0</v>
      </c>
      <c r="AN12" s="305">
        <f>'Near-Term Target Coverage'!E31</f>
        <v>0</v>
      </c>
      <c r="AO12" s="240">
        <f t="shared" si="3"/>
        <v>0</v>
      </c>
      <c r="AQ12" s="305">
        <f>'Net-Zero Targets Coverage'!E31</f>
        <v>0</v>
      </c>
      <c r="AR12" s="240">
        <f t="shared" si="4"/>
        <v>0</v>
      </c>
      <c r="AY12" s="240" t="s">
        <v>403</v>
      </c>
      <c r="AZ12" s="240">
        <f>IF('GHG Inventory'!$S$291="NA","NA",'GHG Inventory'!K301)</f>
        <v>0</v>
      </c>
      <c r="BA12" s="240">
        <f>IF('GHG Inventory'!$S$291="NA","NA",'GHG Inventory'!K302)</f>
        <v>0</v>
      </c>
      <c r="BB12" s="240">
        <f>IF('GHG Inventory'!$S$291="NA","NA",'GHG Inventory'!K303)</f>
        <v>0</v>
      </c>
      <c r="BC12" s="240">
        <f>IF('GHG Inventory'!$S$291="NA","NA",'GHG Inventory'!K304)</f>
        <v>0</v>
      </c>
      <c r="BD12" s="240" t="s">
        <v>29</v>
      </c>
      <c r="BE12" s="240" t="s">
        <v>29</v>
      </c>
      <c r="BF12" s="240" t="s">
        <v>29</v>
      </c>
      <c r="BG12" s="240" t="s">
        <v>402</v>
      </c>
      <c r="BH12" s="240">
        <f>'GHG Inventory'!F274</f>
        <v>0</v>
      </c>
      <c r="BK12" s="302">
        <f>'GHG Inventory'!H398</f>
        <v>0</v>
      </c>
      <c r="BL12" s="302">
        <f>'GHG Inventory'!J398</f>
        <v>0</v>
      </c>
      <c r="BN12" s="302">
        <f>'GHG Inventory'!H421</f>
        <v>0</v>
      </c>
      <c r="BO12" s="302">
        <f>'GHG Inventory'!J421</f>
        <v>0</v>
      </c>
    </row>
    <row r="13" spans="1:70">
      <c r="C13" s="297" t="s">
        <v>857</v>
      </c>
      <c r="D13" s="308"/>
      <c r="E13" s="308"/>
      <c r="G13" s="300" t="s">
        <v>858</v>
      </c>
      <c r="H13" s="300" t="s">
        <v>859</v>
      </c>
      <c r="I13" s="301" t="s">
        <v>767</v>
      </c>
      <c r="J13" s="299"/>
      <c r="K13" s="301"/>
      <c r="L13" s="240" t="str">
        <f>IF(COUNTIF(L2:L3,list_by3)&gt;0,"",list_by3)</f>
        <v/>
      </c>
      <c r="N13" s="240" t="s">
        <v>401</v>
      </c>
      <c r="O13" s="240">
        <f>'GHG Inventory'!S257</f>
        <v>0</v>
      </c>
      <c r="P13" s="240" t="s">
        <v>256</v>
      </c>
      <c r="X13" s="240" t="s">
        <v>401</v>
      </c>
      <c r="Y13" s="302">
        <f>'GHG Inventory'!H400</f>
        <v>0</v>
      </c>
      <c r="Z13" s="302">
        <f>'GHG Inventory'!H423</f>
        <v>0</v>
      </c>
      <c r="AA13" s="302"/>
      <c r="AI13" s="302">
        <f>'GHG Inventory'!H400+'GHG Inventory'!H423</f>
        <v>0</v>
      </c>
      <c r="AJ13" s="240">
        <f t="shared" si="1"/>
        <v>0</v>
      </c>
      <c r="AK13" s="240">
        <f t="shared" si="2"/>
        <v>0</v>
      </c>
      <c r="AN13" s="305">
        <f>'Near-Term Target Coverage'!E32</f>
        <v>0</v>
      </c>
      <c r="AO13" s="240">
        <f t="shared" si="3"/>
        <v>0</v>
      </c>
      <c r="AQ13" s="305">
        <f>'Net-Zero Targets Coverage'!E32</f>
        <v>0</v>
      </c>
      <c r="AR13" s="240">
        <f t="shared" si="4"/>
        <v>0</v>
      </c>
      <c r="AY13" s="240" t="s">
        <v>404</v>
      </c>
      <c r="AZ13" s="240">
        <f>IF('GHG Inventory'!$S$308="NA","NA",'GHG Inventory'!K318)</f>
        <v>0</v>
      </c>
      <c r="BA13" s="240">
        <f>IF('GHG Inventory'!$S$308="NA","NA",'GHG Inventory'!K319)</f>
        <v>0</v>
      </c>
      <c r="BB13" s="240">
        <f>IF('GHG Inventory'!$S$308="NA","NA",'GHG Inventory'!K320)</f>
        <v>0</v>
      </c>
      <c r="BC13" s="240" t="s">
        <v>29</v>
      </c>
      <c r="BD13" s="240" t="s">
        <v>29</v>
      </c>
      <c r="BE13" s="240" t="s">
        <v>29</v>
      </c>
      <c r="BF13" s="240" t="s">
        <v>29</v>
      </c>
      <c r="BG13" s="240" t="s">
        <v>403</v>
      </c>
      <c r="BH13" s="240">
        <f>'GHG Inventory'!F290</f>
        <v>0</v>
      </c>
      <c r="BK13" s="302">
        <f>'GHG Inventory'!H399</f>
        <v>0</v>
      </c>
      <c r="BL13" s="302">
        <f>'GHG Inventory'!J399</f>
        <v>0</v>
      </c>
      <c r="BN13" s="302">
        <f>'GHG Inventory'!H422</f>
        <v>0</v>
      </c>
      <c r="BO13" s="302">
        <f>'GHG Inventory'!J422</f>
        <v>0</v>
      </c>
    </row>
    <row r="14" spans="1:70" ht="15">
      <c r="C14" s="297" t="s">
        <v>1157</v>
      </c>
      <c r="D14" s="308"/>
      <c r="E14" s="308"/>
      <c r="G14" s="300" t="s">
        <v>861</v>
      </c>
      <c r="H14" s="300" t="s">
        <v>862</v>
      </c>
      <c r="I14" s="301" t="s">
        <v>767</v>
      </c>
      <c r="J14" s="299"/>
      <c r="K14" s="301"/>
      <c r="L14" s="240" t="str">
        <f>IF(COUNTIF(L2:L4,list_by3)&gt;0,"",list_by3)</f>
        <v/>
      </c>
      <c r="N14" s="240" t="s">
        <v>402</v>
      </c>
      <c r="O14" s="240">
        <f>'GHG Inventory'!S275</f>
        <v>0</v>
      </c>
      <c r="X14" s="240" t="s">
        <v>402</v>
      </c>
      <c r="Y14" s="302">
        <f>'GHG Inventory'!H401</f>
        <v>0</v>
      </c>
      <c r="Z14" s="302">
        <f>'GHG Inventory'!H424</f>
        <v>0</v>
      </c>
      <c r="AA14" s="303" t="s">
        <v>863</v>
      </c>
      <c r="AB14" s="240" t="e">
        <f>OR(list_ghg_s12e&gt;0.05,list_ghg_s3e&gt;0.05)</f>
        <v>#DIV/0!</v>
      </c>
      <c r="AD14" s="295" t="s">
        <v>864</v>
      </c>
      <c r="AE14" s="240" t="str">
        <f>IF(AE12&lt;&gt;"",AE12&gt;=0.4,"")</f>
        <v/>
      </c>
      <c r="AF14" s="240" t="str">
        <f t="shared" ref="AF14:AG14" si="8">IF(AF12&lt;&gt;"",AF12&gt;=0.4,"")</f>
        <v/>
      </c>
      <c r="AG14" s="240" t="str">
        <f t="shared" si="8"/>
        <v/>
      </c>
      <c r="AI14" s="302">
        <f>'GHG Inventory'!H401+'GHG Inventory'!H424</f>
        <v>0</v>
      </c>
      <c r="AJ14" s="240">
        <f t="shared" si="1"/>
        <v>0</v>
      </c>
      <c r="AK14" s="240">
        <f t="shared" si="2"/>
        <v>0</v>
      </c>
      <c r="AN14" s="305">
        <f>'Near-Term Target Coverage'!E33</f>
        <v>0</v>
      </c>
      <c r="AO14" s="240">
        <f t="shared" si="3"/>
        <v>0</v>
      </c>
      <c r="AQ14" s="305">
        <f>'Net-Zero Targets Coverage'!E33</f>
        <v>0</v>
      </c>
      <c r="AR14" s="240">
        <f t="shared" si="4"/>
        <v>0</v>
      </c>
      <c r="AY14" s="240" t="s">
        <v>405</v>
      </c>
      <c r="AZ14" s="240">
        <f>IF('GHG Inventory'!$S$325 ="NA","NA",'GHG Inventory'!K335)</f>
        <v>0</v>
      </c>
      <c r="BA14" s="240">
        <f>IF('GHG Inventory'!$S$325 ="NA","NA",'GHG Inventory'!K336)</f>
        <v>0</v>
      </c>
      <c r="BB14" s="240">
        <f>IF('GHG Inventory'!$S$325 ="NA","NA",'GHG Inventory'!K337)</f>
        <v>0</v>
      </c>
      <c r="BC14" s="240">
        <f>IF('GHG Inventory'!$S$325 ="NA","NA",'GHG Inventory'!K338)</f>
        <v>0</v>
      </c>
      <c r="BD14" s="240">
        <f>IF('GHG Inventory'!$S$325 ="NA","NA",'GHG Inventory'!K339)</f>
        <v>0</v>
      </c>
      <c r="BE14" s="240">
        <f>IF('GHG Inventory'!$S$325 ="NA","NA",'GHG Inventory'!K340)</f>
        <v>0</v>
      </c>
      <c r="BF14" s="240">
        <f>IF('GHG Inventory'!$S$325 ="NA","NA",'GHG Inventory'!K341)</f>
        <v>0</v>
      </c>
      <c r="BG14" s="240" t="s">
        <v>404</v>
      </c>
      <c r="BH14" s="240">
        <f>'GHG Inventory'!F307</f>
        <v>0</v>
      </c>
      <c r="BK14" s="302">
        <f>'GHG Inventory'!H400</f>
        <v>0</v>
      </c>
      <c r="BL14" s="302">
        <f>'GHG Inventory'!J400</f>
        <v>0</v>
      </c>
      <c r="BN14" s="302">
        <f>'GHG Inventory'!H423</f>
        <v>0</v>
      </c>
      <c r="BO14" s="302">
        <f>'GHG Inventory'!J423</f>
        <v>0</v>
      </c>
    </row>
    <row r="15" spans="1:70">
      <c r="C15" s="297" t="s">
        <v>1158</v>
      </c>
      <c r="D15" s="308"/>
      <c r="E15" s="308"/>
      <c r="G15" s="300" t="s">
        <v>866</v>
      </c>
      <c r="H15" s="300" t="s">
        <v>867</v>
      </c>
      <c r="I15" s="301" t="s">
        <v>767</v>
      </c>
      <c r="J15" s="299"/>
      <c r="K15" s="301"/>
      <c r="N15" s="240" t="s">
        <v>403</v>
      </c>
      <c r="O15" s="240">
        <f>'GHG Inventory'!S291</f>
        <v>0</v>
      </c>
      <c r="X15" s="240" t="s">
        <v>403</v>
      </c>
      <c r="Y15" s="302">
        <f>'GHG Inventory'!H402</f>
        <v>0</v>
      </c>
      <c r="Z15" s="302">
        <f>'GHG Inventory'!H425</f>
        <v>0</v>
      </c>
      <c r="AA15" s="302"/>
      <c r="AI15" s="302">
        <f>'GHG Inventory'!H402+'GHG Inventory'!H425</f>
        <v>0</v>
      </c>
      <c r="AJ15" s="240">
        <f t="shared" si="1"/>
        <v>0</v>
      </c>
      <c r="AK15" s="240">
        <f t="shared" si="2"/>
        <v>0</v>
      </c>
      <c r="AN15" s="305">
        <f>'Near-Term Target Coverage'!E34</f>
        <v>0</v>
      </c>
      <c r="AO15" s="240">
        <f t="shared" si="3"/>
        <v>0</v>
      </c>
      <c r="AQ15" s="305">
        <f>'Net-Zero Targets Coverage'!E34</f>
        <v>0</v>
      </c>
      <c r="AR15" s="240">
        <f t="shared" si="4"/>
        <v>0</v>
      </c>
      <c r="AY15" s="240" t="s">
        <v>406</v>
      </c>
      <c r="AZ15" s="240">
        <f>IF('GHG Inventory'!$S$346="NA","NA",'GHG Inventory'!K356)</f>
        <v>0</v>
      </c>
      <c r="BA15" s="240">
        <f>IF('GHG Inventory'!$S$346="NA","NA",'GHG Inventory'!K357)</f>
        <v>0</v>
      </c>
      <c r="BB15" s="240">
        <f>IF('GHG Inventory'!$S$346="NA","NA",'GHG Inventory'!K358)</f>
        <v>0</v>
      </c>
      <c r="BC15" s="240">
        <f>IF('GHG Inventory'!$S$346="NA","NA",'GHG Inventory'!K359)</f>
        <v>0</v>
      </c>
      <c r="BD15" s="240">
        <f>IF('GHG Inventory'!$S$346="NA","NA",'GHG Inventory'!K360)</f>
        <v>0</v>
      </c>
      <c r="BE15" s="240" t="s">
        <v>29</v>
      </c>
      <c r="BF15" s="240" t="s">
        <v>29</v>
      </c>
      <c r="BG15" s="240" t="s">
        <v>405</v>
      </c>
      <c r="BH15" s="240">
        <f>'GHG Inventory'!F324</f>
        <v>0</v>
      </c>
      <c r="BK15" s="302">
        <f>'GHG Inventory'!H401</f>
        <v>0</v>
      </c>
      <c r="BL15" s="302">
        <f>'GHG Inventory'!J401</f>
        <v>0</v>
      </c>
      <c r="BN15" s="302">
        <f>'GHG Inventory'!H424</f>
        <v>0</v>
      </c>
      <c r="BO15" s="302">
        <f>'GHG Inventory'!J424</f>
        <v>0</v>
      </c>
    </row>
    <row r="16" spans="1:70" ht="15">
      <c r="C16" s="297" t="s">
        <v>1159</v>
      </c>
      <c r="D16" s="308"/>
      <c r="E16" s="308"/>
      <c r="F16" s="299"/>
      <c r="G16" s="300" t="s">
        <v>869</v>
      </c>
      <c r="H16" s="300" t="s">
        <v>870</v>
      </c>
      <c r="I16" s="301" t="s">
        <v>767</v>
      </c>
      <c r="J16" s="299"/>
      <c r="K16" s="301"/>
      <c r="N16" s="240" t="s">
        <v>404</v>
      </c>
      <c r="O16" s="240">
        <f>'GHG Inventory'!S308</f>
        <v>0</v>
      </c>
      <c r="X16" s="240" t="s">
        <v>404</v>
      </c>
      <c r="Y16" s="302">
        <f>'GHG Inventory'!H403</f>
        <v>0</v>
      </c>
      <c r="Z16" s="302">
        <f>'GHG Inventory'!H426</f>
        <v>0</v>
      </c>
      <c r="AA16" s="302"/>
      <c r="AD16" s="295" t="s">
        <v>871</v>
      </c>
      <c r="AE16" s="240" t="str">
        <f>IF(AE12&lt;&gt;"","share of scope 3 GHG emissions in "&amp;ghg_y1&amp;" amounts to "&amp;TEXT(AE12,"00,0%"),"")</f>
        <v/>
      </c>
      <c r="AF16" s="240" t="str">
        <f>IF(AF12&lt;&gt;"","share of scope 3 GHG emissions in "&amp;ghg_y1&amp;" amounts to "&amp;TEXT(AF12,"00,0%"),"")</f>
        <v/>
      </c>
      <c r="AG16" s="240" t="str">
        <f>IF(AG12&lt;&gt;"","share of scope 3 GHG emissions in "&amp;ghg_y1&amp;" amounts to "&amp;TEXT(AG12,"00,0%"),"")</f>
        <v/>
      </c>
      <c r="AI16" s="302">
        <f>'GHG Inventory'!H403+'GHG Inventory'!H426</f>
        <v>0</v>
      </c>
      <c r="AJ16" s="240">
        <f t="shared" si="1"/>
        <v>0</v>
      </c>
      <c r="AK16" s="240">
        <f t="shared" si="2"/>
        <v>0</v>
      </c>
      <c r="AN16" s="305">
        <f>'Near-Term Target Coverage'!E35</f>
        <v>0</v>
      </c>
      <c r="AO16" s="240">
        <f t="shared" si="3"/>
        <v>0</v>
      </c>
      <c r="AQ16" s="305">
        <f>'Net-Zero Targets Coverage'!E35</f>
        <v>0</v>
      </c>
      <c r="AR16" s="240">
        <f t="shared" si="4"/>
        <v>0</v>
      </c>
      <c r="AY16" s="240" t="s">
        <v>407</v>
      </c>
      <c r="AZ16" s="240">
        <f>IF('GHG Inventory'!$S$365="NA","NA",'GHG Inventory'!K375)</f>
        <v>0</v>
      </c>
      <c r="BA16" s="240">
        <f>IF('GHG Inventory'!$S$365="NA","NA",'GHG Inventory'!K376)</f>
        <v>0</v>
      </c>
      <c r="BB16" s="240" t="s">
        <v>29</v>
      </c>
      <c r="BC16" s="240" t="s">
        <v>29</v>
      </c>
      <c r="BD16" s="240" t="s">
        <v>29</v>
      </c>
      <c r="BE16" s="240" t="s">
        <v>29</v>
      </c>
      <c r="BF16" s="240" t="s">
        <v>29</v>
      </c>
      <c r="BG16" s="240" t="s">
        <v>406</v>
      </c>
      <c r="BH16" s="240">
        <f>'GHG Inventory'!F345</f>
        <v>0</v>
      </c>
      <c r="BK16" s="302">
        <f>'GHG Inventory'!H402</f>
        <v>0</v>
      </c>
      <c r="BL16" s="302">
        <f>'GHG Inventory'!J402</f>
        <v>0</v>
      </c>
      <c r="BN16" s="302">
        <f>'GHG Inventory'!H425</f>
        <v>0</v>
      </c>
      <c r="BO16" s="302">
        <f>'GHG Inventory'!J425</f>
        <v>0</v>
      </c>
    </row>
    <row r="17" spans="3:67">
      <c r="C17" s="297" t="s">
        <v>1160</v>
      </c>
      <c r="D17" s="308"/>
      <c r="E17" s="308"/>
      <c r="F17" s="299"/>
      <c r="G17" s="300" t="s">
        <v>873</v>
      </c>
      <c r="H17" s="300" t="s">
        <v>874</v>
      </c>
      <c r="I17" s="301" t="s">
        <v>767</v>
      </c>
      <c r="J17" s="299"/>
      <c r="K17" s="301"/>
      <c r="N17" s="240" t="s">
        <v>405</v>
      </c>
      <c r="O17" s="240">
        <f>'GHG Inventory'!S325</f>
        <v>0</v>
      </c>
      <c r="X17" s="240" t="s">
        <v>405</v>
      </c>
      <c r="Y17" s="302">
        <f>'GHG Inventory'!H404</f>
        <v>0</v>
      </c>
      <c r="Z17" s="302">
        <f>'GHG Inventory'!H427</f>
        <v>0</v>
      </c>
      <c r="AA17" s="302"/>
      <c r="AE17" s="295" t="str">
        <f>IF(COUNTIF(AE14:AG14,TRUE)&gt;0,"Therefore, the company is required to set target(s) covering scope 3 GHG emissions.","Therefore, the company is not required to set target(s) covering scope 3 GHG emissions, but encouradged to do so voluntarely.")</f>
        <v>Therefore, the company is not required to set target(s) covering scope 3 GHG emissions, but encouradged to do so voluntarely.</v>
      </c>
      <c r="AI17" s="302">
        <f>'GHG Inventory'!H404+'GHG Inventory'!H427</f>
        <v>0</v>
      </c>
      <c r="AJ17" s="240">
        <f t="shared" si="1"/>
        <v>0</v>
      </c>
      <c r="AK17" s="240">
        <f t="shared" si="2"/>
        <v>0</v>
      </c>
      <c r="AN17" s="305">
        <f>'Near-Term Target Coverage'!E36</f>
        <v>0</v>
      </c>
      <c r="AO17" s="240">
        <f t="shared" si="3"/>
        <v>0</v>
      </c>
      <c r="AQ17" s="305">
        <f>'Net-Zero Targets Coverage'!E36</f>
        <v>0</v>
      </c>
      <c r="AR17" s="240">
        <f t="shared" si="4"/>
        <v>0</v>
      </c>
      <c r="BG17" s="240" t="s">
        <v>407</v>
      </c>
      <c r="BH17" s="240">
        <f>'GHG Inventory'!F364</f>
        <v>0</v>
      </c>
      <c r="BK17" s="302">
        <f>'GHG Inventory'!H403</f>
        <v>0</v>
      </c>
      <c r="BL17" s="302">
        <f>'GHG Inventory'!J403</f>
        <v>0</v>
      </c>
      <c r="BN17" s="302">
        <f>'GHG Inventory'!H426</f>
        <v>0</v>
      </c>
      <c r="BO17" s="302">
        <f>'GHG Inventory'!J426</f>
        <v>0</v>
      </c>
    </row>
    <row r="18" spans="3:67">
      <c r="C18" s="297" t="s">
        <v>1161</v>
      </c>
      <c r="D18" s="308"/>
      <c r="E18" s="308"/>
      <c r="F18" s="299"/>
      <c r="G18" s="300" t="s">
        <v>876</v>
      </c>
      <c r="H18" s="300" t="s">
        <v>877</v>
      </c>
      <c r="I18" s="301" t="s">
        <v>767</v>
      </c>
      <c r="J18" s="299"/>
      <c r="K18" s="301"/>
      <c r="N18" s="240" t="s">
        <v>406</v>
      </c>
      <c r="O18" s="240">
        <f>'GHG Inventory'!S346</f>
        <v>0</v>
      </c>
      <c r="X18" s="240" t="s">
        <v>406</v>
      </c>
      <c r="Y18" s="302">
        <f>'GHG Inventory'!H405</f>
        <v>0</v>
      </c>
      <c r="Z18" s="302">
        <f>'GHG Inventory'!H428</f>
        <v>0</v>
      </c>
      <c r="AA18" s="302"/>
      <c r="AE18" s="240" t="str" cm="1">
        <f t="array" ref="AE18">_xlfn.IFS(list_data_entry_check=TRUE,"Please finish data entry in Table 7 of the Submission form to assess requirement to set scope 3 target.",COUNTIF(AE14:AG14,TRUE)&gt;0,"Company's scope 3 GHG emissions exceed threshold of 40% at least in one of the reporting years, therefore the company is required to set target(s) covering scope 3 GHG emissions.",COUNTIF(AE14:AG14,TRUE)=0,"Company's scope GHG emissions do exceed threshold of 40% in any of the reporting years, therefore the company is not required to set target(s) covering scope 3 GHG emissions.")</f>
        <v>Company's scope GHG emissions do exceed threshold of 40% in any of the reporting years, therefore the company is not required to set target(s) covering scope 3 GHG emissions.</v>
      </c>
      <c r="AI18" s="302">
        <f>'GHG Inventory'!H405+'GHG Inventory'!H428</f>
        <v>0</v>
      </c>
      <c r="AJ18" s="240">
        <f t="shared" si="1"/>
        <v>0</v>
      </c>
      <c r="AK18" s="240">
        <f t="shared" si="2"/>
        <v>0</v>
      </c>
      <c r="AN18" s="305">
        <f>'Near-Term Target Coverage'!E37</f>
        <v>0</v>
      </c>
      <c r="AO18" s="240">
        <f t="shared" si="3"/>
        <v>0</v>
      </c>
      <c r="AQ18" s="305">
        <f>'Net-Zero Targets Coverage'!E37</f>
        <v>0</v>
      </c>
      <c r="AR18" s="240">
        <f t="shared" si="4"/>
        <v>0</v>
      </c>
      <c r="AY18" s="240" t="s">
        <v>1187</v>
      </c>
      <c r="BB18" s="240" t="b">
        <f>COUNT(AZ3:BF16)&gt;0</f>
        <v>1</v>
      </c>
      <c r="BK18" s="302">
        <f>'GHG Inventory'!H404</f>
        <v>0</v>
      </c>
      <c r="BL18" s="302">
        <f>'GHG Inventory'!J404</f>
        <v>0</v>
      </c>
      <c r="BN18" s="302">
        <f>'GHG Inventory'!H427</f>
        <v>0</v>
      </c>
      <c r="BO18" s="302">
        <f>'GHG Inventory'!J427</f>
        <v>0</v>
      </c>
    </row>
    <row r="19" spans="3:67">
      <c r="C19" s="297" t="s">
        <v>860</v>
      </c>
      <c r="D19" s="308"/>
      <c r="E19" s="308"/>
      <c r="F19" s="299"/>
      <c r="G19" s="300" t="s">
        <v>879</v>
      </c>
      <c r="H19" s="300" t="s">
        <v>880</v>
      </c>
      <c r="I19" s="301" t="s">
        <v>767</v>
      </c>
      <c r="J19" s="299"/>
      <c r="K19" s="301"/>
      <c r="N19" s="240" t="s">
        <v>407</v>
      </c>
      <c r="O19" s="240">
        <f>'GHG Inventory'!S365</f>
        <v>0</v>
      </c>
      <c r="X19" s="240" t="s">
        <v>407</v>
      </c>
      <c r="Y19" s="302">
        <f>'GHG Inventory'!H406</f>
        <v>0</v>
      </c>
      <c r="Z19" s="302">
        <f>'GHG Inventory'!H429</f>
        <v>0</v>
      </c>
      <c r="AA19" s="302"/>
      <c r="AI19" s="302">
        <f>'GHG Inventory'!H406+'GHG Inventory'!H429</f>
        <v>0</v>
      </c>
      <c r="AJ19" s="240">
        <f t="shared" si="1"/>
        <v>0</v>
      </c>
      <c r="AK19" s="240">
        <f t="shared" si="2"/>
        <v>0</v>
      </c>
      <c r="AN19" s="305">
        <f>'Near-Term Target Coverage'!E38</f>
        <v>0</v>
      </c>
      <c r="AO19" s="240">
        <f t="shared" si="3"/>
        <v>0</v>
      </c>
      <c r="AQ19" s="305">
        <f>'Net-Zero Targets Coverage'!E38</f>
        <v>0</v>
      </c>
      <c r="AR19" s="240">
        <f t="shared" si="4"/>
        <v>0</v>
      </c>
      <c r="BG19" s="240" t="s">
        <v>1187</v>
      </c>
      <c r="BH19" s="240" t="b">
        <f>COUNT(BH3:BH17)&gt;0</f>
        <v>1</v>
      </c>
      <c r="BK19" s="302">
        <f>'GHG Inventory'!H405</f>
        <v>0</v>
      </c>
      <c r="BL19" s="302">
        <f>'GHG Inventory'!J405</f>
        <v>0</v>
      </c>
      <c r="BN19" s="302">
        <f>'GHG Inventory'!H428</f>
        <v>0</v>
      </c>
      <c r="BO19" s="302">
        <f>'GHG Inventory'!J428</f>
        <v>0</v>
      </c>
    </row>
    <row r="20" spans="3:67" ht="15">
      <c r="C20" s="297" t="s">
        <v>865</v>
      </c>
      <c r="D20" s="308"/>
      <c r="E20" s="308"/>
      <c r="F20" s="299"/>
      <c r="G20" s="300" t="s">
        <v>882</v>
      </c>
      <c r="H20" s="300" t="s">
        <v>883</v>
      </c>
      <c r="I20" s="301" t="s">
        <v>767</v>
      </c>
      <c r="J20" s="299"/>
      <c r="K20" s="301"/>
      <c r="Y20" s="302"/>
      <c r="AA20" s="302"/>
      <c r="AD20" s="295" t="s">
        <v>884</v>
      </c>
      <c r="AE20" s="240" t="b">
        <f>OR(list_data_entry_check=FALSE,COUNTIF(AE14:AG14,TRUE)&gt;0)</f>
        <v>1</v>
      </c>
      <c r="BK20" s="302">
        <f>'GHG Inventory'!H406</f>
        <v>0</v>
      </c>
      <c r="BL20" s="302">
        <f>'GHG Inventory'!J406</f>
        <v>0</v>
      </c>
      <c r="BN20" s="302">
        <f>'GHG Inventory'!H429</f>
        <v>0</v>
      </c>
      <c r="BO20" s="302">
        <f>'GHG Inventory'!J429</f>
        <v>0</v>
      </c>
    </row>
    <row r="21" spans="3:67">
      <c r="C21" s="297" t="s">
        <v>868</v>
      </c>
      <c r="D21" s="308"/>
      <c r="E21" s="308"/>
      <c r="F21" s="299"/>
      <c r="G21" s="300" t="s">
        <v>886</v>
      </c>
      <c r="H21" s="300" t="s">
        <v>887</v>
      </c>
      <c r="I21" s="301" t="s">
        <v>767</v>
      </c>
      <c r="J21" s="299"/>
      <c r="K21" s="301"/>
      <c r="N21" s="240" t="s">
        <v>888</v>
      </c>
      <c r="O21" s="310" t="e">
        <f>SUM($O$5:$O$19)/(O$2+O3+SUM($O$5:$O$19))</f>
        <v>#DIV/0!</v>
      </c>
      <c r="Y21" s="302"/>
      <c r="AI21" s="302">
        <f>SUM(AI5:AI19)</f>
        <v>0</v>
      </c>
      <c r="AJ21" s="240" t="s">
        <v>1166</v>
      </c>
    </row>
    <row r="22" spans="3:67">
      <c r="C22" s="297" t="s">
        <v>872</v>
      </c>
      <c r="D22" s="308"/>
      <c r="E22" s="308"/>
      <c r="F22" s="299"/>
      <c r="G22" s="300" t="s">
        <v>890</v>
      </c>
      <c r="H22" s="300" t="s">
        <v>891</v>
      </c>
      <c r="I22" s="301" t="s">
        <v>767</v>
      </c>
      <c r="J22" s="299"/>
      <c r="K22" s="301"/>
      <c r="N22" s="240" t="s">
        <v>892</v>
      </c>
      <c r="O22" s="310" t="e">
        <f>SUM($O$5:$O$19)/(O$2+O4+SUM($O$5:$O$19))</f>
        <v>#DIV/0!</v>
      </c>
      <c r="Y22" s="302"/>
    </row>
    <row r="23" spans="3:67">
      <c r="C23" s="297" t="s">
        <v>875</v>
      </c>
      <c r="D23" s="308"/>
      <c r="E23" s="308"/>
      <c r="F23" s="299"/>
      <c r="G23" s="300" t="s">
        <v>894</v>
      </c>
      <c r="H23" s="300" t="s">
        <v>895</v>
      </c>
      <c r="I23" s="301" t="s">
        <v>767</v>
      </c>
      <c r="J23" s="299"/>
      <c r="K23" s="301"/>
      <c r="N23" s="240" t="s">
        <v>809</v>
      </c>
      <c r="O23" s="310" t="e">
        <f>IF('GHG Inventory'!H88="Location",list_s3s_l,list_s3s_m)</f>
        <v>#DIV/0!</v>
      </c>
      <c r="Y23" s="302"/>
    </row>
    <row r="24" spans="3:67" ht="75">
      <c r="C24" s="297" t="s">
        <v>878</v>
      </c>
      <c r="D24" s="308"/>
      <c r="E24" s="308"/>
      <c r="F24" s="299"/>
      <c r="G24" s="300" t="s">
        <v>897</v>
      </c>
      <c r="H24" s="300" t="s">
        <v>898</v>
      </c>
      <c r="I24" s="301" t="s">
        <v>767</v>
      </c>
      <c r="J24" s="299"/>
      <c r="K24" s="301"/>
      <c r="N24" s="294" t="s">
        <v>1147</v>
      </c>
      <c r="Y24" s="302"/>
      <c r="AO24" s="295" t="s">
        <v>733</v>
      </c>
      <c r="AP24" s="295" t="s">
        <v>1149</v>
      </c>
      <c r="AQ24" s="295" t="s">
        <v>1150</v>
      </c>
      <c r="AR24" s="295" t="s">
        <v>733</v>
      </c>
      <c r="AS24" s="295" t="s">
        <v>1149</v>
      </c>
      <c r="AT24" s="295" t="s">
        <v>1150</v>
      </c>
    </row>
    <row r="25" spans="3:67">
      <c r="C25" s="297" t="s">
        <v>881</v>
      </c>
      <c r="D25" s="308"/>
      <c r="E25" s="308"/>
      <c r="F25" s="299"/>
      <c r="G25" s="300" t="s">
        <v>900</v>
      </c>
      <c r="H25" s="300" t="s">
        <v>901</v>
      </c>
      <c r="I25" s="301" t="s">
        <v>767</v>
      </c>
      <c r="J25" s="299"/>
      <c r="K25" s="301"/>
      <c r="N25" s="240" t="s">
        <v>808</v>
      </c>
      <c r="O25" s="240">
        <f>O2+O3</f>
        <v>0</v>
      </c>
      <c r="P25" s="240" t="e">
        <f t="shared" ref="P25:AR25" si="9">P2+P3</f>
        <v>#VALUE!</v>
      </c>
      <c r="Q25" s="240" t="e">
        <f t="shared" si="9"/>
        <v>#VALUE!</v>
      </c>
      <c r="R25" s="240">
        <f t="shared" si="9"/>
        <v>0</v>
      </c>
      <c r="S25" s="240" t="e">
        <f t="shared" si="9"/>
        <v>#VALUE!</v>
      </c>
      <c r="T25" s="240" t="e">
        <f t="shared" ca="1" si="9"/>
        <v>#REF!</v>
      </c>
      <c r="U25" s="240">
        <f t="shared" si="9"/>
        <v>0</v>
      </c>
      <c r="V25" s="240" t="e">
        <f t="shared" si="9"/>
        <v>#VALUE!</v>
      </c>
      <c r="W25" s="240" t="e">
        <f t="shared" si="9"/>
        <v>#VALUE!</v>
      </c>
      <c r="X25" s="240" t="e">
        <f t="shared" si="9"/>
        <v>#VALUE!</v>
      </c>
      <c r="Y25" s="240">
        <f t="shared" si="9"/>
        <v>0</v>
      </c>
      <c r="Z25" s="240">
        <f t="shared" si="9"/>
        <v>0</v>
      </c>
      <c r="AA25" s="240">
        <f t="shared" si="9"/>
        <v>0</v>
      </c>
      <c r="AB25" s="240">
        <f t="shared" si="9"/>
        <v>0</v>
      </c>
      <c r="AC25" s="240">
        <f t="shared" si="9"/>
        <v>0</v>
      </c>
      <c r="AD25" s="240" t="e">
        <f t="shared" si="9"/>
        <v>#VALUE!</v>
      </c>
      <c r="AE25" s="240">
        <f t="shared" si="9"/>
        <v>0</v>
      </c>
      <c r="AF25" s="240" t="e">
        <f t="shared" si="9"/>
        <v>#VALUE!</v>
      </c>
      <c r="AG25" s="240" t="e">
        <f t="shared" si="9"/>
        <v>#VALUE!</v>
      </c>
      <c r="AH25" s="240">
        <f t="shared" si="9"/>
        <v>0</v>
      </c>
      <c r="AI25" s="311" t="e">
        <f>AK25/AJ25</f>
        <v>#DIV/0!</v>
      </c>
      <c r="AJ25" s="240">
        <f t="shared" si="9"/>
        <v>0</v>
      </c>
      <c r="AK25" s="240">
        <f t="shared" si="9"/>
        <v>0</v>
      </c>
      <c r="AN25" s="305"/>
      <c r="AO25" s="240">
        <f>AO2+AO3</f>
        <v>0</v>
      </c>
      <c r="AP25" s="311" t="e">
        <f>AO25/O25</f>
        <v>#DIV/0!</v>
      </c>
      <c r="AQ25" s="311" t="e">
        <f>AO25/O30</f>
        <v>#DIV/0!</v>
      </c>
      <c r="AR25" s="240">
        <f t="shared" si="9"/>
        <v>0</v>
      </c>
      <c r="AS25" s="311" t="e">
        <f>AR25/O25</f>
        <v>#DIV/0!</v>
      </c>
      <c r="AT25" s="311" t="e">
        <f>AR25/O30</f>
        <v>#DIV/0!</v>
      </c>
    </row>
    <row r="26" spans="3:67">
      <c r="C26" s="297" t="s">
        <v>885</v>
      </c>
      <c r="D26" s="308"/>
      <c r="E26" s="308"/>
      <c r="F26" s="299"/>
      <c r="G26" s="300" t="s">
        <v>903</v>
      </c>
      <c r="H26" s="300" t="s">
        <v>904</v>
      </c>
      <c r="I26" s="301" t="s">
        <v>767</v>
      </c>
      <c r="J26" s="299"/>
      <c r="K26" s="301"/>
      <c r="N26" s="240" t="s">
        <v>819</v>
      </c>
      <c r="O26" s="240">
        <f>O2+O4</f>
        <v>0</v>
      </c>
      <c r="P26" s="240" t="e">
        <f t="shared" ref="P26:AR26" si="10">P2+P4</f>
        <v>#VALUE!</v>
      </c>
      <c r="Q26" s="240" t="e">
        <f t="shared" si="10"/>
        <v>#VALUE!</v>
      </c>
      <c r="R26" s="240">
        <f t="shared" si="10"/>
        <v>0</v>
      </c>
      <c r="S26" s="240" t="e">
        <f t="shared" si="10"/>
        <v>#VALUE!</v>
      </c>
      <c r="T26" s="240" t="e">
        <f t="shared" ca="1" si="10"/>
        <v>#REF!</v>
      </c>
      <c r="U26" s="240">
        <f t="shared" si="10"/>
        <v>0</v>
      </c>
      <c r="V26" s="240" t="e">
        <f t="shared" si="10"/>
        <v>#VALUE!</v>
      </c>
      <c r="W26" s="240" t="e">
        <f t="shared" si="10"/>
        <v>#VALUE!</v>
      </c>
      <c r="X26" s="240" t="e">
        <f t="shared" si="10"/>
        <v>#VALUE!</v>
      </c>
      <c r="Y26" s="240">
        <f t="shared" si="10"/>
        <v>0</v>
      </c>
      <c r="Z26" s="240">
        <f t="shared" si="10"/>
        <v>0</v>
      </c>
      <c r="AA26" s="240">
        <f t="shared" si="10"/>
        <v>0</v>
      </c>
      <c r="AB26" s="240">
        <f t="shared" si="10"/>
        <v>0</v>
      </c>
      <c r="AC26" s="240">
        <f t="shared" si="10"/>
        <v>0</v>
      </c>
      <c r="AD26" s="240" t="e">
        <f t="shared" si="10"/>
        <v>#VALUE!</v>
      </c>
      <c r="AE26" s="240" t="e">
        <f t="shared" si="10"/>
        <v>#VALUE!</v>
      </c>
      <c r="AF26" s="240" t="e">
        <f t="shared" si="10"/>
        <v>#VALUE!</v>
      </c>
      <c r="AG26" s="240" t="e">
        <f t="shared" si="10"/>
        <v>#VALUE!</v>
      </c>
      <c r="AH26" s="240">
        <f t="shared" si="10"/>
        <v>0</v>
      </c>
      <c r="AI26" s="311" t="e">
        <f>AK26/AJ26</f>
        <v>#DIV/0!</v>
      </c>
      <c r="AJ26" s="240">
        <f t="shared" si="10"/>
        <v>0</v>
      </c>
      <c r="AK26" s="240">
        <f t="shared" si="10"/>
        <v>0</v>
      </c>
      <c r="AO26" s="240">
        <f>AO2+AO4</f>
        <v>0</v>
      </c>
      <c r="AP26" s="311" t="e">
        <f t="shared" ref="AP26:AP27" si="11">AO26/O26</f>
        <v>#DIV/0!</v>
      </c>
      <c r="AQ26" s="311" t="e">
        <f t="shared" ref="AQ26:AQ27" si="12">AO26/O31</f>
        <v>#DIV/0!</v>
      </c>
      <c r="AR26" s="240">
        <f t="shared" si="10"/>
        <v>0</v>
      </c>
      <c r="AS26" s="311" t="e">
        <f t="shared" ref="AS26:AS28" si="13">AR26/O26</f>
        <v>#DIV/0!</v>
      </c>
      <c r="AT26" s="311" t="e">
        <f t="shared" ref="AT26:AT27" si="14">AR26/O31</f>
        <v>#DIV/0!</v>
      </c>
    </row>
    <row r="27" spans="3:67">
      <c r="C27" s="297" t="s">
        <v>889</v>
      </c>
      <c r="D27" s="308"/>
      <c r="E27" s="308"/>
      <c r="F27" s="299"/>
      <c r="G27" s="300" t="s">
        <v>906</v>
      </c>
      <c r="H27" s="300" t="s">
        <v>907</v>
      </c>
      <c r="I27" s="301" t="s">
        <v>767</v>
      </c>
      <c r="J27" s="299"/>
      <c r="K27" s="301"/>
      <c r="N27" s="240" t="s">
        <v>827</v>
      </c>
      <c r="O27" s="240">
        <f>IF('GHG Inventory'!H88="Location",O25,O26)</f>
        <v>0</v>
      </c>
      <c r="P27" s="240" t="e">
        <f>IF('GHG Inventory'!I88="Location",P25,P26)</f>
        <v>#VALUE!</v>
      </c>
      <c r="Q27" s="240" t="e">
        <f>IF('GHG Inventory'!J88="Location",Q25,Q26)</f>
        <v>#VALUE!</v>
      </c>
      <c r="R27" s="240">
        <f>IF('GHG Inventory'!K88="Location",R25,R26)</f>
        <v>0</v>
      </c>
      <c r="S27" s="240" t="e">
        <f>IF('GHG Inventory'!L88="Location",S25,S26)</f>
        <v>#VALUE!</v>
      </c>
      <c r="T27" s="240" t="e">
        <f ca="1">IF('GHG Inventory'!M88="Location",T25,T26)</f>
        <v>#REF!</v>
      </c>
      <c r="U27" s="240">
        <f>IF('GHG Inventory'!N88="Location",U25,U26)</f>
        <v>0</v>
      </c>
      <c r="V27" s="240" t="e">
        <f>IF('GHG Inventory'!O88="Location",V25,V26)</f>
        <v>#VALUE!</v>
      </c>
      <c r="W27" s="240" t="e">
        <f>IF('GHG Inventory'!P88="Location",W25,W26)</f>
        <v>#VALUE!</v>
      </c>
      <c r="X27" s="240" t="e">
        <f>IF('GHG Inventory'!Q88="Location",X25,X26)</f>
        <v>#VALUE!</v>
      </c>
      <c r="Y27" s="240">
        <f>IF('GHG Inventory'!R88="Location",Y25,Y26)</f>
        <v>0</v>
      </c>
      <c r="Z27" s="240">
        <f>IF('GHG Inventory'!S88="Location",Z25,Z26)</f>
        <v>0</v>
      </c>
      <c r="AA27" s="240">
        <f>IF('GHG Inventory'!T88="Location",AA25,AA26)</f>
        <v>0</v>
      </c>
      <c r="AB27" s="240">
        <f>IF('GHG Inventory'!U88="Location",AB25,AB26)</f>
        <v>0</v>
      </c>
      <c r="AC27" s="240">
        <f>IF('GHG Inventory'!V88="Location",AC25,AC26)</f>
        <v>0</v>
      </c>
      <c r="AD27" s="240" t="e">
        <f>IF('GHG Inventory'!W88="Location",AD25,AD26)</f>
        <v>#VALUE!</v>
      </c>
      <c r="AE27" s="240" t="e">
        <f>IF('GHG Inventory'!X88="Location",AE25,AE26)</f>
        <v>#VALUE!</v>
      </c>
      <c r="AF27" s="240" t="e">
        <f>IF('GHG Inventory'!Y88="Location",AF25,AF26)</f>
        <v>#VALUE!</v>
      </c>
      <c r="AG27" s="240" t="e">
        <f>IF('GHG Inventory'!Z88="Location",AG25,AG26)</f>
        <v>#VALUE!</v>
      </c>
      <c r="AH27" s="240">
        <f>IF('GHG Inventory'!AA88="Location",AH25,AH26)</f>
        <v>0</v>
      </c>
      <c r="AI27" s="311" t="e">
        <f>IF('GHG Inventory'!AB88="Location",AI25,AI26)</f>
        <v>#DIV/0!</v>
      </c>
      <c r="AJ27" s="240">
        <f>IF('GHG Inventory'!AC88="Location",AJ25,AJ26)</f>
        <v>0</v>
      </c>
      <c r="AK27" s="240">
        <f>IF('GHG Inventory'!AD88="Location",AK25,AK26)</f>
        <v>0</v>
      </c>
      <c r="AO27" s="240">
        <f>IF('GHG Inventory'!H88="Location",AO25,AO26)</f>
        <v>0</v>
      </c>
      <c r="AP27" s="311" t="e">
        <f t="shared" si="11"/>
        <v>#DIV/0!</v>
      </c>
      <c r="AQ27" s="311" t="e">
        <f t="shared" si="12"/>
        <v>#DIV/0!</v>
      </c>
      <c r="AR27" s="240">
        <f>IF('GHG Inventory'!H88="Location",AR25,AR26)</f>
        <v>0</v>
      </c>
      <c r="AS27" s="311" t="e">
        <f t="shared" si="13"/>
        <v>#DIV/0!</v>
      </c>
      <c r="AT27" s="311" t="e">
        <f t="shared" si="14"/>
        <v>#DIV/0!</v>
      </c>
    </row>
    <row r="28" spans="3:67">
      <c r="C28" s="297" t="s">
        <v>893</v>
      </c>
      <c r="D28" s="308"/>
      <c r="E28" s="308"/>
      <c r="F28" s="299"/>
      <c r="G28" s="300" t="s">
        <v>909</v>
      </c>
      <c r="H28" s="300" t="s">
        <v>910</v>
      </c>
      <c r="I28" s="301" t="s">
        <v>767</v>
      </c>
      <c r="J28" s="299"/>
      <c r="K28" s="301"/>
      <c r="N28" s="240" t="s">
        <v>855</v>
      </c>
      <c r="O28" s="240">
        <f t="shared" ref="O28:AH28" si="15">SUM(list_s3_em)</f>
        <v>0</v>
      </c>
      <c r="P28" s="240">
        <f t="shared" si="15"/>
        <v>0</v>
      </c>
      <c r="Q28" s="240">
        <f t="shared" si="15"/>
        <v>0</v>
      </c>
      <c r="R28" s="240">
        <f t="shared" si="15"/>
        <v>0</v>
      </c>
      <c r="S28" s="240">
        <f t="shared" si="15"/>
        <v>0</v>
      </c>
      <c r="T28" s="240">
        <f t="shared" si="15"/>
        <v>0</v>
      </c>
      <c r="U28" s="240">
        <f t="shared" si="15"/>
        <v>0</v>
      </c>
      <c r="V28" s="240">
        <f t="shared" si="15"/>
        <v>0</v>
      </c>
      <c r="W28" s="240">
        <f t="shared" si="15"/>
        <v>0</v>
      </c>
      <c r="X28" s="240">
        <f t="shared" si="15"/>
        <v>0</v>
      </c>
      <c r="Y28" s="240">
        <f t="shared" si="15"/>
        <v>0</v>
      </c>
      <c r="Z28" s="240">
        <f t="shared" si="15"/>
        <v>0</v>
      </c>
      <c r="AA28" s="240">
        <f t="shared" si="15"/>
        <v>0</v>
      </c>
      <c r="AB28" s="240">
        <f t="shared" si="15"/>
        <v>0</v>
      </c>
      <c r="AC28" s="240">
        <f t="shared" si="15"/>
        <v>0</v>
      </c>
      <c r="AD28" s="240">
        <f t="shared" si="15"/>
        <v>0</v>
      </c>
      <c r="AE28" s="240">
        <f t="shared" si="15"/>
        <v>0</v>
      </c>
      <c r="AF28" s="240">
        <f t="shared" si="15"/>
        <v>0</v>
      </c>
      <c r="AG28" s="240">
        <f t="shared" si="15"/>
        <v>0</v>
      </c>
      <c r="AH28" s="240">
        <f t="shared" si="15"/>
        <v>0</v>
      </c>
      <c r="AI28" s="311">
        <f>SUM(AI5:AI19)</f>
        <v>0</v>
      </c>
      <c r="AJ28" s="312">
        <f t="shared" ref="AJ28:AK28" si="16">SUM(AJ5:AJ19)</f>
        <v>0</v>
      </c>
      <c r="AK28" s="312">
        <f t="shared" si="16"/>
        <v>0</v>
      </c>
      <c r="AO28" s="240">
        <f>SUM(AO5:AO19)</f>
        <v>0</v>
      </c>
      <c r="AP28" s="318" t="e">
        <f>AO28/O28</f>
        <v>#DIV/0!</v>
      </c>
      <c r="AQ28" s="318" t="e">
        <f>AO28/(AI21*(O28/(100%-AI21))+O28)</f>
        <v>#DIV/0!</v>
      </c>
      <c r="AR28" s="240">
        <f>SUM(AR5:AR19)</f>
        <v>0</v>
      </c>
      <c r="AS28" s="311" t="e">
        <f t="shared" si="13"/>
        <v>#DIV/0!</v>
      </c>
      <c r="AT28" s="311" t="e">
        <f>AR28/(AI21*(O28/(100%-AI21))+O28)</f>
        <v>#DIV/0!</v>
      </c>
    </row>
    <row r="29" spans="3:67">
      <c r="C29" s="297" t="s">
        <v>896</v>
      </c>
      <c r="D29" s="308"/>
      <c r="E29" s="308"/>
      <c r="F29" s="299"/>
      <c r="G29" s="300" t="s">
        <v>912</v>
      </c>
      <c r="H29" s="300" t="s">
        <v>913</v>
      </c>
      <c r="I29" s="301" t="s">
        <v>767</v>
      </c>
      <c r="J29" s="299"/>
      <c r="K29" s="301"/>
      <c r="N29" s="294" t="s">
        <v>1148</v>
      </c>
      <c r="AJ29" s="304"/>
      <c r="AK29" s="304"/>
    </row>
    <row r="30" spans="3:67">
      <c r="C30" s="297" t="s">
        <v>899</v>
      </c>
      <c r="D30" s="308"/>
      <c r="E30" s="308"/>
      <c r="F30" s="299"/>
      <c r="G30" s="300" t="s">
        <v>915</v>
      </c>
      <c r="H30" s="300" t="s">
        <v>916</v>
      </c>
      <c r="I30" s="301" t="s">
        <v>767</v>
      </c>
      <c r="J30" s="299"/>
      <c r="K30" s="301"/>
      <c r="N30" s="240" t="s">
        <v>808</v>
      </c>
      <c r="O30" s="240">
        <f>AJ2+AJ3</f>
        <v>0</v>
      </c>
    </row>
    <row r="31" spans="3:67">
      <c r="C31" s="297" t="s">
        <v>902</v>
      </c>
      <c r="D31" s="308"/>
      <c r="E31" s="308"/>
      <c r="F31" s="299"/>
      <c r="G31" s="300" t="s">
        <v>918</v>
      </c>
      <c r="H31" s="300" t="s">
        <v>919</v>
      </c>
      <c r="I31" s="301" t="s">
        <v>767</v>
      </c>
      <c r="J31" s="299"/>
      <c r="K31" s="301"/>
      <c r="N31" s="240" t="s">
        <v>819</v>
      </c>
      <c r="O31" s="240">
        <f>AJ2+AJ4</f>
        <v>0</v>
      </c>
    </row>
    <row r="32" spans="3:67">
      <c r="C32" s="297" t="s">
        <v>905</v>
      </c>
      <c r="D32" s="308"/>
      <c r="E32" s="308"/>
      <c r="F32" s="299"/>
      <c r="G32" s="300" t="s">
        <v>921</v>
      </c>
      <c r="H32" s="300" t="s">
        <v>922</v>
      </c>
      <c r="I32" s="301" t="s">
        <v>767</v>
      </c>
      <c r="J32" s="299"/>
      <c r="K32" s="301"/>
      <c r="N32" s="240" t="s">
        <v>827</v>
      </c>
      <c r="O32" s="240">
        <f>IF('GHG Inventory'!H88="Location",O30,O31)</f>
        <v>0</v>
      </c>
    </row>
    <row r="33" spans="3:15">
      <c r="C33" s="297" t="s">
        <v>908</v>
      </c>
      <c r="D33" s="308"/>
      <c r="E33" s="308"/>
      <c r="F33" s="299"/>
      <c r="G33" s="300" t="s">
        <v>924</v>
      </c>
      <c r="H33" s="300" t="s">
        <v>925</v>
      </c>
      <c r="I33" s="301" t="s">
        <v>767</v>
      </c>
      <c r="J33" s="299"/>
      <c r="K33" s="301"/>
      <c r="N33" s="240" t="s">
        <v>855</v>
      </c>
      <c r="O33" s="240">
        <f>SUM(AJ5:AJ19)</f>
        <v>0</v>
      </c>
    </row>
    <row r="34" spans="3:15">
      <c r="C34" s="297" t="s">
        <v>911</v>
      </c>
      <c r="D34" s="308"/>
      <c r="E34" s="308"/>
      <c r="F34" s="299"/>
      <c r="G34" s="300" t="s">
        <v>927</v>
      </c>
      <c r="H34" s="300" t="s">
        <v>928</v>
      </c>
      <c r="I34" s="301" t="s">
        <v>767</v>
      </c>
      <c r="J34" s="299"/>
      <c r="K34" s="301"/>
    </row>
    <row r="35" spans="3:15">
      <c r="C35" s="297" t="s">
        <v>914</v>
      </c>
      <c r="D35" s="308"/>
      <c r="E35" s="308"/>
      <c r="F35" s="299"/>
      <c r="G35" s="300" t="s">
        <v>930</v>
      </c>
      <c r="H35" s="300" t="s">
        <v>931</v>
      </c>
      <c r="I35" s="301" t="s">
        <v>767</v>
      </c>
      <c r="J35" s="299"/>
      <c r="K35" s="301"/>
    </row>
    <row r="36" spans="3:15">
      <c r="C36" s="297" t="s">
        <v>917</v>
      </c>
      <c r="D36" s="308"/>
      <c r="E36" s="308"/>
      <c r="F36" s="299"/>
      <c r="G36" s="300" t="s">
        <v>933</v>
      </c>
      <c r="H36" s="300" t="s">
        <v>934</v>
      </c>
      <c r="I36" s="301" t="s">
        <v>767</v>
      </c>
      <c r="J36" s="299"/>
      <c r="K36" s="301"/>
      <c r="N36" s="240" t="s">
        <v>1151</v>
      </c>
      <c r="O36" s="311" t="e">
        <f>SUM(list_s3_em)/(SUM(list_s3_em)+O27)</f>
        <v>#DIV/0!</v>
      </c>
    </row>
    <row r="37" spans="3:15">
      <c r="C37" s="297" t="s">
        <v>920</v>
      </c>
      <c r="D37" s="313"/>
      <c r="E37" s="313"/>
      <c r="F37" s="299"/>
      <c r="G37" s="300" t="s">
        <v>936</v>
      </c>
      <c r="H37" s="300" t="s">
        <v>937</v>
      </c>
      <c r="I37" s="301" t="s">
        <v>767</v>
      </c>
      <c r="J37" s="299"/>
      <c r="K37" s="301"/>
    </row>
    <row r="38" spans="3:15">
      <c r="C38" s="297" t="s">
        <v>923</v>
      </c>
      <c r="D38" s="313"/>
      <c r="E38" s="313"/>
      <c r="F38" s="299"/>
      <c r="G38" s="300" t="s">
        <v>54</v>
      </c>
      <c r="H38" s="300" t="s">
        <v>939</v>
      </c>
      <c r="I38" s="301" t="s">
        <v>767</v>
      </c>
      <c r="J38" s="299"/>
      <c r="K38" s="301"/>
    </row>
    <row r="39" spans="3:15">
      <c r="C39" s="297" t="s">
        <v>926</v>
      </c>
      <c r="D39" s="313"/>
      <c r="E39" s="313"/>
      <c r="F39" s="299"/>
      <c r="G39" s="300" t="s">
        <v>941</v>
      </c>
      <c r="H39" s="300" t="s">
        <v>942</v>
      </c>
      <c r="I39" s="301" t="s">
        <v>767</v>
      </c>
      <c r="J39" s="299"/>
      <c r="K39" s="301"/>
    </row>
    <row r="40" spans="3:15">
      <c r="C40" s="297" t="s">
        <v>929</v>
      </c>
      <c r="D40" s="313"/>
      <c r="E40" s="313"/>
      <c r="F40" s="299"/>
      <c r="G40" s="300" t="s">
        <v>944</v>
      </c>
      <c r="H40" s="300" t="s">
        <v>945</v>
      </c>
      <c r="I40" s="301" t="s">
        <v>767</v>
      </c>
      <c r="J40" s="299"/>
      <c r="K40" s="301"/>
    </row>
    <row r="41" spans="3:15">
      <c r="C41" s="297" t="s">
        <v>932</v>
      </c>
      <c r="D41" s="313"/>
      <c r="E41" s="313"/>
      <c r="F41" s="299"/>
      <c r="G41" s="300" t="s">
        <v>947</v>
      </c>
      <c r="H41" s="300" t="s">
        <v>948</v>
      </c>
      <c r="I41" s="301" t="s">
        <v>767</v>
      </c>
      <c r="J41" s="299"/>
      <c r="K41" s="301"/>
    </row>
    <row r="42" spans="3:15">
      <c r="C42" s="297" t="s">
        <v>935</v>
      </c>
      <c r="D42" s="313"/>
      <c r="E42" s="313"/>
      <c r="F42" s="299"/>
      <c r="G42" s="300" t="s">
        <v>950</v>
      </c>
      <c r="H42" s="300" t="s">
        <v>951</v>
      </c>
      <c r="I42" s="301" t="s">
        <v>767</v>
      </c>
      <c r="J42" s="299"/>
      <c r="K42" s="301"/>
    </row>
    <row r="43" spans="3:15">
      <c r="C43" s="297" t="s">
        <v>938</v>
      </c>
      <c r="D43" s="313"/>
      <c r="E43" s="313"/>
      <c r="F43" s="299"/>
      <c r="G43" s="300" t="s">
        <v>953</v>
      </c>
      <c r="H43" s="300" t="s">
        <v>954</v>
      </c>
      <c r="I43" s="301" t="s">
        <v>767</v>
      </c>
      <c r="J43" s="299"/>
      <c r="K43" s="301"/>
    </row>
    <row r="44" spans="3:15">
      <c r="C44" s="297" t="s">
        <v>940</v>
      </c>
      <c r="D44" s="313"/>
      <c r="E44" s="313"/>
      <c r="F44" s="299"/>
      <c r="G44" s="300" t="s">
        <v>956</v>
      </c>
      <c r="H44" s="300" t="s">
        <v>957</v>
      </c>
      <c r="I44" s="301" t="s">
        <v>767</v>
      </c>
      <c r="J44" s="299"/>
      <c r="K44" s="301"/>
    </row>
    <row r="45" spans="3:15">
      <c r="C45" s="297" t="s">
        <v>943</v>
      </c>
      <c r="D45" s="313"/>
      <c r="E45" s="313"/>
      <c r="F45" s="299"/>
      <c r="G45" s="300" t="s">
        <v>959</v>
      </c>
      <c r="H45" s="300" t="s">
        <v>960</v>
      </c>
      <c r="I45" s="301" t="s">
        <v>767</v>
      </c>
      <c r="J45" s="299"/>
      <c r="K45" s="301"/>
    </row>
    <row r="46" spans="3:15">
      <c r="C46" s="297" t="s">
        <v>946</v>
      </c>
      <c r="D46" s="313"/>
      <c r="E46" s="313"/>
      <c r="F46" s="299"/>
      <c r="G46" s="300" t="s">
        <v>962</v>
      </c>
      <c r="H46" s="300" t="s">
        <v>963</v>
      </c>
      <c r="I46" s="301" t="s">
        <v>767</v>
      </c>
      <c r="J46" s="299"/>
      <c r="K46" s="301"/>
    </row>
    <row r="47" spans="3:15">
      <c r="C47" s="297" t="s">
        <v>949</v>
      </c>
      <c r="D47" s="313"/>
      <c r="E47" s="313"/>
      <c r="F47" s="299"/>
      <c r="G47" s="314" t="s">
        <v>965</v>
      </c>
      <c r="H47" s="300" t="s">
        <v>966</v>
      </c>
      <c r="I47" s="301" t="s">
        <v>767</v>
      </c>
      <c r="J47" s="299"/>
      <c r="K47" s="301"/>
    </row>
    <row r="48" spans="3:15">
      <c r="C48" s="297" t="s">
        <v>952</v>
      </c>
      <c r="D48" s="313"/>
      <c r="E48" s="313"/>
      <c r="F48" s="299"/>
      <c r="G48" s="300" t="s">
        <v>968</v>
      </c>
      <c r="H48" s="300" t="s">
        <v>969</v>
      </c>
      <c r="I48" s="301" t="s">
        <v>767</v>
      </c>
      <c r="J48" s="299"/>
      <c r="K48" s="301"/>
    </row>
    <row r="49" spans="3:11">
      <c r="C49" s="297" t="s">
        <v>955</v>
      </c>
      <c r="D49" s="308"/>
      <c r="E49" s="308"/>
      <c r="F49" s="299"/>
      <c r="G49" s="300" t="s">
        <v>971</v>
      </c>
      <c r="H49" s="300" t="s">
        <v>972</v>
      </c>
      <c r="I49" s="301" t="s">
        <v>767</v>
      </c>
      <c r="J49" s="299"/>
      <c r="K49" s="301"/>
    </row>
    <row r="50" spans="3:11">
      <c r="C50" s="297" t="s">
        <v>958</v>
      </c>
      <c r="D50" s="308"/>
      <c r="E50" s="308"/>
      <c r="F50" s="299"/>
      <c r="G50" s="300" t="s">
        <v>974</v>
      </c>
      <c r="H50" s="300" t="s">
        <v>975</v>
      </c>
      <c r="I50" s="301" t="s">
        <v>767</v>
      </c>
      <c r="J50" s="299"/>
      <c r="K50" s="301"/>
    </row>
    <row r="51" spans="3:11">
      <c r="C51" s="297" t="s">
        <v>961</v>
      </c>
      <c r="D51" s="308"/>
      <c r="E51" s="308"/>
      <c r="F51" s="299"/>
      <c r="G51" s="300" t="s">
        <v>976</v>
      </c>
      <c r="H51" s="300" t="s">
        <v>977</v>
      </c>
      <c r="I51" s="301" t="s">
        <v>767</v>
      </c>
      <c r="J51" s="299"/>
      <c r="K51" s="301"/>
    </row>
    <row r="52" spans="3:11">
      <c r="C52" s="297" t="s">
        <v>964</v>
      </c>
      <c r="D52" s="308"/>
      <c r="E52" s="308"/>
      <c r="F52" s="299"/>
      <c r="G52" s="300" t="s">
        <v>978</v>
      </c>
      <c r="H52" s="300" t="s">
        <v>979</v>
      </c>
      <c r="I52" s="301" t="s">
        <v>767</v>
      </c>
      <c r="J52" s="299"/>
      <c r="K52" s="301"/>
    </row>
    <row r="53" spans="3:11">
      <c r="C53" s="297" t="s">
        <v>967</v>
      </c>
      <c r="D53" s="308"/>
      <c r="E53" s="308"/>
      <c r="F53" s="299"/>
      <c r="G53" s="300" t="s">
        <v>980</v>
      </c>
      <c r="H53" s="300" t="s">
        <v>981</v>
      </c>
      <c r="I53" s="301" t="s">
        <v>767</v>
      </c>
      <c r="J53" s="299"/>
      <c r="K53" s="301"/>
    </row>
    <row r="54" spans="3:11">
      <c r="C54" s="297" t="s">
        <v>970</v>
      </c>
      <c r="D54" s="308"/>
      <c r="E54" s="308"/>
      <c r="F54" s="299"/>
      <c r="G54" s="300" t="s">
        <v>982</v>
      </c>
      <c r="H54" s="300" t="s">
        <v>983</v>
      </c>
      <c r="I54" s="301" t="s">
        <v>767</v>
      </c>
      <c r="J54" s="299"/>
      <c r="K54" s="301"/>
    </row>
    <row r="55" spans="3:11">
      <c r="C55" s="297" t="s">
        <v>973</v>
      </c>
      <c r="D55" s="308"/>
      <c r="E55" s="308"/>
      <c r="F55" s="299"/>
      <c r="G55" s="300" t="s">
        <v>984</v>
      </c>
      <c r="H55" s="300" t="s">
        <v>985</v>
      </c>
      <c r="I55" s="301" t="s">
        <v>767</v>
      </c>
      <c r="J55" s="299"/>
      <c r="K55" s="301"/>
    </row>
    <row r="56" spans="3:11">
      <c r="C56" s="297" t="s">
        <v>973</v>
      </c>
      <c r="D56" s="308"/>
      <c r="E56" s="308"/>
      <c r="F56" s="299"/>
      <c r="G56" s="300" t="s">
        <v>986</v>
      </c>
      <c r="H56" s="300" t="s">
        <v>987</v>
      </c>
      <c r="I56" s="301" t="s">
        <v>988</v>
      </c>
      <c r="J56" s="299"/>
      <c r="K56" s="301"/>
    </row>
    <row r="57" spans="3:11">
      <c r="D57" s="308"/>
      <c r="E57" s="308"/>
      <c r="F57" s="299"/>
      <c r="G57" s="300" t="s">
        <v>989</v>
      </c>
      <c r="H57" s="300" t="s">
        <v>990</v>
      </c>
      <c r="I57" s="301" t="s">
        <v>988</v>
      </c>
      <c r="J57" s="299"/>
      <c r="K57" s="301"/>
    </row>
    <row r="58" spans="3:11">
      <c r="D58" s="308"/>
      <c r="E58" s="308"/>
      <c r="F58" s="299"/>
      <c r="G58" s="300"/>
      <c r="H58" s="300" t="s">
        <v>991</v>
      </c>
      <c r="I58" s="301" t="s">
        <v>988</v>
      </c>
      <c r="J58" s="299"/>
      <c r="K58" s="301"/>
    </row>
    <row r="59" spans="3:11">
      <c r="D59" s="308"/>
      <c r="E59" s="308"/>
      <c r="F59" s="299"/>
      <c r="G59" s="300"/>
      <c r="H59" s="300" t="s">
        <v>992</v>
      </c>
      <c r="I59" s="301" t="s">
        <v>988</v>
      </c>
      <c r="J59" s="299"/>
      <c r="K59" s="301"/>
    </row>
    <row r="60" spans="3:11">
      <c r="D60" s="308"/>
      <c r="E60" s="308"/>
      <c r="F60" s="299"/>
      <c r="G60" s="300"/>
      <c r="H60" s="300" t="s">
        <v>993</v>
      </c>
      <c r="I60" s="301" t="s">
        <v>988</v>
      </c>
      <c r="J60" s="299"/>
      <c r="K60" s="301"/>
    </row>
    <row r="61" spans="3:11">
      <c r="D61" s="308"/>
      <c r="E61" s="308"/>
      <c r="F61" s="299"/>
      <c r="G61" s="300"/>
      <c r="H61" s="300" t="s">
        <v>994</v>
      </c>
      <c r="I61" s="301" t="s">
        <v>988</v>
      </c>
      <c r="J61" s="299"/>
      <c r="K61" s="301"/>
    </row>
    <row r="62" spans="3:11">
      <c r="D62" s="308"/>
      <c r="E62" s="308"/>
      <c r="F62" s="299"/>
      <c r="G62" s="300"/>
      <c r="H62" s="300" t="s">
        <v>995</v>
      </c>
      <c r="I62" s="301" t="s">
        <v>988</v>
      </c>
      <c r="J62" s="299"/>
      <c r="K62" s="301"/>
    </row>
    <row r="63" spans="3:11">
      <c r="D63" s="315"/>
      <c r="E63" s="315"/>
      <c r="F63" s="299"/>
      <c r="G63" s="300"/>
      <c r="H63" s="300" t="s">
        <v>996</v>
      </c>
      <c r="I63" s="301" t="s">
        <v>988</v>
      </c>
      <c r="J63" s="299"/>
      <c r="K63" s="301"/>
    </row>
    <row r="64" spans="3:11">
      <c r="F64" s="299"/>
      <c r="G64" s="300"/>
      <c r="H64" s="300" t="s">
        <v>997</v>
      </c>
      <c r="I64" s="301" t="s">
        <v>988</v>
      </c>
      <c r="J64" s="299"/>
      <c r="K64" s="301"/>
    </row>
    <row r="65" spans="6:11">
      <c r="F65" s="299"/>
      <c r="G65" s="300"/>
      <c r="H65" s="300" t="s">
        <v>998</v>
      </c>
      <c r="I65" s="301" t="s">
        <v>988</v>
      </c>
      <c r="J65" s="299"/>
      <c r="K65" s="301"/>
    </row>
    <row r="66" spans="6:11">
      <c r="F66" s="299"/>
      <c r="G66" s="300"/>
      <c r="H66" s="300" t="s">
        <v>999</v>
      </c>
      <c r="I66" s="301" t="s">
        <v>988</v>
      </c>
      <c r="J66" s="299"/>
      <c r="K66" s="301"/>
    </row>
    <row r="67" spans="6:11">
      <c r="F67" s="299"/>
      <c r="G67" s="300"/>
      <c r="H67" s="300" t="s">
        <v>1000</v>
      </c>
      <c r="I67" s="301" t="s">
        <v>988</v>
      </c>
      <c r="J67" s="299"/>
      <c r="K67" s="301"/>
    </row>
    <row r="68" spans="6:11">
      <c r="F68" s="299"/>
      <c r="G68" s="300"/>
      <c r="H68" s="300" t="s">
        <v>1001</v>
      </c>
      <c r="I68" s="301" t="s">
        <v>988</v>
      </c>
      <c r="J68" s="299"/>
      <c r="K68" s="301"/>
    </row>
    <row r="69" spans="6:11">
      <c r="F69" s="299"/>
      <c r="G69" s="300"/>
      <c r="H69" s="300" t="s">
        <v>1002</v>
      </c>
      <c r="I69" s="301" t="s">
        <v>988</v>
      </c>
      <c r="J69" s="299"/>
      <c r="K69" s="301"/>
    </row>
    <row r="70" spans="6:11">
      <c r="F70" s="299"/>
      <c r="G70" s="300"/>
      <c r="H70" s="300" t="s">
        <v>1003</v>
      </c>
      <c r="I70" s="301" t="s">
        <v>988</v>
      </c>
      <c r="J70" s="299"/>
      <c r="K70" s="301"/>
    </row>
    <row r="71" spans="6:11">
      <c r="F71" s="299"/>
      <c r="G71" s="300"/>
      <c r="H71" s="300" t="s">
        <v>1004</v>
      </c>
      <c r="I71" s="301" t="s">
        <v>988</v>
      </c>
      <c r="J71" s="299"/>
      <c r="K71" s="301"/>
    </row>
    <row r="72" spans="6:11">
      <c r="F72" s="299"/>
      <c r="G72" s="300"/>
      <c r="H72" s="300" t="s">
        <v>1005</v>
      </c>
      <c r="I72" s="301" t="s">
        <v>988</v>
      </c>
      <c r="J72" s="299"/>
      <c r="K72" s="301"/>
    </row>
    <row r="73" spans="6:11">
      <c r="F73" s="299"/>
      <c r="G73" s="300"/>
      <c r="H73" s="300" t="s">
        <v>1006</v>
      </c>
      <c r="I73" s="301" t="s">
        <v>988</v>
      </c>
      <c r="J73" s="299"/>
      <c r="K73" s="301"/>
    </row>
    <row r="74" spans="6:11">
      <c r="F74" s="299"/>
      <c r="G74" s="300"/>
      <c r="H74" s="300" t="s">
        <v>1007</v>
      </c>
      <c r="I74" s="301" t="s">
        <v>988</v>
      </c>
      <c r="J74" s="299"/>
      <c r="K74" s="301"/>
    </row>
    <row r="75" spans="6:11">
      <c r="F75" s="299"/>
      <c r="G75" s="300"/>
      <c r="H75" s="300" t="s">
        <v>1008</v>
      </c>
      <c r="I75" s="301" t="s">
        <v>988</v>
      </c>
      <c r="J75" s="299"/>
      <c r="K75" s="301"/>
    </row>
    <row r="76" spans="6:11">
      <c r="F76" s="299"/>
      <c r="G76" s="300"/>
      <c r="H76" s="300" t="s">
        <v>1009</v>
      </c>
      <c r="I76" s="301" t="s">
        <v>988</v>
      </c>
      <c r="J76" s="299"/>
      <c r="K76" s="301"/>
    </row>
    <row r="77" spans="6:11">
      <c r="F77" s="299"/>
      <c r="G77" s="300"/>
      <c r="H77" s="300" t="s">
        <v>1010</v>
      </c>
      <c r="I77" s="301" t="s">
        <v>988</v>
      </c>
      <c r="J77" s="299" t="e" cm="1">
        <f t="array" ref="J77">SUM(1/COUNTIF(Lists!L2, range))</f>
        <v>#DIV/0!</v>
      </c>
      <c r="K77" s="301"/>
    </row>
    <row r="78" spans="6:11">
      <c r="F78" s="299"/>
      <c r="G78" s="300"/>
      <c r="H78" s="300" t="s">
        <v>1011</v>
      </c>
      <c r="I78" s="301" t="s">
        <v>988</v>
      </c>
      <c r="J78" s="299"/>
      <c r="K78" s="301"/>
    </row>
    <row r="79" spans="6:11">
      <c r="F79" s="299"/>
      <c r="G79" s="300"/>
      <c r="H79" s="300" t="s">
        <v>1012</v>
      </c>
      <c r="I79" s="301" t="s">
        <v>988</v>
      </c>
      <c r="J79" s="299"/>
      <c r="K79" s="301"/>
    </row>
    <row r="80" spans="6:11">
      <c r="F80" s="299"/>
      <c r="G80" s="300"/>
      <c r="H80" s="300" t="s">
        <v>1013</v>
      </c>
      <c r="I80" s="301" t="s">
        <v>988</v>
      </c>
      <c r="J80" s="299"/>
      <c r="K80" s="301"/>
    </row>
    <row r="81" spans="6:11">
      <c r="F81" s="299"/>
      <c r="G81" s="300"/>
      <c r="H81" s="300" t="s">
        <v>1014</v>
      </c>
      <c r="I81" s="301" t="s">
        <v>988</v>
      </c>
      <c r="J81" s="299"/>
      <c r="K81" s="301"/>
    </row>
    <row r="82" spans="6:11">
      <c r="F82" s="299"/>
      <c r="G82" s="300"/>
      <c r="H82" s="300" t="s">
        <v>1015</v>
      </c>
      <c r="I82" s="301" t="s">
        <v>988</v>
      </c>
      <c r="J82" s="299"/>
      <c r="K82" s="301"/>
    </row>
    <row r="83" spans="6:11">
      <c r="F83" s="299"/>
      <c r="G83" s="300"/>
      <c r="H83" s="300" t="s">
        <v>1016</v>
      </c>
      <c r="I83" s="301" t="s">
        <v>988</v>
      </c>
      <c r="J83" s="299"/>
      <c r="K83" s="301"/>
    </row>
    <row r="84" spans="6:11">
      <c r="F84" s="299"/>
      <c r="G84" s="300"/>
      <c r="H84" s="300" t="s">
        <v>1017</v>
      </c>
      <c r="I84" s="301" t="s">
        <v>988</v>
      </c>
      <c r="J84" s="299"/>
      <c r="K84" s="301"/>
    </row>
    <row r="85" spans="6:11">
      <c r="F85" s="299"/>
      <c r="G85" s="300"/>
      <c r="H85" s="300" t="s">
        <v>1018</v>
      </c>
      <c r="I85" s="301" t="s">
        <v>988</v>
      </c>
      <c r="J85" s="299"/>
      <c r="K85" s="301"/>
    </row>
    <row r="86" spans="6:11">
      <c r="F86" s="299"/>
      <c r="G86" s="300"/>
      <c r="H86" s="300" t="s">
        <v>1019</v>
      </c>
      <c r="I86" s="301" t="s">
        <v>988</v>
      </c>
      <c r="J86" s="299"/>
      <c r="K86" s="301"/>
    </row>
    <row r="87" spans="6:11">
      <c r="F87" s="299"/>
      <c r="G87" s="300"/>
      <c r="H87" s="300" t="s">
        <v>1020</v>
      </c>
      <c r="I87" s="301" t="s">
        <v>988</v>
      </c>
      <c r="J87" s="299"/>
      <c r="K87" s="301"/>
    </row>
    <row r="88" spans="6:11">
      <c r="F88" s="299"/>
      <c r="G88" s="300"/>
      <c r="H88" s="300" t="s">
        <v>1021</v>
      </c>
      <c r="I88" s="301" t="s">
        <v>988</v>
      </c>
      <c r="J88" s="299"/>
      <c r="K88" s="301"/>
    </row>
    <row r="89" spans="6:11">
      <c r="F89" s="299"/>
      <c r="G89" s="300"/>
      <c r="H89" s="300" t="s">
        <v>1022</v>
      </c>
      <c r="I89" s="301" t="s">
        <v>1023</v>
      </c>
      <c r="J89" s="299"/>
      <c r="K89" s="301"/>
    </row>
    <row r="90" spans="6:11">
      <c r="F90" s="299"/>
      <c r="G90" s="300"/>
      <c r="H90" s="300" t="s">
        <v>1024</v>
      </c>
      <c r="I90" s="301" t="s">
        <v>1023</v>
      </c>
      <c r="J90" s="299"/>
      <c r="K90" s="301"/>
    </row>
    <row r="91" spans="6:11">
      <c r="F91" s="299"/>
      <c r="G91" s="300"/>
      <c r="H91" s="300" t="s">
        <v>1025</v>
      </c>
      <c r="I91" s="301" t="s">
        <v>1023</v>
      </c>
      <c r="J91" s="299"/>
      <c r="K91" s="301"/>
    </row>
    <row r="92" spans="6:11">
      <c r="F92" s="299"/>
      <c r="G92" s="300"/>
      <c r="H92" s="300" t="s">
        <v>1026</v>
      </c>
      <c r="I92" s="301" t="s">
        <v>1027</v>
      </c>
      <c r="J92" s="299"/>
      <c r="K92" s="301"/>
    </row>
    <row r="93" spans="6:11">
      <c r="F93" s="299"/>
      <c r="G93" s="300"/>
      <c r="H93" s="300" t="s">
        <v>1028</v>
      </c>
      <c r="I93" s="301" t="s">
        <v>1027</v>
      </c>
      <c r="J93" s="299"/>
      <c r="K93" s="301"/>
    </row>
    <row r="94" spans="6:11">
      <c r="F94" s="299"/>
      <c r="G94" s="300"/>
      <c r="H94" s="300" t="s">
        <v>1029</v>
      </c>
      <c r="I94" s="301" t="s">
        <v>1027</v>
      </c>
      <c r="J94" s="299"/>
      <c r="K94" s="301"/>
    </row>
    <row r="95" spans="6:11">
      <c r="F95" s="299"/>
      <c r="G95" s="300"/>
      <c r="H95" s="300" t="s">
        <v>1030</v>
      </c>
      <c r="I95" s="301" t="s">
        <v>1027</v>
      </c>
      <c r="J95" s="299"/>
      <c r="K95" s="301"/>
    </row>
    <row r="96" spans="6:11">
      <c r="F96" s="299"/>
      <c r="G96" s="300"/>
      <c r="H96" s="300" t="s">
        <v>1031</v>
      </c>
      <c r="I96" s="301" t="s">
        <v>1027</v>
      </c>
      <c r="J96" s="299"/>
      <c r="K96" s="301"/>
    </row>
    <row r="97" spans="6:11">
      <c r="F97" s="299"/>
      <c r="G97" s="300"/>
      <c r="H97" s="300" t="s">
        <v>1032</v>
      </c>
      <c r="I97" s="301" t="s">
        <v>1027</v>
      </c>
      <c r="J97" s="299"/>
      <c r="K97" s="301"/>
    </row>
    <row r="98" spans="6:11">
      <c r="F98" s="299"/>
      <c r="G98" s="300"/>
      <c r="H98" s="300" t="s">
        <v>1033</v>
      </c>
      <c r="I98" s="301" t="s">
        <v>1027</v>
      </c>
      <c r="J98" s="299"/>
      <c r="K98" s="301"/>
    </row>
    <row r="99" spans="6:11">
      <c r="F99" s="299"/>
      <c r="G99" s="300"/>
      <c r="H99" s="300" t="s">
        <v>1034</v>
      </c>
      <c r="I99" s="301" t="s">
        <v>1027</v>
      </c>
      <c r="J99" s="299"/>
      <c r="K99" s="301"/>
    </row>
    <row r="100" spans="6:11">
      <c r="F100" s="299"/>
      <c r="G100" s="300"/>
      <c r="H100" s="300" t="s">
        <v>1035</v>
      </c>
      <c r="I100" s="301" t="s">
        <v>1027</v>
      </c>
      <c r="J100" s="299"/>
      <c r="K100" s="301"/>
    </row>
    <row r="101" spans="6:11">
      <c r="F101" s="299"/>
      <c r="G101" s="300"/>
      <c r="H101" s="300" t="s">
        <v>1036</v>
      </c>
      <c r="I101" s="301" t="s">
        <v>1027</v>
      </c>
      <c r="J101" s="299"/>
      <c r="K101" s="301"/>
    </row>
    <row r="102" spans="6:11">
      <c r="F102" s="299"/>
      <c r="G102" s="300"/>
      <c r="H102" s="300" t="s">
        <v>1037</v>
      </c>
      <c r="I102" s="301" t="s">
        <v>1027</v>
      </c>
      <c r="J102" s="299"/>
      <c r="K102" s="301"/>
    </row>
    <row r="103" spans="6:11">
      <c r="F103" s="299"/>
      <c r="G103" s="300"/>
      <c r="H103" s="300" t="s">
        <v>1038</v>
      </c>
      <c r="I103" s="301" t="s">
        <v>1027</v>
      </c>
      <c r="J103" s="299"/>
      <c r="K103" s="301"/>
    </row>
    <row r="104" spans="6:11">
      <c r="F104" s="299"/>
      <c r="G104" s="300"/>
      <c r="H104" s="300" t="s">
        <v>1039</v>
      </c>
      <c r="I104" s="301" t="s">
        <v>1027</v>
      </c>
      <c r="J104" s="299"/>
      <c r="K104" s="301"/>
    </row>
    <row r="105" spans="6:11">
      <c r="F105" s="299"/>
      <c r="G105" s="300"/>
      <c r="H105" s="300" t="s">
        <v>1040</v>
      </c>
      <c r="I105" s="301" t="s">
        <v>1027</v>
      </c>
      <c r="J105" s="299"/>
      <c r="K105" s="301"/>
    </row>
    <row r="106" spans="6:11">
      <c r="F106" s="299"/>
      <c r="G106" s="300"/>
      <c r="H106" s="300" t="s">
        <v>1041</v>
      </c>
      <c r="I106" s="301" t="s">
        <v>1027</v>
      </c>
      <c r="J106" s="299"/>
      <c r="K106" s="301"/>
    </row>
    <row r="107" spans="6:11">
      <c r="F107" s="299"/>
      <c r="G107" s="300"/>
      <c r="H107" s="300" t="s">
        <v>1042</v>
      </c>
      <c r="I107" s="301" t="s">
        <v>1027</v>
      </c>
      <c r="J107" s="299"/>
      <c r="K107" s="301"/>
    </row>
    <row r="108" spans="6:11">
      <c r="F108" s="299"/>
      <c r="G108" s="300"/>
      <c r="H108" s="300" t="s">
        <v>1043</v>
      </c>
      <c r="I108" s="301" t="s">
        <v>1027</v>
      </c>
      <c r="J108" s="299"/>
      <c r="K108" s="301"/>
    </row>
    <row r="109" spans="6:11">
      <c r="F109" s="299"/>
      <c r="G109" s="300"/>
      <c r="H109" s="300" t="s">
        <v>1044</v>
      </c>
      <c r="I109" s="301" t="s">
        <v>1027</v>
      </c>
      <c r="J109" s="299"/>
      <c r="K109" s="301"/>
    </row>
    <row r="110" spans="6:11">
      <c r="F110" s="299"/>
      <c r="G110" s="300"/>
      <c r="H110" s="300" t="s">
        <v>1045</v>
      </c>
      <c r="I110" s="301" t="s">
        <v>1027</v>
      </c>
      <c r="J110" s="299"/>
      <c r="K110" s="301"/>
    </row>
    <row r="111" spans="6:11">
      <c r="F111" s="299"/>
      <c r="G111" s="300"/>
      <c r="H111" s="300" t="s">
        <v>1046</v>
      </c>
      <c r="I111" s="301" t="s">
        <v>1027</v>
      </c>
      <c r="J111" s="299"/>
      <c r="K111" s="301"/>
    </row>
    <row r="112" spans="6:11">
      <c r="F112" s="299"/>
      <c r="G112" s="300"/>
      <c r="H112" s="300" t="s">
        <v>1047</v>
      </c>
      <c r="I112" s="301" t="s">
        <v>1027</v>
      </c>
      <c r="J112" s="299"/>
      <c r="K112" s="301"/>
    </row>
    <row r="113" spans="6:11">
      <c r="F113" s="299"/>
      <c r="G113" s="300"/>
      <c r="H113" s="300" t="s">
        <v>1048</v>
      </c>
      <c r="I113" s="301" t="s">
        <v>1027</v>
      </c>
      <c r="J113" s="299"/>
      <c r="K113" s="301"/>
    </row>
    <row r="114" spans="6:11">
      <c r="F114" s="299"/>
      <c r="G114" s="300"/>
      <c r="H114" s="300" t="s">
        <v>1049</v>
      </c>
      <c r="I114" s="301" t="s">
        <v>1027</v>
      </c>
      <c r="J114" s="299"/>
      <c r="K114" s="301"/>
    </row>
    <row r="115" spans="6:11">
      <c r="F115" s="299"/>
      <c r="G115" s="300"/>
      <c r="H115" s="300" t="s">
        <v>1050</v>
      </c>
      <c r="I115" s="301" t="s">
        <v>1027</v>
      </c>
      <c r="J115" s="299"/>
      <c r="K115" s="301"/>
    </row>
    <row r="116" spans="6:11">
      <c r="F116" s="299"/>
      <c r="G116" s="300"/>
      <c r="H116" s="300" t="s">
        <v>1051</v>
      </c>
      <c r="I116" s="301" t="s">
        <v>1027</v>
      </c>
      <c r="J116" s="299"/>
      <c r="K116" s="301"/>
    </row>
    <row r="117" spans="6:11">
      <c r="F117" s="299"/>
      <c r="G117" s="300"/>
      <c r="H117" s="300" t="s">
        <v>1052</v>
      </c>
      <c r="I117" s="301" t="s">
        <v>1027</v>
      </c>
      <c r="J117" s="299"/>
      <c r="K117" s="301"/>
    </row>
    <row r="118" spans="6:11">
      <c r="F118" s="299"/>
      <c r="G118" s="300"/>
      <c r="H118" s="300" t="s">
        <v>1053</v>
      </c>
      <c r="I118" s="301" t="s">
        <v>1027</v>
      </c>
      <c r="J118" s="299"/>
      <c r="K118" s="301"/>
    </row>
    <row r="119" spans="6:11">
      <c r="F119" s="299"/>
      <c r="G119" s="300"/>
      <c r="H119" s="300" t="s">
        <v>1054</v>
      </c>
      <c r="I119" s="301" t="s">
        <v>1027</v>
      </c>
      <c r="J119" s="299"/>
      <c r="K119" s="301"/>
    </row>
    <row r="120" spans="6:11">
      <c r="F120" s="299"/>
      <c r="G120" s="300"/>
      <c r="H120" s="300" t="s">
        <v>1055</v>
      </c>
      <c r="I120" s="301" t="s">
        <v>1027</v>
      </c>
      <c r="J120" s="299"/>
      <c r="K120" s="301"/>
    </row>
    <row r="121" spans="6:11">
      <c r="F121" s="299"/>
      <c r="G121" s="300"/>
      <c r="H121" s="300" t="s">
        <v>1056</v>
      </c>
      <c r="I121" s="301" t="s">
        <v>1027</v>
      </c>
      <c r="J121" s="299"/>
      <c r="K121" s="301"/>
    </row>
    <row r="122" spans="6:11">
      <c r="F122" s="299"/>
      <c r="G122" s="300"/>
      <c r="H122" s="300" t="s">
        <v>1057</v>
      </c>
      <c r="I122" s="301" t="s">
        <v>1027</v>
      </c>
      <c r="J122" s="299"/>
      <c r="K122" s="301"/>
    </row>
    <row r="123" spans="6:11">
      <c r="F123" s="299"/>
      <c r="G123" s="300"/>
      <c r="H123" s="300" t="s">
        <v>1058</v>
      </c>
      <c r="I123" s="301" t="s">
        <v>1027</v>
      </c>
      <c r="J123" s="299"/>
      <c r="K123" s="301"/>
    </row>
    <row r="124" spans="6:11">
      <c r="F124" s="299"/>
      <c r="G124" s="300"/>
      <c r="H124" s="300" t="s">
        <v>1059</v>
      </c>
      <c r="I124" s="301" t="s">
        <v>1060</v>
      </c>
      <c r="J124" s="299"/>
      <c r="K124" s="301"/>
    </row>
    <row r="125" spans="6:11">
      <c r="F125" s="299"/>
      <c r="G125" s="300"/>
      <c r="H125" s="300" t="s">
        <v>1061</v>
      </c>
      <c r="I125" s="301" t="s">
        <v>1060</v>
      </c>
      <c r="J125" s="299"/>
      <c r="K125" s="301"/>
    </row>
    <row r="126" spans="6:11">
      <c r="F126" s="299"/>
      <c r="G126" s="300"/>
      <c r="H126" s="300" t="s">
        <v>1062</v>
      </c>
      <c r="I126" s="301" t="s">
        <v>1060</v>
      </c>
      <c r="J126" s="299"/>
      <c r="K126" s="301"/>
    </row>
    <row r="127" spans="6:11">
      <c r="F127" s="299"/>
      <c r="G127" s="300"/>
      <c r="H127" s="300" t="s">
        <v>1063</v>
      </c>
      <c r="I127" s="301" t="s">
        <v>1060</v>
      </c>
      <c r="J127" s="299"/>
      <c r="K127" s="301"/>
    </row>
    <row r="128" spans="6:11">
      <c r="F128" s="299"/>
      <c r="G128" s="300"/>
      <c r="H128" s="300" t="s">
        <v>1064</v>
      </c>
      <c r="I128" s="301" t="s">
        <v>1060</v>
      </c>
      <c r="J128" s="299"/>
      <c r="K128" s="301"/>
    </row>
    <row r="129" spans="6:11">
      <c r="F129" s="299"/>
      <c r="G129" s="300"/>
      <c r="H129" s="300" t="s">
        <v>1065</v>
      </c>
      <c r="I129" s="301" t="s">
        <v>1060</v>
      </c>
      <c r="J129" s="299"/>
      <c r="K129" s="301"/>
    </row>
    <row r="130" spans="6:11">
      <c r="F130" s="299"/>
      <c r="G130" s="300"/>
      <c r="H130" s="300" t="s">
        <v>1066</v>
      </c>
      <c r="I130" s="301" t="s">
        <v>1060</v>
      </c>
      <c r="J130" s="299"/>
      <c r="K130" s="301"/>
    </row>
    <row r="131" spans="6:11">
      <c r="F131" s="299"/>
      <c r="G131" s="300"/>
      <c r="H131" s="300" t="s">
        <v>1067</v>
      </c>
      <c r="I131" s="301" t="s">
        <v>1060</v>
      </c>
      <c r="J131" s="299"/>
      <c r="K131" s="301"/>
    </row>
    <row r="132" spans="6:11">
      <c r="F132" s="299"/>
      <c r="G132" s="300"/>
      <c r="H132" s="300" t="s">
        <v>1068</v>
      </c>
      <c r="I132" s="301" t="s">
        <v>1060</v>
      </c>
      <c r="J132" s="299"/>
      <c r="K132" s="301"/>
    </row>
    <row r="133" spans="6:11">
      <c r="F133" s="299"/>
      <c r="G133" s="300"/>
      <c r="H133" s="300" t="s">
        <v>1069</v>
      </c>
      <c r="I133" s="301" t="s">
        <v>1060</v>
      </c>
      <c r="J133" s="299"/>
      <c r="K133" s="301"/>
    </row>
    <row r="134" spans="6:11">
      <c r="F134" s="299"/>
      <c r="G134" s="300"/>
      <c r="H134" s="300" t="s">
        <v>1070</v>
      </c>
      <c r="I134" s="301" t="s">
        <v>1060</v>
      </c>
      <c r="J134" s="299"/>
      <c r="K134" s="301"/>
    </row>
    <row r="135" spans="6:11">
      <c r="F135" s="299"/>
      <c r="G135" s="300"/>
      <c r="H135" s="300" t="s">
        <v>1071</v>
      </c>
      <c r="I135" s="301" t="s">
        <v>1060</v>
      </c>
      <c r="J135" s="299"/>
      <c r="K135" s="301"/>
    </row>
    <row r="136" spans="6:11">
      <c r="F136" s="299"/>
      <c r="G136" s="300"/>
      <c r="H136" s="300" t="s">
        <v>1072</v>
      </c>
      <c r="I136" s="301" t="s">
        <v>1060</v>
      </c>
      <c r="J136" s="299"/>
      <c r="K136" s="301"/>
    </row>
    <row r="137" spans="6:11">
      <c r="F137" s="299"/>
      <c r="G137" s="300"/>
      <c r="H137" s="300" t="s">
        <v>1073</v>
      </c>
      <c r="I137" s="301" t="s">
        <v>1074</v>
      </c>
      <c r="J137" s="299"/>
      <c r="K137" s="301"/>
    </row>
    <row r="138" spans="6:11">
      <c r="F138" s="299"/>
      <c r="G138" s="300"/>
      <c r="H138" s="300" t="s">
        <v>1075</v>
      </c>
      <c r="I138" s="301" t="s">
        <v>1074</v>
      </c>
      <c r="J138" s="299"/>
      <c r="K138" s="301"/>
    </row>
    <row r="139" spans="6:11">
      <c r="F139" s="299"/>
      <c r="G139" s="300"/>
      <c r="H139" s="300" t="s">
        <v>1076</v>
      </c>
      <c r="I139" s="301" t="s">
        <v>1074</v>
      </c>
      <c r="J139" s="299"/>
      <c r="K139" s="301"/>
    </row>
    <row r="140" spans="6:11">
      <c r="F140" s="299"/>
      <c r="G140" s="300"/>
      <c r="H140" s="300" t="s">
        <v>1077</v>
      </c>
      <c r="I140" s="301" t="s">
        <v>1074</v>
      </c>
      <c r="J140" s="299"/>
      <c r="K140" s="301"/>
    </row>
    <row r="141" spans="6:11">
      <c r="F141" s="299"/>
      <c r="G141" s="300"/>
      <c r="H141" s="300" t="s">
        <v>1078</v>
      </c>
      <c r="I141" s="301" t="s">
        <v>1074</v>
      </c>
      <c r="J141" s="299"/>
      <c r="K141" s="301"/>
    </row>
    <row r="142" spans="6:11">
      <c r="F142" s="299"/>
      <c r="G142" s="300"/>
      <c r="H142" s="300" t="s">
        <v>1079</v>
      </c>
      <c r="I142" s="301" t="s">
        <v>1074</v>
      </c>
      <c r="J142" s="299"/>
      <c r="K142" s="301"/>
    </row>
    <row r="143" spans="6:11">
      <c r="F143" s="299"/>
      <c r="G143" s="300"/>
      <c r="H143" s="300" t="s">
        <v>1080</v>
      </c>
      <c r="I143" s="301" t="s">
        <v>1074</v>
      </c>
      <c r="J143" s="299"/>
      <c r="K143" s="301"/>
    </row>
    <row r="144" spans="6:11">
      <c r="F144" s="299"/>
      <c r="G144" s="300"/>
      <c r="H144" s="300" t="s">
        <v>1081</v>
      </c>
      <c r="I144" s="301" t="s">
        <v>1074</v>
      </c>
      <c r="J144" s="299"/>
      <c r="K144" s="301"/>
    </row>
    <row r="145" spans="6:11">
      <c r="F145" s="299"/>
      <c r="G145" s="300"/>
      <c r="H145" s="300" t="s">
        <v>1082</v>
      </c>
      <c r="I145" s="301" t="s">
        <v>1074</v>
      </c>
      <c r="J145" s="299"/>
      <c r="K145" s="301"/>
    </row>
    <row r="146" spans="6:11">
      <c r="F146" s="299"/>
      <c r="G146" s="300"/>
      <c r="H146" s="300" t="s">
        <v>1083</v>
      </c>
      <c r="I146" s="301" t="s">
        <v>1074</v>
      </c>
      <c r="J146" s="299"/>
      <c r="K146" s="301"/>
    </row>
    <row r="147" spans="6:11">
      <c r="F147" s="299"/>
      <c r="G147" s="300"/>
      <c r="H147" s="300" t="s">
        <v>1084</v>
      </c>
      <c r="I147" s="301" t="s">
        <v>1074</v>
      </c>
      <c r="J147" s="299"/>
      <c r="K147" s="301"/>
    </row>
    <row r="148" spans="6:11">
      <c r="F148" s="299"/>
      <c r="G148" s="300"/>
      <c r="H148" s="300" t="s">
        <v>1085</v>
      </c>
      <c r="I148" s="301" t="s">
        <v>1074</v>
      </c>
      <c r="J148" s="299"/>
      <c r="K148" s="301"/>
    </row>
    <row r="149" spans="6:11">
      <c r="F149" s="299"/>
      <c r="G149" s="300"/>
      <c r="H149" s="300" t="s">
        <v>1086</v>
      </c>
      <c r="I149" s="301" t="s">
        <v>1074</v>
      </c>
      <c r="J149" s="299"/>
      <c r="K149" s="301"/>
    </row>
    <row r="150" spans="6:11">
      <c r="F150" s="299"/>
      <c r="G150" s="300"/>
      <c r="H150" s="300" t="s">
        <v>1087</v>
      </c>
      <c r="I150" s="301" t="s">
        <v>1074</v>
      </c>
      <c r="J150" s="299"/>
      <c r="K150" s="301"/>
    </row>
    <row r="151" spans="6:11">
      <c r="F151" s="299"/>
      <c r="G151" s="300"/>
      <c r="H151" s="300" t="s">
        <v>1088</v>
      </c>
      <c r="I151" s="301" t="s">
        <v>1074</v>
      </c>
      <c r="J151" s="299"/>
      <c r="K151" s="301"/>
    </row>
    <row r="152" spans="6:11">
      <c r="F152" s="299"/>
      <c r="G152" s="300"/>
      <c r="H152" s="300" t="s">
        <v>1089</v>
      </c>
      <c r="I152" s="301" t="s">
        <v>1074</v>
      </c>
      <c r="J152" s="299"/>
      <c r="K152" s="301"/>
    </row>
    <row r="153" spans="6:11">
      <c r="F153" s="299"/>
      <c r="G153" s="300"/>
      <c r="H153" s="300" t="s">
        <v>1090</v>
      </c>
      <c r="I153" s="301" t="s">
        <v>1074</v>
      </c>
      <c r="J153" s="299"/>
      <c r="K153" s="301"/>
    </row>
    <row r="154" spans="6:11">
      <c r="F154" s="299"/>
      <c r="G154" s="300"/>
      <c r="H154" s="300" t="s">
        <v>1091</v>
      </c>
      <c r="I154" s="301" t="s">
        <v>1074</v>
      </c>
      <c r="J154" s="299"/>
      <c r="K154" s="301"/>
    </row>
    <row r="155" spans="6:11">
      <c r="F155" s="299"/>
      <c r="G155" s="300"/>
      <c r="H155" s="300" t="s">
        <v>1092</v>
      </c>
      <c r="I155" s="301" t="s">
        <v>1074</v>
      </c>
      <c r="J155" s="299"/>
      <c r="K155" s="301"/>
    </row>
    <row r="156" spans="6:11">
      <c r="F156" s="299"/>
      <c r="G156" s="300"/>
      <c r="H156" s="300" t="s">
        <v>1093</v>
      </c>
      <c r="I156" s="301" t="s">
        <v>1074</v>
      </c>
      <c r="J156" s="299"/>
      <c r="K156" s="301"/>
    </row>
    <row r="157" spans="6:11">
      <c r="F157" s="299"/>
      <c r="G157" s="300"/>
      <c r="H157" s="300" t="s">
        <v>1094</v>
      </c>
      <c r="I157" s="301" t="s">
        <v>1074</v>
      </c>
      <c r="J157" s="299"/>
      <c r="K157" s="301"/>
    </row>
    <row r="158" spans="6:11">
      <c r="F158" s="299"/>
      <c r="G158" s="300"/>
      <c r="H158" s="300" t="s">
        <v>1095</v>
      </c>
      <c r="I158" s="301" t="s">
        <v>1074</v>
      </c>
      <c r="J158" s="299"/>
      <c r="K158" s="301"/>
    </row>
    <row r="159" spans="6:11">
      <c r="F159" s="299"/>
      <c r="G159" s="300"/>
      <c r="H159" s="300" t="s">
        <v>1096</v>
      </c>
      <c r="I159" s="301" t="s">
        <v>1074</v>
      </c>
      <c r="J159" s="299"/>
      <c r="K159" s="301"/>
    </row>
    <row r="160" spans="6:11">
      <c r="F160" s="299"/>
      <c r="G160" s="300"/>
      <c r="H160" s="300" t="s">
        <v>1097</v>
      </c>
      <c r="I160" s="301" t="s">
        <v>1074</v>
      </c>
      <c r="J160" s="299"/>
      <c r="K160" s="301"/>
    </row>
    <row r="161" spans="6:11">
      <c r="F161" s="299"/>
      <c r="G161" s="300"/>
      <c r="H161" s="300" t="s">
        <v>1098</v>
      </c>
      <c r="I161" s="301" t="s">
        <v>1074</v>
      </c>
      <c r="J161" s="299"/>
      <c r="K161" s="301"/>
    </row>
    <row r="162" spans="6:11">
      <c r="F162" s="299"/>
      <c r="G162" s="300"/>
      <c r="H162" s="300" t="s">
        <v>1099</v>
      </c>
      <c r="I162" s="301" t="s">
        <v>1074</v>
      </c>
      <c r="J162" s="299"/>
      <c r="K162" s="301"/>
    </row>
    <row r="163" spans="6:11">
      <c r="F163" s="299"/>
      <c r="G163" s="300"/>
      <c r="H163" s="300" t="s">
        <v>1100</v>
      </c>
      <c r="I163" s="301" t="s">
        <v>1074</v>
      </c>
      <c r="J163" s="299"/>
      <c r="K163" s="301"/>
    </row>
    <row r="164" spans="6:11">
      <c r="F164" s="299"/>
      <c r="G164" s="300"/>
      <c r="H164" s="300" t="s">
        <v>1101</v>
      </c>
      <c r="I164" s="301" t="s">
        <v>1074</v>
      </c>
      <c r="J164" s="299"/>
      <c r="K164" s="301"/>
    </row>
    <row r="165" spans="6:11">
      <c r="F165" s="299"/>
      <c r="G165" s="300"/>
      <c r="H165" s="300" t="s">
        <v>1102</v>
      </c>
      <c r="I165" s="301" t="s">
        <v>1074</v>
      </c>
      <c r="J165" s="299"/>
      <c r="K165" s="301"/>
    </row>
    <row r="166" spans="6:11">
      <c r="F166" s="299"/>
      <c r="G166" s="300"/>
      <c r="H166" s="300" t="s">
        <v>1103</v>
      </c>
      <c r="I166" s="301" t="s">
        <v>1074</v>
      </c>
      <c r="J166" s="299"/>
      <c r="K166" s="301"/>
    </row>
    <row r="167" spans="6:11">
      <c r="F167" s="299"/>
      <c r="G167" s="300"/>
      <c r="H167" s="300" t="s">
        <v>1104</v>
      </c>
      <c r="I167" s="301" t="s">
        <v>1074</v>
      </c>
      <c r="J167" s="299"/>
      <c r="K167" s="301"/>
    </row>
    <row r="168" spans="6:11">
      <c r="F168" s="299"/>
      <c r="G168" s="300"/>
      <c r="H168" s="300" t="s">
        <v>1105</v>
      </c>
      <c r="I168" s="301" t="s">
        <v>1074</v>
      </c>
      <c r="J168" s="299"/>
      <c r="K168" s="301"/>
    </row>
    <row r="169" spans="6:11">
      <c r="F169" s="299"/>
      <c r="G169" s="300"/>
      <c r="H169" s="300" t="s">
        <v>1106</v>
      </c>
      <c r="I169" s="301" t="s">
        <v>1074</v>
      </c>
      <c r="J169" s="299"/>
      <c r="K169" s="301"/>
    </row>
    <row r="170" spans="6:11">
      <c r="F170" s="299"/>
      <c r="G170" s="300"/>
      <c r="H170" s="300" t="s">
        <v>1107</v>
      </c>
      <c r="I170" s="301" t="s">
        <v>1074</v>
      </c>
      <c r="J170" s="299"/>
      <c r="K170" s="301"/>
    </row>
    <row r="171" spans="6:11">
      <c r="F171" s="299"/>
      <c r="G171" s="300"/>
      <c r="H171" s="300" t="s">
        <v>1108</v>
      </c>
      <c r="I171" s="301" t="s">
        <v>1074</v>
      </c>
      <c r="J171" s="299"/>
      <c r="K171" s="301"/>
    </row>
    <row r="172" spans="6:11">
      <c r="F172" s="299"/>
      <c r="G172" s="300"/>
      <c r="H172" s="300" t="s">
        <v>1109</v>
      </c>
      <c r="I172" s="301" t="s">
        <v>1074</v>
      </c>
      <c r="J172" s="299"/>
      <c r="K172" s="301"/>
    </row>
    <row r="173" spans="6:11">
      <c r="F173" s="299"/>
      <c r="G173" s="300"/>
      <c r="H173" s="300" t="s">
        <v>1110</v>
      </c>
      <c r="I173" s="301" t="s">
        <v>1074</v>
      </c>
      <c r="J173" s="299"/>
      <c r="K173" s="301"/>
    </row>
    <row r="174" spans="6:11">
      <c r="F174" s="299"/>
      <c r="G174" s="300"/>
      <c r="H174" s="300" t="s">
        <v>1111</v>
      </c>
      <c r="I174" s="301" t="s">
        <v>1074</v>
      </c>
      <c r="J174" s="299"/>
      <c r="K174" s="301"/>
    </row>
    <row r="175" spans="6:11">
      <c r="F175" s="299"/>
      <c r="G175" s="300"/>
      <c r="H175" s="300" t="s">
        <v>1112</v>
      </c>
      <c r="I175" s="301" t="s">
        <v>1074</v>
      </c>
      <c r="J175" s="299"/>
      <c r="K175" s="301"/>
    </row>
    <row r="176" spans="6:11">
      <c r="F176" s="299"/>
      <c r="G176" s="300"/>
      <c r="H176" s="300" t="s">
        <v>1113</v>
      </c>
      <c r="I176" s="301" t="s">
        <v>1074</v>
      </c>
      <c r="J176" s="299"/>
      <c r="K176" s="301"/>
    </row>
    <row r="177" spans="6:11">
      <c r="F177" s="299"/>
      <c r="G177" s="300"/>
      <c r="H177" s="300" t="s">
        <v>1114</v>
      </c>
      <c r="I177" s="301" t="s">
        <v>1074</v>
      </c>
      <c r="J177" s="299"/>
      <c r="K177" s="301"/>
    </row>
    <row r="178" spans="6:11">
      <c r="F178" s="299"/>
      <c r="G178" s="300"/>
      <c r="H178" s="300" t="s">
        <v>1115</v>
      </c>
      <c r="I178" s="301" t="s">
        <v>1074</v>
      </c>
      <c r="J178" s="299"/>
      <c r="K178" s="301"/>
    </row>
    <row r="179" spans="6:11">
      <c r="F179" s="299"/>
      <c r="G179" s="300"/>
      <c r="H179" s="300" t="s">
        <v>1116</v>
      </c>
      <c r="I179" s="301" t="s">
        <v>1074</v>
      </c>
      <c r="J179" s="299"/>
      <c r="K179" s="301"/>
    </row>
    <row r="180" spans="6:11">
      <c r="F180" s="299"/>
      <c r="G180" s="300"/>
      <c r="H180" s="300" t="s">
        <v>1117</v>
      </c>
      <c r="I180" s="301" t="s">
        <v>1074</v>
      </c>
      <c r="J180" s="299"/>
      <c r="K180" s="301"/>
    </row>
    <row r="181" spans="6:11">
      <c r="F181" s="299"/>
      <c r="G181" s="300"/>
      <c r="H181" s="300" t="s">
        <v>1118</v>
      </c>
      <c r="I181" s="301" t="s">
        <v>1074</v>
      </c>
      <c r="J181" s="299"/>
      <c r="K181" s="301"/>
    </row>
    <row r="182" spans="6:11">
      <c r="F182" s="299"/>
      <c r="G182" s="300"/>
      <c r="H182" s="300" t="s">
        <v>1119</v>
      </c>
      <c r="I182" s="301" t="s">
        <v>1074</v>
      </c>
      <c r="J182" s="299"/>
      <c r="K182" s="301"/>
    </row>
    <row r="183" spans="6:11">
      <c r="F183" s="299"/>
      <c r="G183" s="300"/>
      <c r="H183" s="300" t="s">
        <v>1120</v>
      </c>
      <c r="I183" s="301" t="s">
        <v>1074</v>
      </c>
      <c r="J183" s="299"/>
      <c r="K183" s="301"/>
    </row>
    <row r="184" spans="6:11">
      <c r="F184" s="299"/>
      <c r="G184" s="300"/>
      <c r="H184" s="300" t="s">
        <v>1121</v>
      </c>
      <c r="I184" s="301" t="s">
        <v>1074</v>
      </c>
      <c r="J184" s="299"/>
      <c r="K184" s="301"/>
    </row>
    <row r="185" spans="6:11">
      <c r="F185" s="299"/>
      <c r="G185" s="300"/>
      <c r="H185" s="300" t="s">
        <v>1122</v>
      </c>
      <c r="I185" s="301" t="s">
        <v>1074</v>
      </c>
      <c r="J185" s="299"/>
      <c r="K185" s="301"/>
    </row>
    <row r="186" spans="6:11">
      <c r="F186" s="299"/>
      <c r="G186" s="300"/>
      <c r="H186" s="300" t="s">
        <v>1123</v>
      </c>
      <c r="I186" s="301" t="s">
        <v>1074</v>
      </c>
      <c r="J186" s="299"/>
      <c r="K186" s="301"/>
    </row>
    <row r="187" spans="6:11">
      <c r="F187" s="299"/>
      <c r="G187" s="300"/>
      <c r="H187" s="300" t="s">
        <v>30</v>
      </c>
      <c r="I187" s="301" t="s">
        <v>1074</v>
      </c>
      <c r="J187" s="299"/>
      <c r="K187" s="301"/>
    </row>
    <row r="188" spans="6:11">
      <c r="F188" s="299"/>
      <c r="G188" s="300"/>
      <c r="H188" s="300" t="s">
        <v>1124</v>
      </c>
      <c r="I188" s="301" t="s">
        <v>1125</v>
      </c>
      <c r="J188" s="299"/>
      <c r="K188" s="301"/>
    </row>
    <row r="189" spans="6:11">
      <c r="F189" s="299"/>
      <c r="G189" s="300"/>
      <c r="H189" s="300" t="s">
        <v>1126</v>
      </c>
      <c r="I189" s="301" t="s">
        <v>1125</v>
      </c>
      <c r="J189" s="299"/>
      <c r="K189" s="301"/>
    </row>
    <row r="190" spans="6:11">
      <c r="F190" s="299"/>
      <c r="G190" s="300"/>
      <c r="H190" s="300" t="s">
        <v>1127</v>
      </c>
      <c r="I190" s="301" t="s">
        <v>1125</v>
      </c>
      <c r="J190" s="299"/>
      <c r="K190" s="301"/>
    </row>
    <row r="191" spans="6:11">
      <c r="F191" s="299"/>
      <c r="G191" s="300"/>
      <c r="H191" s="300" t="s">
        <v>1128</v>
      </c>
      <c r="I191" s="301" t="s">
        <v>1125</v>
      </c>
      <c r="J191" s="299"/>
      <c r="K191" s="301"/>
    </row>
    <row r="192" spans="6:11">
      <c r="F192" s="299"/>
      <c r="G192" s="300"/>
      <c r="H192" s="300" t="s">
        <v>1129</v>
      </c>
      <c r="I192" s="301" t="s">
        <v>1125</v>
      </c>
      <c r="J192" s="299"/>
      <c r="K192" s="301"/>
    </row>
    <row r="193" spans="6:11">
      <c r="F193" s="299"/>
      <c r="G193" s="300"/>
      <c r="H193" s="300" t="s">
        <v>1130</v>
      </c>
      <c r="I193" s="301" t="s">
        <v>1125</v>
      </c>
      <c r="J193" s="299"/>
      <c r="K193" s="301"/>
    </row>
    <row r="194" spans="6:11">
      <c r="F194" s="299"/>
      <c r="G194" s="300"/>
      <c r="H194" s="300" t="s">
        <v>1131</v>
      </c>
      <c r="I194" s="301" t="s">
        <v>1125</v>
      </c>
      <c r="J194" s="299"/>
      <c r="K194" s="301"/>
    </row>
    <row r="195" spans="6:11">
      <c r="F195" s="299"/>
      <c r="G195" s="300"/>
      <c r="H195" s="300" t="s">
        <v>1132</v>
      </c>
      <c r="I195" s="301" t="s">
        <v>1125</v>
      </c>
      <c r="J195" s="299"/>
      <c r="K195" s="301"/>
    </row>
    <row r="196" spans="6:11">
      <c r="F196" s="299"/>
      <c r="G196" s="300"/>
      <c r="H196" s="300" t="s">
        <v>1133</v>
      </c>
      <c r="I196" s="301" t="s">
        <v>1125</v>
      </c>
      <c r="J196" s="299"/>
      <c r="K196" s="301"/>
    </row>
    <row r="197" spans="6:11">
      <c r="F197" s="299"/>
      <c r="G197" s="300"/>
      <c r="H197" s="300" t="s">
        <v>1134</v>
      </c>
      <c r="I197" s="301" t="s">
        <v>1125</v>
      </c>
      <c r="J197" s="299"/>
      <c r="K197" s="301"/>
    </row>
    <row r="198" spans="6:11">
      <c r="F198" s="299"/>
      <c r="G198" s="300"/>
      <c r="H198" s="300" t="s">
        <v>1135</v>
      </c>
      <c r="I198" s="301" t="s">
        <v>1125</v>
      </c>
      <c r="J198" s="299"/>
      <c r="K198" s="301"/>
    </row>
    <row r="199" spans="6:11">
      <c r="F199" s="299"/>
      <c r="G199" s="300"/>
      <c r="H199" s="300" t="s">
        <v>1136</v>
      </c>
      <c r="I199" s="301" t="s">
        <v>1125</v>
      </c>
      <c r="J199" s="299"/>
      <c r="K199" s="301"/>
    </row>
    <row r="200" spans="6:11">
      <c r="F200" s="299"/>
      <c r="G200" s="300"/>
      <c r="H200" s="300" t="s">
        <v>1137</v>
      </c>
      <c r="I200" s="301" t="s">
        <v>1125</v>
      </c>
      <c r="J200" s="299"/>
      <c r="K200" s="301"/>
    </row>
    <row r="201" spans="6:11">
      <c r="F201" s="299"/>
      <c r="G201" s="300"/>
      <c r="H201" s="300" t="s">
        <v>1138</v>
      </c>
      <c r="I201" s="301" t="s">
        <v>1125</v>
      </c>
      <c r="J201" s="299"/>
      <c r="K201" s="301"/>
    </row>
  </sheetData>
  <mergeCells count="2">
    <mergeCell ref="X1:Z1"/>
    <mergeCell ref="AF10:AG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AG235"/>
  <sheetViews>
    <sheetView topLeftCell="G1" workbookViewId="0">
      <selection activeCell="N18" sqref="N18"/>
    </sheetView>
  </sheetViews>
  <sheetFormatPr baseColWidth="10" defaultColWidth="0" defaultRowHeight="0" customHeight="1" zeroHeight="1"/>
  <cols>
    <col min="1" max="1" width="42.33203125" style="199" customWidth="1"/>
    <col min="2" max="2" width="23" style="199" customWidth="1"/>
    <col min="3" max="10" width="20.1640625" style="199" customWidth="1"/>
    <col min="11" max="11" width="23" style="199" customWidth="1"/>
    <col min="12" max="13" width="20.1640625" style="199" customWidth="1"/>
    <col min="14" max="14" width="40.6640625" style="199" customWidth="1"/>
    <col min="15" max="22" width="20.1640625" style="199" customWidth="1"/>
    <col min="23" max="26" width="10.6640625" style="199" hidden="1" customWidth="1"/>
    <col min="27" max="33" width="0" style="199" hidden="1" customWidth="1"/>
    <col min="34" max="16384" width="14.5" style="199" hidden="1"/>
  </cols>
  <sheetData>
    <row r="1" spans="1:33" ht="45" customHeight="1">
      <c r="A1" s="203" t="s">
        <v>666</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row>
    <row r="2" spans="1:33" ht="14">
      <c r="A2" s="204" t="s">
        <v>27</v>
      </c>
      <c r="B2" s="188">
        <f>info_company_name</f>
        <v>0</v>
      </c>
      <c r="C2" s="201"/>
      <c r="D2" s="204" t="s">
        <v>667</v>
      </c>
      <c r="E2" s="201"/>
      <c r="F2" s="188">
        <f>submission_date</f>
        <v>0</v>
      </c>
      <c r="G2" s="201"/>
      <c r="H2" s="205" t="s">
        <v>668</v>
      </c>
      <c r="I2" s="205" t="s">
        <v>669</v>
      </c>
      <c r="J2" s="201"/>
      <c r="K2" s="204" t="s">
        <v>1167</v>
      </c>
      <c r="L2" s="201"/>
      <c r="M2" s="201"/>
      <c r="N2" s="201"/>
      <c r="O2" s="201"/>
      <c r="P2" s="201"/>
      <c r="Q2" s="201"/>
      <c r="R2" s="201"/>
      <c r="W2" s="201"/>
      <c r="X2" s="201"/>
      <c r="Y2" s="201"/>
      <c r="Z2" s="201"/>
      <c r="AA2" s="201"/>
      <c r="AB2" s="201"/>
      <c r="AC2" s="201"/>
      <c r="AD2" s="201"/>
      <c r="AE2" s="201"/>
      <c r="AF2" s="201"/>
      <c r="AG2" s="201"/>
    </row>
    <row r="3" spans="1:33" ht="17" customHeight="1">
      <c r="A3" s="204" t="s">
        <v>670</v>
      </c>
      <c r="B3" s="188" t="e">
        <f>info_isin</f>
        <v>#REF!</v>
      </c>
      <c r="C3" s="201"/>
      <c r="D3" s="204" t="s">
        <v>671</v>
      </c>
      <c r="E3" s="201"/>
      <c r="F3" s="188">
        <f>submission_month</f>
        <v>0</v>
      </c>
      <c r="G3" s="201"/>
      <c r="H3" s="201"/>
      <c r="I3" s="201"/>
      <c r="J3" s="201"/>
      <c r="K3" s="201" t="s">
        <v>1169</v>
      </c>
      <c r="L3" s="201" t="e">
        <f>'Company Information'!#REF!</f>
        <v>#REF!</v>
      </c>
      <c r="M3" s="201"/>
      <c r="N3" s="201" t="s">
        <v>1179</v>
      </c>
      <c r="O3" s="201" t="b">
        <f>COUNTIF('GHG Inventory'!H48:H52,"Yes")=5</f>
        <v>0</v>
      </c>
      <c r="P3" s="201"/>
      <c r="Q3" s="201"/>
      <c r="R3" s="201"/>
      <c r="W3" s="201"/>
      <c r="X3" s="201"/>
      <c r="Y3" s="201"/>
      <c r="Z3" s="201"/>
      <c r="AA3" s="201"/>
      <c r="AB3" s="201"/>
      <c r="AC3" s="201"/>
      <c r="AD3" s="201"/>
      <c r="AE3" s="201"/>
      <c r="AF3" s="201"/>
      <c r="AG3" s="201"/>
    </row>
    <row r="4" spans="1:33" ht="115" customHeight="1">
      <c r="A4" s="204" t="s">
        <v>672</v>
      </c>
      <c r="B4" s="188" t="e">
        <f>info_lei</f>
        <v>#REF!</v>
      </c>
      <c r="C4" s="201"/>
      <c r="D4" s="204" t="s">
        <v>673</v>
      </c>
      <c r="E4" s="201"/>
      <c r="F4" s="188">
        <f>submission_year</f>
        <v>0</v>
      </c>
      <c r="G4" s="201"/>
      <c r="H4" s="201"/>
      <c r="I4" s="201"/>
      <c r="J4" s="201"/>
      <c r="K4" s="201" t="s">
        <v>67</v>
      </c>
      <c r="L4" s="201" t="e">
        <f>'Company Information'!#REF!</f>
        <v>#REF!</v>
      </c>
      <c r="M4" s="201"/>
      <c r="N4" s="201" t="s">
        <v>1198</v>
      </c>
      <c r="O4" s="321" t="str">
        <f>_xlfn.TEXTJOIN(","&amp;CHAR(10),TRUE,Lists!AW2:AW11)</f>
        <v>Year type,
Scope 1 and 2 base year				,
Scope 1 and 2 most recent year,
Is the base year and most recent year the same for scope 3?</v>
      </c>
      <c r="P4" s="201"/>
      <c r="Q4" s="201"/>
      <c r="R4" s="201"/>
      <c r="W4" s="201"/>
      <c r="X4" s="201"/>
      <c r="Y4" s="201"/>
      <c r="Z4" s="201"/>
      <c r="AA4" s="201"/>
      <c r="AB4" s="201"/>
      <c r="AC4" s="201"/>
      <c r="AD4" s="201"/>
      <c r="AE4" s="201"/>
      <c r="AF4" s="201"/>
      <c r="AG4" s="201"/>
    </row>
    <row r="5" spans="1:33" ht="14.75" customHeight="1">
      <c r="A5" s="204" t="s">
        <v>674</v>
      </c>
      <c r="B5" s="189" t="e">
        <f>'Company Information'!#REF!</f>
        <v>#REF!</v>
      </c>
      <c r="C5" s="201"/>
      <c r="D5" s="204" t="s">
        <v>675</v>
      </c>
      <c r="E5" s="201"/>
      <c r="F5" s="189">
        <f>'GHG Inventory'!H409</f>
        <v>0</v>
      </c>
      <c r="G5" s="201"/>
      <c r="H5" s="201" t="s">
        <v>676</v>
      </c>
      <c r="I5" s="201" t="e">
        <f>'Company Information'!#REF!</f>
        <v>#REF!</v>
      </c>
      <c r="J5" s="201"/>
      <c r="K5" s="201" t="s">
        <v>1168</v>
      </c>
      <c r="L5" s="201">
        <v>1.3</v>
      </c>
      <c r="M5" s="201"/>
      <c r="N5" s="199" t="s">
        <v>1188</v>
      </c>
      <c r="O5" s="199" t="b">
        <f>Lists!BB18</f>
        <v>1</v>
      </c>
      <c r="P5" s="201"/>
      <c r="Q5" s="201"/>
      <c r="R5" s="201"/>
      <c r="W5" s="201"/>
      <c r="X5" s="201"/>
      <c r="Y5" s="201"/>
      <c r="Z5" s="201"/>
      <c r="AA5" s="201"/>
      <c r="AB5" s="201"/>
      <c r="AC5" s="201"/>
      <c r="AD5" s="201"/>
      <c r="AE5" s="201"/>
      <c r="AF5" s="201"/>
      <c r="AG5" s="201"/>
    </row>
    <row r="6" spans="1:33" ht="14.75" customHeight="1">
      <c r="A6" s="204" t="s">
        <v>677</v>
      </c>
      <c r="B6" s="188" t="e">
        <f>info_country</f>
        <v>#REF!</v>
      </c>
      <c r="C6" s="201"/>
      <c r="D6" s="204" t="s">
        <v>678</v>
      </c>
      <c r="E6" s="201"/>
      <c r="F6" s="190" t="s">
        <v>46</v>
      </c>
      <c r="G6" s="201"/>
      <c r="H6" s="201" t="s">
        <v>679</v>
      </c>
      <c r="I6" s="201">
        <f>'Company Information'!G16</f>
        <v>0</v>
      </c>
      <c r="J6" s="201"/>
      <c r="K6" s="201" t="s">
        <v>1170</v>
      </c>
      <c r="L6" s="201" t="e">
        <f>'Company Information'!#REF!</f>
        <v>#REF!</v>
      </c>
      <c r="M6" s="201"/>
      <c r="N6" s="199" t="s">
        <v>1190</v>
      </c>
      <c r="O6" s="199" t="b">
        <f>Lists!BH19</f>
        <v>1</v>
      </c>
      <c r="P6" s="201"/>
      <c r="Q6" s="201"/>
      <c r="R6" s="201"/>
      <c r="W6" s="201"/>
      <c r="X6" s="201"/>
      <c r="Y6" s="201"/>
      <c r="Z6" s="201"/>
      <c r="AA6" s="201"/>
      <c r="AB6" s="201"/>
      <c r="AC6" s="201"/>
      <c r="AD6" s="201"/>
      <c r="AE6" s="201"/>
      <c r="AF6" s="201"/>
      <c r="AG6" s="201"/>
    </row>
    <row r="7" spans="1:33" ht="14.75" customHeight="1">
      <c r="A7" s="204"/>
      <c r="B7" s="191"/>
      <c r="C7" s="201"/>
      <c r="D7" s="204" t="s">
        <v>680</v>
      </c>
      <c r="E7" s="201"/>
      <c r="F7" s="189">
        <f>'GHG Inventory'!H38</f>
        <v>0</v>
      </c>
      <c r="G7" s="201"/>
      <c r="H7" s="201" t="s">
        <v>681</v>
      </c>
      <c r="I7" s="201">
        <f>'Company Information'!G17</f>
        <v>0</v>
      </c>
      <c r="J7" s="201"/>
      <c r="K7" s="201" t="s">
        <v>1171</v>
      </c>
      <c r="L7" s="201" t="e">
        <f>'Company Information'!#REF!</f>
        <v>#REF!</v>
      </c>
      <c r="M7" s="201"/>
      <c r="N7" s="201" t="s">
        <v>1193</v>
      </c>
      <c r="O7" s="201" t="str">
        <f>IF('GHG Inventory'!H387="Yes",SUM('GHG Inventory'!G389:H406)&gt;0,"No exclusions")</f>
        <v>No exclusions</v>
      </c>
      <c r="P7" s="201"/>
      <c r="Q7" s="201"/>
      <c r="R7" s="201"/>
      <c r="W7" s="201"/>
      <c r="X7" s="201"/>
      <c r="Y7" s="201"/>
      <c r="Z7" s="201"/>
      <c r="AA7" s="201"/>
      <c r="AB7" s="201"/>
      <c r="AC7" s="201"/>
      <c r="AD7" s="201"/>
      <c r="AE7" s="201"/>
      <c r="AF7" s="201"/>
      <c r="AG7" s="201"/>
    </row>
    <row r="8" spans="1:33" ht="14">
      <c r="A8" s="204" t="s">
        <v>682</v>
      </c>
      <c r="B8" s="189">
        <f>'Company Information'!G18</f>
        <v>0</v>
      </c>
      <c r="C8" s="201"/>
      <c r="D8" s="204" t="s">
        <v>683</v>
      </c>
      <c r="E8" s="201"/>
      <c r="F8" s="191" t="str">
        <f>IF('GHG Inventory'!H15="Yes","Calculated correctly","Calculated incorrectly")</f>
        <v>Calculated incorrectly</v>
      </c>
      <c r="G8" s="201"/>
      <c r="H8" s="201"/>
      <c r="I8" s="201"/>
      <c r="J8" s="201"/>
      <c r="K8" s="201" t="s">
        <v>1172</v>
      </c>
      <c r="L8" s="201" t="e">
        <f>'Company Information'!#REF!</f>
        <v>#REF!</v>
      </c>
      <c r="M8" s="201"/>
      <c r="N8" s="201" t="s">
        <v>1195</v>
      </c>
      <c r="O8" s="201" t="b">
        <f>COUNT(Lists!BQ3:BQ20)&gt;0</f>
        <v>0</v>
      </c>
      <c r="P8" s="201"/>
      <c r="Q8" s="201"/>
      <c r="R8" s="201"/>
      <c r="W8" s="201"/>
      <c r="X8" s="201"/>
      <c r="Y8" s="201"/>
      <c r="Z8" s="201"/>
      <c r="AA8" s="201"/>
      <c r="AB8" s="201"/>
      <c r="AC8" s="201"/>
      <c r="AD8" s="201"/>
      <c r="AE8" s="201"/>
      <c r="AF8" s="201"/>
      <c r="AG8" s="201"/>
    </row>
    <row r="9" spans="1:33" ht="14">
      <c r="A9" s="204" t="s">
        <v>684</v>
      </c>
      <c r="B9" s="188">
        <f>ghg_approach</f>
        <v>0</v>
      </c>
      <c r="C9" s="201"/>
      <c r="D9" s="204" t="s">
        <v>685</v>
      </c>
      <c r="E9" s="201"/>
      <c r="F9" s="189">
        <f>'GHG Inventory'!H17</f>
        <v>0</v>
      </c>
      <c r="K9" s="199" t="s">
        <v>1173</v>
      </c>
      <c r="L9" s="319" t="e">
        <f>'Company Information'!#REF!</f>
        <v>#REF!</v>
      </c>
      <c r="M9" s="201"/>
      <c r="N9" s="201" t="s">
        <v>1193</v>
      </c>
      <c r="O9" s="199" t="str">
        <f>IF('GHG Inventory'!H409="No",SUM('GHG Inventory'!H412:H429)&gt;0,"No exclusions")</f>
        <v>No exclusions</v>
      </c>
      <c r="P9" s="201"/>
      <c r="Q9" s="201"/>
      <c r="R9" s="201"/>
      <c r="W9" s="201"/>
      <c r="X9" s="201"/>
      <c r="Y9" s="201"/>
      <c r="Z9" s="201"/>
      <c r="AA9" s="201"/>
      <c r="AB9" s="201"/>
      <c r="AC9" s="201"/>
      <c r="AD9" s="201"/>
      <c r="AE9" s="201"/>
      <c r="AF9" s="201"/>
      <c r="AG9" s="201"/>
    </row>
    <row r="10" spans="1:33" ht="14.75" customHeight="1">
      <c r="A10" s="204" t="s">
        <v>686</v>
      </c>
      <c r="B10" s="189">
        <f>ghg_s2_approach</f>
        <v>0</v>
      </c>
      <c r="C10" s="201"/>
      <c r="D10" s="204" t="s">
        <v>687</v>
      </c>
      <c r="E10" s="201"/>
      <c r="F10" s="192">
        <f>'Progress and Reporting'!H15</f>
        <v>0</v>
      </c>
      <c r="K10" s="199" t="s">
        <v>1174</v>
      </c>
      <c r="L10" s="199" t="e">
        <f>'Company Information'!#REF!</f>
        <v>#REF!</v>
      </c>
      <c r="M10" s="201"/>
      <c r="N10" s="201" t="s">
        <v>1194</v>
      </c>
      <c r="O10" s="199" t="b">
        <f>COUNT(Lists!BR3:BR20)&gt;0</f>
        <v>0</v>
      </c>
      <c r="P10" s="201"/>
      <c r="Q10" s="201"/>
      <c r="R10" s="201"/>
      <c r="W10" s="201"/>
      <c r="X10" s="201"/>
      <c r="Y10" s="201"/>
      <c r="Z10" s="201"/>
      <c r="AA10" s="201"/>
      <c r="AB10" s="201"/>
      <c r="AC10" s="201"/>
      <c r="AD10" s="201"/>
      <c r="AE10" s="201"/>
      <c r="AF10" s="201"/>
      <c r="AG10" s="201"/>
    </row>
    <row r="11" spans="1:33" ht="14.75" customHeight="1">
      <c r="A11" s="204" t="s">
        <v>688</v>
      </c>
      <c r="B11" s="243">
        <f>'Progress and Reporting'!H22</f>
        <v>0</v>
      </c>
      <c r="C11" s="201"/>
      <c r="D11" s="204" t="s">
        <v>689</v>
      </c>
      <c r="E11" s="201"/>
      <c r="F11" s="192">
        <f>'Progress and Reporting'!H31</f>
        <v>0</v>
      </c>
      <c r="K11" s="199" t="s">
        <v>1175</v>
      </c>
      <c r="L11" s="199" t="e">
        <f>COUNTBLANK('Company Information'!#REF!)&gt;3</f>
        <v>#REF!</v>
      </c>
      <c r="M11" s="201"/>
      <c r="N11" s="199" t="s">
        <v>1196</v>
      </c>
      <c r="O11" s="199" t="str">
        <f>IF('GHG Inventory'!H433="Yes",'GHG Inventory'!H439="Yes","No bio")</f>
        <v>No bio</v>
      </c>
      <c r="P11" s="201"/>
      <c r="Q11" s="201"/>
      <c r="R11" s="201"/>
      <c r="W11" s="201"/>
      <c r="X11" s="201"/>
      <c r="Y11" s="201"/>
      <c r="Z11" s="201"/>
      <c r="AA11" s="201"/>
      <c r="AB11" s="201"/>
      <c r="AC11" s="201"/>
      <c r="AD11" s="201"/>
      <c r="AE11" s="201"/>
      <c r="AF11" s="201"/>
      <c r="AG11" s="201"/>
    </row>
    <row r="12" spans="1:33" ht="14.75" customHeight="1">
      <c r="A12" s="204" t="s">
        <v>690</v>
      </c>
      <c r="B12" s="190" t="s">
        <v>691</v>
      </c>
      <c r="C12" s="201"/>
      <c r="D12" s="204" t="s">
        <v>692</v>
      </c>
      <c r="E12" s="201"/>
      <c r="F12" s="193">
        <f>'Progress and Reporting'!H30</f>
        <v>0</v>
      </c>
      <c r="K12" s="199" t="s">
        <v>1199</v>
      </c>
      <c r="L12" s="199" t="e">
        <f>IF(COUNTBLANK('Company Information'!#REF!)=3,"Not provided!",'Company Information'!#REF!&amp;" "&amp;'Company Information'!#REF!&amp;" "&amp;'Company Information'!#REF!)</f>
        <v>#REF!</v>
      </c>
      <c r="M12" s="201"/>
      <c r="N12" s="201" t="s">
        <v>1184</v>
      </c>
      <c r="O12" s="201">
        <f>'Progress and Reporting'!H32</f>
        <v>0</v>
      </c>
      <c r="P12" s="201"/>
      <c r="Q12" s="201"/>
      <c r="R12" s="201"/>
      <c r="W12" s="201"/>
      <c r="X12" s="201"/>
      <c r="Y12" s="201"/>
      <c r="Z12" s="201"/>
      <c r="AA12" s="201"/>
      <c r="AB12" s="201"/>
      <c r="AC12" s="201"/>
      <c r="AD12" s="201"/>
      <c r="AE12" s="201"/>
      <c r="AF12" s="201"/>
      <c r="AG12" s="201"/>
    </row>
    <row r="13" spans="1:33" ht="14">
      <c r="A13" s="204" t="s">
        <v>693</v>
      </c>
      <c r="B13" s="189" t="e">
        <f>'Company Information'!#REF!</f>
        <v>#REF!</v>
      </c>
      <c r="C13" s="201"/>
      <c r="D13" s="204" t="s">
        <v>694</v>
      </c>
      <c r="E13" s="201"/>
      <c r="F13" s="194">
        <f>'Progress and Reporting'!H24</f>
        <v>0</v>
      </c>
      <c r="K13" s="199" t="s">
        <v>1176</v>
      </c>
      <c r="L13" s="320" t="e">
        <f>'Company Information'!#REF!</f>
        <v>#REF!</v>
      </c>
      <c r="M13" s="201"/>
      <c r="N13" s="201" t="s">
        <v>1183</v>
      </c>
      <c r="O13" s="201">
        <f>'Progress and Reporting'!H33</f>
        <v>0</v>
      </c>
      <c r="P13" s="201"/>
      <c r="Q13" s="201"/>
      <c r="R13" s="201"/>
      <c r="S13" s="201"/>
      <c r="T13" s="201"/>
      <c r="U13" s="201"/>
      <c r="V13" s="201"/>
      <c r="W13" s="201"/>
      <c r="X13" s="201"/>
      <c r="Y13" s="201"/>
      <c r="Z13" s="201"/>
      <c r="AA13" s="201"/>
      <c r="AB13" s="201"/>
      <c r="AC13" s="201"/>
      <c r="AD13" s="201"/>
      <c r="AE13" s="201"/>
      <c r="AF13" s="201"/>
      <c r="AG13" s="201"/>
    </row>
    <row r="14" spans="1:33" ht="14">
      <c r="A14" s="204" t="s">
        <v>695</v>
      </c>
      <c r="B14" s="189" t="str">
        <f>IF(ISBLANK('GHG Inventory'!S165)=TRUE,"No","Yes")</f>
        <v>No</v>
      </c>
      <c r="C14" s="201"/>
      <c r="D14" s="204" t="s">
        <v>696</v>
      </c>
      <c r="E14" s="201"/>
      <c r="F14" s="189">
        <f>'Progress and Reporting'!H27</f>
        <v>0</v>
      </c>
      <c r="G14" s="201"/>
      <c r="H14" s="201"/>
      <c r="I14" s="201"/>
      <c r="J14" s="201"/>
      <c r="K14" s="201" t="s">
        <v>56</v>
      </c>
      <c r="L14" s="201">
        <f>'Company Information'!G23</f>
        <v>0</v>
      </c>
      <c r="M14" s="201"/>
      <c r="P14" s="201"/>
      <c r="Q14" s="201"/>
      <c r="R14" s="201"/>
      <c r="S14" s="201"/>
      <c r="T14" s="201"/>
      <c r="U14" s="201"/>
      <c r="V14" s="201"/>
      <c r="W14" s="201"/>
      <c r="X14" s="201"/>
      <c r="Y14" s="201"/>
      <c r="Z14" s="201"/>
      <c r="AA14" s="201"/>
      <c r="AB14" s="201"/>
      <c r="AC14" s="201"/>
      <c r="AD14" s="201"/>
      <c r="AE14" s="201"/>
      <c r="AF14" s="201"/>
      <c r="AG14" s="201"/>
    </row>
    <row r="15" spans="1:33" ht="14">
      <c r="A15" s="204" t="s">
        <v>697</v>
      </c>
      <c r="B15" s="195" t="s">
        <v>33</v>
      </c>
      <c r="C15" s="201"/>
      <c r="D15" s="204" t="s">
        <v>698</v>
      </c>
      <c r="E15" s="201"/>
      <c r="F15" s="192">
        <f>'Progress and Reporting'!H24</f>
        <v>0</v>
      </c>
      <c r="G15" s="201"/>
      <c r="H15" s="201"/>
      <c r="I15" s="201"/>
      <c r="J15" s="201"/>
      <c r="K15" s="201" t="s">
        <v>1177</v>
      </c>
      <c r="L15" s="201">
        <f>'Company Information'!G24</f>
        <v>0</v>
      </c>
      <c r="M15" s="201"/>
      <c r="N15" s="201"/>
      <c r="O15" s="201"/>
      <c r="P15" s="201"/>
      <c r="Q15" s="201"/>
      <c r="R15" s="201"/>
      <c r="S15" s="201"/>
      <c r="T15" s="201"/>
      <c r="U15" s="201"/>
      <c r="V15" s="201"/>
      <c r="W15" s="201"/>
      <c r="X15" s="201"/>
      <c r="Y15" s="201"/>
      <c r="Z15" s="201"/>
      <c r="AA15" s="201"/>
      <c r="AB15" s="201"/>
      <c r="AC15" s="201"/>
      <c r="AD15" s="201"/>
      <c r="AE15" s="201"/>
      <c r="AF15" s="201"/>
      <c r="AG15" s="201"/>
    </row>
    <row r="16" spans="1:33" ht="14">
      <c r="A16" s="204" t="s">
        <v>699</v>
      </c>
      <c r="B16" s="244" t="e">
        <f>'Company Information'!#REF!</f>
        <v>#REF!</v>
      </c>
      <c r="C16" s="201"/>
      <c r="D16" s="204" t="s">
        <v>700</v>
      </c>
      <c r="E16" s="201"/>
      <c r="F16" s="189">
        <f>'Progress and Reporting'!H16</f>
        <v>0</v>
      </c>
      <c r="G16" s="201"/>
      <c r="H16" s="201"/>
      <c r="I16" s="201"/>
      <c r="J16" s="201"/>
      <c r="K16" s="201" t="s">
        <v>60</v>
      </c>
      <c r="L16" s="201">
        <f>'Company Information'!G25</f>
        <v>0</v>
      </c>
      <c r="M16" s="201"/>
      <c r="N16" s="201"/>
      <c r="O16" s="201"/>
      <c r="P16" s="201"/>
      <c r="Q16" s="201"/>
      <c r="R16" s="201"/>
      <c r="S16" s="201"/>
      <c r="T16" s="201"/>
      <c r="U16" s="201"/>
      <c r="V16" s="201"/>
      <c r="W16" s="201"/>
      <c r="X16" s="201"/>
      <c r="Y16" s="201"/>
      <c r="Z16" s="201"/>
      <c r="AA16" s="201"/>
      <c r="AB16" s="201"/>
      <c r="AC16" s="201"/>
      <c r="AD16" s="201"/>
      <c r="AE16" s="201"/>
      <c r="AF16" s="201"/>
      <c r="AG16" s="201"/>
    </row>
    <row r="17" spans="1:33" ht="14">
      <c r="A17" s="204" t="s">
        <v>701</v>
      </c>
      <c r="B17" s="244" t="e">
        <f>'Company Information'!#REF!</f>
        <v>#REF!</v>
      </c>
      <c r="C17" s="201"/>
      <c r="D17" s="204" t="s">
        <v>702</v>
      </c>
      <c r="E17" s="201"/>
      <c r="F17" s="189">
        <f>'Progress and Reporting'!H35</f>
        <v>0</v>
      </c>
      <c r="G17" s="201"/>
      <c r="H17" s="201"/>
      <c r="I17" s="201"/>
      <c r="J17" s="201"/>
      <c r="K17" s="201" t="s">
        <v>1178</v>
      </c>
      <c r="L17" s="201">
        <f>'GHG Inventory'!H15</f>
        <v>0</v>
      </c>
      <c r="M17" s="201"/>
      <c r="N17" s="201"/>
      <c r="O17" s="201"/>
      <c r="P17" s="201"/>
      <c r="Q17" s="201"/>
      <c r="R17" s="201"/>
      <c r="S17" s="201"/>
      <c r="T17" s="201"/>
      <c r="U17" s="201"/>
      <c r="V17" s="201"/>
      <c r="W17" s="201"/>
      <c r="X17" s="201"/>
      <c r="Y17" s="201"/>
      <c r="Z17" s="201"/>
      <c r="AA17" s="201"/>
      <c r="AB17" s="201"/>
      <c r="AC17" s="201"/>
      <c r="AD17" s="201"/>
      <c r="AE17" s="201"/>
      <c r="AF17" s="201"/>
      <c r="AG17" s="201"/>
    </row>
    <row r="18" spans="1:33" ht="14">
      <c r="A18" s="201"/>
      <c r="B18" s="201"/>
      <c r="C18" s="201"/>
      <c r="D18" s="201"/>
      <c r="E18" s="201"/>
      <c r="F18" s="201"/>
      <c r="G18" s="201"/>
      <c r="H18" s="201"/>
      <c r="I18" s="201"/>
      <c r="J18" s="201"/>
      <c r="K18" s="201" t="s">
        <v>1197</v>
      </c>
      <c r="L18" s="201">
        <f>'GHG Inventory'!H16</f>
        <v>0</v>
      </c>
      <c r="M18" s="201"/>
      <c r="N18" s="201"/>
      <c r="O18" s="201"/>
      <c r="P18" s="201"/>
      <c r="Q18" s="201"/>
      <c r="R18" s="201"/>
      <c r="S18" s="201"/>
      <c r="T18" s="201"/>
      <c r="U18" s="201"/>
      <c r="V18" s="201"/>
      <c r="W18" s="201"/>
      <c r="X18" s="201"/>
      <c r="Y18" s="201"/>
      <c r="Z18" s="201"/>
      <c r="AA18" s="201"/>
      <c r="AB18" s="201"/>
      <c r="AC18" s="201"/>
      <c r="AD18" s="201"/>
      <c r="AE18" s="201"/>
      <c r="AF18" s="201"/>
      <c r="AG18" s="201"/>
    </row>
    <row r="19" spans="1:33" ht="45" customHeight="1">
      <c r="A19" s="206" t="s">
        <v>703</v>
      </c>
      <c r="B19" s="207"/>
      <c r="C19" s="207"/>
      <c r="D19" s="207"/>
      <c r="E19" s="207"/>
      <c r="F19" s="207"/>
      <c r="G19" s="207"/>
      <c r="H19" s="207"/>
      <c r="I19" s="207"/>
      <c r="J19" s="207"/>
      <c r="K19" s="207"/>
      <c r="L19" s="207"/>
      <c r="M19" s="207"/>
      <c r="N19" s="207"/>
      <c r="O19" s="207"/>
      <c r="P19" s="201"/>
      <c r="Q19" s="201"/>
      <c r="R19" s="201"/>
      <c r="S19" s="201"/>
      <c r="T19" s="201"/>
      <c r="U19" s="201"/>
      <c r="V19" s="201"/>
      <c r="W19" s="201"/>
      <c r="X19" s="201"/>
      <c r="Y19" s="201"/>
      <c r="Z19" s="201"/>
      <c r="AA19" s="201"/>
      <c r="AB19" s="201"/>
      <c r="AC19" s="201"/>
      <c r="AD19" s="201"/>
      <c r="AE19" s="201"/>
      <c r="AF19" s="201"/>
      <c r="AG19" s="201"/>
    </row>
    <row r="20" spans="1:33" ht="14">
      <c r="A20" s="208" t="s">
        <v>704</v>
      </c>
      <c r="B20" s="196" t="str">
        <f>IF(ghg_year_type="Fiscal","Financial","Calendar")</f>
        <v>Calendar</v>
      </c>
      <c r="C20" s="207"/>
      <c r="D20" s="207"/>
      <c r="E20" s="207"/>
      <c r="F20" s="207"/>
      <c r="G20" s="207"/>
      <c r="H20" s="207"/>
      <c r="I20" s="207"/>
      <c r="J20" s="207"/>
      <c r="K20" s="207"/>
      <c r="L20" s="207"/>
      <c r="M20" s="207"/>
      <c r="N20" s="207"/>
      <c r="O20" s="207"/>
      <c r="P20" s="201"/>
      <c r="Q20" s="201"/>
      <c r="R20" s="201"/>
      <c r="S20" s="201"/>
      <c r="T20" s="201"/>
      <c r="U20" s="201"/>
      <c r="V20" s="201"/>
      <c r="W20" s="201"/>
      <c r="X20" s="201"/>
      <c r="Y20" s="201"/>
      <c r="Z20" s="201"/>
      <c r="AA20" s="201"/>
      <c r="AB20" s="201"/>
      <c r="AC20" s="201"/>
      <c r="AD20" s="201"/>
      <c r="AE20" s="201"/>
      <c r="AF20" s="201"/>
      <c r="AG20" s="201"/>
    </row>
    <row r="21" spans="1:33" ht="15.75" customHeight="1">
      <c r="A21" s="208" t="s">
        <v>705</v>
      </c>
      <c r="B21" s="197">
        <f>ghg_y1</f>
        <v>0</v>
      </c>
      <c r="C21" s="207"/>
      <c r="D21" s="207"/>
      <c r="E21" s="207"/>
      <c r="F21" s="207"/>
      <c r="G21" s="207"/>
      <c r="H21" s="207"/>
      <c r="I21" s="207"/>
      <c r="J21" s="207"/>
      <c r="K21" s="207"/>
      <c r="L21" s="207"/>
      <c r="M21" s="207"/>
      <c r="N21" s="207"/>
      <c r="O21" s="207"/>
      <c r="P21" s="201"/>
      <c r="Q21" s="201"/>
      <c r="R21" s="201"/>
      <c r="S21" s="201"/>
      <c r="T21" s="201"/>
      <c r="U21" s="201"/>
      <c r="V21" s="201"/>
      <c r="W21" s="201"/>
      <c r="X21" s="201"/>
      <c r="Y21" s="201"/>
      <c r="Z21" s="201"/>
      <c r="AA21" s="201"/>
      <c r="AB21" s="201"/>
      <c r="AC21" s="201"/>
      <c r="AD21" s="201"/>
      <c r="AE21" s="201"/>
      <c r="AF21" s="201"/>
      <c r="AG21" s="201"/>
    </row>
    <row r="22" spans="1:33" ht="15.75" customHeight="1">
      <c r="A22" s="208" t="s">
        <v>706</v>
      </c>
      <c r="B22" s="197" t="str">
        <f>ghg_y2</f>
        <v/>
      </c>
      <c r="C22" s="207"/>
      <c r="D22" s="207"/>
      <c r="E22" s="207"/>
      <c r="F22" s="207"/>
      <c r="G22" s="207"/>
      <c r="H22" s="207"/>
      <c r="I22" s="207"/>
      <c r="J22" s="207"/>
      <c r="K22" s="207"/>
      <c r="L22" s="207"/>
      <c r="M22" s="207"/>
      <c r="N22" s="207"/>
      <c r="O22" s="207"/>
      <c r="P22" s="201"/>
      <c r="Q22" s="201"/>
      <c r="R22" s="201"/>
      <c r="S22" s="201"/>
      <c r="T22" s="201"/>
      <c r="U22" s="201"/>
      <c r="V22" s="201"/>
      <c r="W22" s="201"/>
      <c r="X22" s="201"/>
      <c r="Y22" s="201"/>
      <c r="Z22" s="201"/>
      <c r="AA22" s="201"/>
      <c r="AB22" s="201"/>
      <c r="AC22" s="201"/>
      <c r="AD22" s="201"/>
      <c r="AE22" s="201"/>
      <c r="AF22" s="201"/>
      <c r="AG22" s="201"/>
    </row>
    <row r="23" spans="1:33" ht="15.75" customHeight="1">
      <c r="A23" s="208" t="s">
        <v>707</v>
      </c>
      <c r="B23" s="197" t="str">
        <f>ghg_y3</f>
        <v/>
      </c>
      <c r="C23" s="207"/>
      <c r="D23" s="207"/>
      <c r="E23" s="207"/>
      <c r="F23" s="207"/>
      <c r="G23" s="207"/>
      <c r="H23" s="207"/>
      <c r="I23" s="207"/>
      <c r="J23" s="207"/>
      <c r="K23" s="207"/>
      <c r="L23" s="207"/>
      <c r="M23" s="207"/>
      <c r="N23" s="207"/>
      <c r="O23" s="207"/>
      <c r="P23" s="201"/>
      <c r="Q23" s="201"/>
      <c r="R23" s="201"/>
      <c r="S23" s="201"/>
      <c r="T23" s="201"/>
      <c r="U23" s="201"/>
      <c r="V23" s="201"/>
      <c r="W23" s="201"/>
      <c r="X23" s="201"/>
      <c r="Y23" s="201"/>
      <c r="Z23" s="201"/>
      <c r="AA23" s="201"/>
      <c r="AB23" s="201"/>
      <c r="AC23" s="201"/>
      <c r="AD23" s="201"/>
      <c r="AE23" s="201"/>
      <c r="AF23" s="201"/>
      <c r="AG23" s="201"/>
    </row>
    <row r="24" spans="1:33" ht="15.75" customHeight="1">
      <c r="A24" s="208" t="s">
        <v>708</v>
      </c>
      <c r="B24" s="198">
        <f>ghg_fy_day</f>
        <v>0</v>
      </c>
      <c r="C24" s="207"/>
      <c r="D24" s="207"/>
      <c r="E24" s="207"/>
      <c r="F24" s="207"/>
      <c r="G24" s="207"/>
      <c r="H24" s="207"/>
      <c r="I24" s="207"/>
      <c r="J24" s="207"/>
      <c r="K24" s="207"/>
      <c r="L24" s="207"/>
      <c r="M24" s="207"/>
      <c r="N24" s="207"/>
      <c r="O24" s="207"/>
      <c r="P24" s="201"/>
      <c r="Q24" s="201"/>
      <c r="R24" s="201"/>
      <c r="S24" s="201"/>
      <c r="T24" s="201"/>
      <c r="U24" s="201"/>
      <c r="V24" s="201"/>
      <c r="W24" s="201"/>
      <c r="X24" s="201"/>
      <c r="Y24" s="201"/>
      <c r="Z24" s="201"/>
      <c r="AA24" s="201"/>
      <c r="AB24" s="201"/>
      <c r="AC24" s="201"/>
      <c r="AD24" s="201"/>
      <c r="AE24" s="201"/>
      <c r="AF24" s="201"/>
      <c r="AG24" s="201"/>
    </row>
    <row r="25" spans="1:33" ht="15.75" customHeight="1">
      <c r="A25" s="208" t="s">
        <v>709</v>
      </c>
      <c r="B25" s="198">
        <f>ghg_fy_month</f>
        <v>0</v>
      </c>
      <c r="C25" s="207"/>
      <c r="D25" s="207"/>
      <c r="E25" s="209"/>
      <c r="F25" s="210"/>
      <c r="G25" s="209"/>
      <c r="H25" s="210"/>
      <c r="I25" s="209"/>
      <c r="J25" s="210"/>
      <c r="K25" s="209"/>
      <c r="L25" s="210"/>
      <c r="M25" s="209"/>
      <c r="N25" s="210"/>
      <c r="O25" s="209"/>
      <c r="P25" s="201"/>
      <c r="Q25" s="201"/>
      <c r="R25" s="201"/>
      <c r="S25" s="201"/>
      <c r="T25" s="201"/>
      <c r="U25" s="201"/>
      <c r="V25" s="201"/>
      <c r="W25" s="201"/>
      <c r="X25" s="201"/>
      <c r="Y25" s="201"/>
      <c r="Z25" s="201"/>
      <c r="AA25" s="201"/>
      <c r="AB25" s="201"/>
      <c r="AC25" s="201"/>
      <c r="AD25" s="201"/>
      <c r="AE25" s="201"/>
      <c r="AF25" s="201"/>
      <c r="AG25" s="201"/>
    </row>
    <row r="26" spans="1:33" ht="15.75" customHeight="1">
      <c r="A26" s="208" t="s">
        <v>710</v>
      </c>
      <c r="B26" s="198">
        <f>ghg_fy_year</f>
        <v>0</v>
      </c>
      <c r="C26" s="207"/>
      <c r="D26" s="207"/>
      <c r="E26" s="207"/>
      <c r="F26" s="207"/>
      <c r="G26" s="207"/>
      <c r="H26" s="207"/>
      <c r="I26" s="207"/>
      <c r="J26" s="207"/>
      <c r="K26" s="207"/>
      <c r="L26" s="207"/>
      <c r="M26" s="207"/>
      <c r="N26" s="207"/>
      <c r="O26" s="210"/>
      <c r="P26" s="201"/>
      <c r="Q26" s="201"/>
      <c r="R26" s="201"/>
      <c r="S26" s="201"/>
      <c r="T26" s="201"/>
      <c r="U26" s="201"/>
      <c r="V26" s="201"/>
      <c r="W26" s="201"/>
      <c r="X26" s="201"/>
      <c r="Y26" s="201"/>
      <c r="Z26" s="201"/>
      <c r="AA26" s="201"/>
      <c r="AB26" s="201"/>
      <c r="AC26" s="201"/>
      <c r="AD26" s="201"/>
      <c r="AE26" s="201"/>
      <c r="AF26" s="201"/>
      <c r="AG26" s="201"/>
    </row>
    <row r="27" spans="1:33" ht="15.75" customHeight="1">
      <c r="A27" s="211"/>
      <c r="B27" s="211"/>
      <c r="C27" s="211"/>
      <c r="D27" s="211"/>
      <c r="E27" s="211"/>
      <c r="F27" s="211"/>
      <c r="G27" s="211"/>
      <c r="H27" s="211"/>
      <c r="I27" s="211"/>
      <c r="J27" s="211"/>
      <c r="K27" s="211"/>
      <c r="L27" s="211"/>
      <c r="M27" s="211"/>
      <c r="N27" s="211"/>
      <c r="O27" s="211"/>
      <c r="P27" s="201"/>
      <c r="Q27" s="201"/>
      <c r="R27" s="201"/>
      <c r="S27" s="201"/>
      <c r="T27" s="201"/>
      <c r="U27" s="201"/>
      <c r="V27" s="201"/>
      <c r="W27" s="201"/>
      <c r="X27" s="201"/>
      <c r="Y27" s="201"/>
      <c r="Z27" s="201"/>
      <c r="AA27" s="201"/>
      <c r="AB27" s="201"/>
      <c r="AC27" s="201"/>
      <c r="AD27" s="201"/>
      <c r="AE27" s="201"/>
      <c r="AF27" s="201"/>
      <c r="AG27" s="201"/>
    </row>
    <row r="28" spans="1:33" ht="15.75" customHeight="1">
      <c r="A28" s="201"/>
      <c r="B28" s="778" t="s">
        <v>705</v>
      </c>
      <c r="C28" s="778"/>
      <c r="D28" s="778"/>
      <c r="E28" s="778"/>
      <c r="F28" s="778"/>
      <c r="G28" s="778"/>
      <c r="H28" s="778" t="s">
        <v>706</v>
      </c>
      <c r="I28" s="778"/>
      <c r="J28" s="778"/>
      <c r="K28" s="778"/>
      <c r="L28" s="779"/>
      <c r="M28" s="779" t="s">
        <v>707</v>
      </c>
      <c r="N28" s="779"/>
      <c r="O28" s="779"/>
      <c r="P28" s="779"/>
      <c r="Q28" s="779"/>
      <c r="R28" s="201"/>
      <c r="S28" s="201"/>
      <c r="T28" s="201"/>
      <c r="U28" s="201"/>
      <c r="V28" s="201"/>
      <c r="W28" s="201"/>
      <c r="X28" s="201"/>
      <c r="Y28" s="201"/>
      <c r="Z28" s="201"/>
      <c r="AA28" s="201"/>
      <c r="AB28" s="201"/>
      <c r="AC28" s="201"/>
      <c r="AD28" s="201"/>
      <c r="AE28" s="201"/>
      <c r="AF28" s="201"/>
      <c r="AG28" s="201"/>
    </row>
    <row r="29" spans="1:33" ht="15.5" customHeight="1">
      <c r="A29" s="204" t="s">
        <v>384</v>
      </c>
      <c r="B29" s="204" t="s">
        <v>442</v>
      </c>
      <c r="C29" s="204" t="s">
        <v>711</v>
      </c>
      <c r="D29" s="204" t="s">
        <v>712</v>
      </c>
      <c r="E29" s="204" t="s">
        <v>713</v>
      </c>
      <c r="F29" s="204" t="s">
        <v>714</v>
      </c>
      <c r="G29" s="204" t="s">
        <v>715</v>
      </c>
      <c r="H29" s="204" t="s">
        <v>442</v>
      </c>
      <c r="I29" s="204" t="s">
        <v>716</v>
      </c>
      <c r="J29" s="204" t="s">
        <v>712</v>
      </c>
      <c r="K29" s="204" t="s">
        <v>713</v>
      </c>
      <c r="L29" s="204" t="s">
        <v>714</v>
      </c>
      <c r="M29" s="204" t="s">
        <v>442</v>
      </c>
      <c r="N29" s="204" t="s">
        <v>716</v>
      </c>
      <c r="O29" s="204" t="s">
        <v>712</v>
      </c>
      <c r="P29" s="204" t="s">
        <v>713</v>
      </c>
      <c r="Q29" s="204" t="s">
        <v>714</v>
      </c>
      <c r="R29" s="201"/>
      <c r="S29" s="201"/>
      <c r="T29" s="201"/>
      <c r="U29" s="201"/>
      <c r="V29" s="201"/>
      <c r="W29" s="201"/>
      <c r="X29" s="201"/>
      <c r="Y29" s="201"/>
      <c r="Z29" s="201"/>
      <c r="AA29" s="201"/>
      <c r="AB29" s="201"/>
      <c r="AC29" s="201"/>
      <c r="AD29" s="201"/>
      <c r="AE29" s="201"/>
      <c r="AF29" s="201"/>
      <c r="AG29" s="201"/>
    </row>
    <row r="30" spans="1:33" ht="15.75" customHeight="1">
      <c r="A30" s="212" t="s">
        <v>389</v>
      </c>
      <c r="B30" s="213">
        <f>INDEX('GHG Inventory'!$H$469:$H$486,MATCH($A30,'GHG Inventory'!$D$469:$D$486,0))</f>
        <v>0</v>
      </c>
      <c r="C30" s="200" t="str">
        <f>IF(INDEX('GHG Inventory'!$J$469:$J$486,MATCH($A30,'GHG Inventory'!$D$469:$D$486,0))&gt;0,INDEX('GHG Inventory'!$J$469:$J$486,MATCH($A30,'GHG Inventory'!$D$469:$D$486,0)),"")</f>
        <v/>
      </c>
      <c r="D30" s="213" t="str">
        <f>INDEX('GHG Inventory'!$L$469:$L$486,MATCH($A30,'GHG Inventory'!$D$469:$D$486,0))</f>
        <v>NA</v>
      </c>
      <c r="E30" s="213" t="str">
        <f>IF(INDEX('GHG Inventory'!$N$469:$N$486,MATCH($A30,'GHG Inventory'!$D$469:$D$486,0))&gt;0,INDEX('GHG Inventory'!$N$469:$N$486,MATCH($A30,'GHG Inventory'!$D$469:$D$486,0)),"")</f>
        <v/>
      </c>
      <c r="F30" s="213" t="str">
        <f>IF(INDEX('GHG Inventory'!$P$469:$P$486,MATCH($A30,'GHG Inventory'!$D$469:$D$486,0))&gt;0,INDEX('GHG Inventory'!$P$469:$P$486,MATCH($A30,'GHG Inventory'!$D$469:$D$486,0)),"")</f>
        <v/>
      </c>
      <c r="G30" s="213" t="str">
        <f>IF(INDEX('GHG Inventory'!$R$469:$R$486,MATCH($A30,'GHG Inventory'!$D$469:$D$486,0))&gt;0,INDEX('GHG Inventory'!$R$469:$R$486,MATCH($A30,'GHG Inventory'!$D$469:$D$486,0)),"")</f>
        <v/>
      </c>
      <c r="H30" s="213" t="str">
        <f>INDEX('GHG Inventory'!$H$491:$H$508,MATCH($A30,'GHG Inventory'!$D$469:$D$486,0))</f>
        <v/>
      </c>
      <c r="I30" s="200" t="str">
        <f>IF(INDEX('GHG Inventory'!$J$491:$J$508,MATCH($A30,'GHG Inventory'!$D$469:$D$486,0))&gt;0,INDEX('GHG Inventory'!$J$491:$J$508,MATCH($A30,'GHG Inventory'!$D$469:$D$486,0)),"")</f>
        <v/>
      </c>
      <c r="J30" s="213" t="str">
        <f>INDEX('GHG Inventory'!$L$491:$L$508,MATCH($A30,'GHG Inventory'!$D$469:$D$486,0))</f>
        <v>NA</v>
      </c>
      <c r="K30" s="213" t="str">
        <f>IF(INDEX('GHG Inventory'!$N$491:$N$508,MATCH($A30,'GHG Inventory'!$D$469:$D$486,0))&gt;0,INDEX('GHG Inventory'!$N$491:$N$508,MATCH($A30,'GHG Inventory'!$D$469:$D$486,0)),"")</f>
        <v/>
      </c>
      <c r="L30" s="213" t="str">
        <f>IF(INDEX('GHG Inventory'!$P$491:$P$508,MATCH($A30,'GHG Inventory'!$D$469:$D$486,0))&gt;0,INDEX('GHG Inventory'!$P$491:$P$508,MATCH($A30,'GHG Inventory'!$D$469:$D$486,0)),"")</f>
        <v/>
      </c>
      <c r="M30" s="213" t="str">
        <f>INDEX('GHG Inventory'!$H$512:$H$529,MATCH($A30,'GHG Inventory'!$D$469:$D$486,0))</f>
        <v/>
      </c>
      <c r="N30" s="200" t="str">
        <f>INDEX('GHG Inventory'!$J$512:$J$529,MATCH($A30,'GHG Inventory'!$D$469:$D$486,0))</f>
        <v/>
      </c>
      <c r="O30" s="213" t="str">
        <f>INDEX('GHG Inventory'!$L$512:$L$529,MATCH($A30,'GHG Inventory'!$D$469:$D$486,0))</f>
        <v>NA</v>
      </c>
      <c r="P30" s="213" t="str">
        <f>IF(INDEX('GHG Inventory'!$N$512:$N$529,MATCH($A30,'GHG Inventory'!$D$469:$D$486,0))&gt;0,INDEX('GHG Inventory'!$N$512:$N$529,MATCH($A30,'GHG Inventory'!$D$469:$D$486,0)),"")</f>
        <v/>
      </c>
      <c r="Q30" s="213" t="str">
        <f>IF(INDEX('GHG Inventory'!$P$512:$P$529,MATCH($A30,'GHG Inventory'!$D$469:$D$486,0))&gt;0,INDEX('GHG Inventory'!$P$512:$P$529,MATCH($A30,'GHG Inventory'!$D$469:$D$486,0)),"")</f>
        <v/>
      </c>
    </row>
    <row r="31" spans="1:33" ht="15.75" customHeight="1">
      <c r="A31" s="212" t="s">
        <v>390</v>
      </c>
      <c r="B31" s="213">
        <f>INDEX('GHG Inventory'!$H$469:$H$486,MATCH($A31,'GHG Inventory'!$D$469:$D$486,0))</f>
        <v>0</v>
      </c>
      <c r="C31" s="200" t="str">
        <f>IF(INDEX('GHG Inventory'!$J$469:$J$486,MATCH($A31,'GHG Inventory'!$D$469:$D$486,0))&gt;0,INDEX('GHG Inventory'!$J$469:$J$486,MATCH($A31,'GHG Inventory'!$D$469:$D$486,0)),"")</f>
        <v/>
      </c>
      <c r="D31" s="213" t="str">
        <f>INDEX('GHG Inventory'!$L$469:$L$486,MATCH($A31,'GHG Inventory'!$D$469:$D$486,0))</f>
        <v>NA</v>
      </c>
      <c r="E31" s="213" t="str">
        <f>IF(INDEX('GHG Inventory'!$N$469:$N$486,MATCH($A31,'GHG Inventory'!$D$469:$D$486,0))&gt;0,INDEX('GHG Inventory'!$N$469:$N$486,MATCH($A31,'GHG Inventory'!$D$469:$D$486,0)),"")</f>
        <v/>
      </c>
      <c r="F31" s="213" t="str">
        <f>IF(INDEX('GHG Inventory'!$P$469:$P$486,MATCH($A31,'GHG Inventory'!$D$469:$D$486,0))&gt;0,INDEX('GHG Inventory'!$P$469:$P$486,MATCH($A31,'GHG Inventory'!$D$469:$D$486,0)),"")</f>
        <v/>
      </c>
      <c r="G31" s="213" t="str">
        <f>IF(INDEX('GHG Inventory'!$R$469:$R$486,MATCH($A31,'GHG Inventory'!$D$469:$D$486,0))&gt;0,INDEX('GHG Inventory'!$R$469:$R$486,MATCH($A31,'GHG Inventory'!$D$469:$D$486,0)),"")</f>
        <v/>
      </c>
      <c r="H31" s="213" t="str">
        <f>INDEX('GHG Inventory'!$H$491:$H$508,MATCH($A31,'GHG Inventory'!$D$469:$D$486,0))</f>
        <v/>
      </c>
      <c r="I31" s="200" t="str">
        <f>IF(INDEX('GHG Inventory'!$J$491:$J$508,MATCH($A31,'GHG Inventory'!$D$469:$D$486,0))&gt;0,INDEX('GHG Inventory'!$J$491:$J$508,MATCH($A31,'GHG Inventory'!$D$469:$D$486,0)),"")</f>
        <v/>
      </c>
      <c r="J31" s="213" t="str">
        <f>INDEX('GHG Inventory'!$L$491:$L$508,MATCH($A31,'GHG Inventory'!$D$469:$D$486,0))</f>
        <v>NA</v>
      </c>
      <c r="K31" s="213" t="str">
        <f>IF(INDEX('GHG Inventory'!$N$491:$N$508,MATCH($A31,'GHG Inventory'!$D$469:$D$486,0))&gt;0,INDEX('GHG Inventory'!$N$491:$N$508,MATCH($A31,'GHG Inventory'!$D$469:$D$486,0)),"")</f>
        <v/>
      </c>
      <c r="L31" s="213" t="str">
        <f>IF(INDEX('GHG Inventory'!$P$491:$P$508,MATCH($A31,'GHG Inventory'!$D$469:$D$486,0))&gt;0,INDEX('GHG Inventory'!$P$491:$P$508,MATCH($A31,'GHG Inventory'!$D$469:$D$486,0)),"")</f>
        <v/>
      </c>
      <c r="M31" s="213" t="str">
        <f>INDEX('GHG Inventory'!$H$512:$H$529,MATCH($A31,'GHG Inventory'!$D$469:$D$486,0))</f>
        <v/>
      </c>
      <c r="N31" s="200" t="str">
        <f>INDEX('GHG Inventory'!$J$512:$J$529,MATCH($A31,'GHG Inventory'!$D$469:$D$486,0))</f>
        <v/>
      </c>
      <c r="O31" s="213" t="str">
        <f>INDEX('GHG Inventory'!$L$512:$L$529,MATCH($A31,'GHG Inventory'!$D$469:$D$486,0))</f>
        <v>NA</v>
      </c>
      <c r="P31" s="213" t="str">
        <f>IF(INDEX('GHG Inventory'!$N$512:$N$529,MATCH($A31,'GHG Inventory'!$D$469:$D$486,0))&gt;0,INDEX('GHG Inventory'!$N$512:$N$529,MATCH($A31,'GHG Inventory'!$D$469:$D$486,0)),"")</f>
        <v/>
      </c>
      <c r="Q31" s="213" t="str">
        <f>IF(INDEX('GHG Inventory'!$P$512:$P$529,MATCH($A31,'GHG Inventory'!$D$469:$D$486,0))&gt;0,INDEX('GHG Inventory'!$P$512:$P$529,MATCH($A31,'GHG Inventory'!$D$469:$D$486,0)),"")</f>
        <v/>
      </c>
    </row>
    <row r="32" spans="1:33" ht="15.75" customHeight="1">
      <c r="A32" s="212" t="s">
        <v>391</v>
      </c>
      <c r="B32" s="213">
        <f>INDEX('GHG Inventory'!$H$469:$H$486,MATCH($A32,'GHG Inventory'!$D$469:$D$486,0))</f>
        <v>0</v>
      </c>
      <c r="C32" s="200" t="str">
        <f>IF(INDEX('GHG Inventory'!$J$469:$J$486,MATCH($A32,'GHG Inventory'!$D$469:$D$486,0))&gt;0,INDEX('GHG Inventory'!$J$469:$J$486,MATCH($A32,'GHG Inventory'!$D$469:$D$486,0)),"")</f>
        <v/>
      </c>
      <c r="D32" s="213" t="str">
        <f>INDEX('GHG Inventory'!$L$469:$L$486,MATCH($A32,'GHG Inventory'!$D$469:$D$486,0))</f>
        <v>NA</v>
      </c>
      <c r="E32" s="213" t="str">
        <f>IF(INDEX('GHG Inventory'!$N$469:$N$486,MATCH($A32,'GHG Inventory'!$D$469:$D$486,0))&gt;0,INDEX('GHG Inventory'!$N$469:$N$486,MATCH($A32,'GHG Inventory'!$D$469:$D$486,0)),"")</f>
        <v/>
      </c>
      <c r="F32" s="213" t="str">
        <f>IF(INDEX('GHG Inventory'!$P$469:$P$486,MATCH($A32,'GHG Inventory'!$D$469:$D$486,0))&gt;0,INDEX('GHG Inventory'!$P$469:$P$486,MATCH($A32,'GHG Inventory'!$D$469:$D$486,0)),"")</f>
        <v/>
      </c>
      <c r="G32" s="213" t="str">
        <f>IF(INDEX('GHG Inventory'!$R$469:$R$486,MATCH($A32,'GHG Inventory'!$D$469:$D$486,0))&gt;0,INDEX('GHG Inventory'!$R$469:$R$486,MATCH($A32,'GHG Inventory'!$D$469:$D$486,0)),"")</f>
        <v/>
      </c>
      <c r="H32" s="213" t="str">
        <f>INDEX('GHG Inventory'!$H$491:$H$508,MATCH($A32,'GHG Inventory'!$D$469:$D$486,0))</f>
        <v/>
      </c>
      <c r="I32" s="200" t="str">
        <f>IF(INDEX('GHG Inventory'!$J$491:$J$508,MATCH($A32,'GHG Inventory'!$D$469:$D$486,0))&gt;0,INDEX('GHG Inventory'!$J$491:$J$508,MATCH($A32,'GHG Inventory'!$D$469:$D$486,0)),"")</f>
        <v/>
      </c>
      <c r="J32" s="213" t="str">
        <f>INDEX('GHG Inventory'!$L$491:$L$508,MATCH($A32,'GHG Inventory'!$D$469:$D$486,0))</f>
        <v>NA</v>
      </c>
      <c r="K32" s="213" t="str">
        <f>IF(INDEX('GHG Inventory'!$N$491:$N$508,MATCH($A32,'GHG Inventory'!$D$469:$D$486,0))&gt;0,INDEX('GHG Inventory'!$N$491:$N$508,MATCH($A32,'GHG Inventory'!$D$469:$D$486,0)),"")</f>
        <v/>
      </c>
      <c r="L32" s="213" t="str">
        <f>IF(INDEX('GHG Inventory'!$P$491:$P$508,MATCH($A32,'GHG Inventory'!$D$469:$D$486,0))&gt;0,INDEX('GHG Inventory'!$P$491:$P$508,MATCH($A32,'GHG Inventory'!$D$469:$D$486,0)),"")</f>
        <v/>
      </c>
      <c r="M32" s="213" t="str">
        <f>INDEX('GHG Inventory'!$H$512:$H$529,MATCH($A32,'GHG Inventory'!$D$469:$D$486,0))</f>
        <v/>
      </c>
      <c r="N32" s="200" t="str">
        <f>INDEX('GHG Inventory'!$J$512:$J$529,MATCH($A32,'GHG Inventory'!$D$469:$D$486,0))</f>
        <v/>
      </c>
      <c r="O32" s="213" t="str">
        <f>INDEX('GHG Inventory'!$L$512:$L$529,MATCH($A32,'GHG Inventory'!$D$469:$D$486,0))</f>
        <v>NA</v>
      </c>
      <c r="P32" s="213" t="str">
        <f>IF(INDEX('GHG Inventory'!$N$512:$N$529,MATCH($A32,'GHG Inventory'!$D$469:$D$486,0))&gt;0,INDEX('GHG Inventory'!$N$512:$N$529,MATCH($A32,'GHG Inventory'!$D$469:$D$486,0)),"")</f>
        <v/>
      </c>
      <c r="Q32" s="213" t="str">
        <f>IF(INDEX('GHG Inventory'!$P$512:$P$529,MATCH($A32,'GHG Inventory'!$D$469:$D$486,0))&gt;0,INDEX('GHG Inventory'!$P$512:$P$529,MATCH($A32,'GHG Inventory'!$D$469:$D$486,0)),"")</f>
        <v/>
      </c>
    </row>
    <row r="33" spans="1:17" ht="15.75" customHeight="1">
      <c r="A33" s="212" t="s">
        <v>393</v>
      </c>
      <c r="B33" s="213">
        <f>INDEX('GHG Inventory'!$H$469:$H$486,MATCH($A33,'GHG Inventory'!$D$469:$D$486,0))</f>
        <v>0</v>
      </c>
      <c r="C33" s="200" t="str">
        <f>IF(INDEX('GHG Inventory'!$J$469:$J$486,MATCH($A33,'GHG Inventory'!$D$469:$D$486,0))&gt;0,INDEX('GHG Inventory'!$J$469:$J$486,MATCH($A33,'GHG Inventory'!$D$469:$D$486,0)),"")</f>
        <v/>
      </c>
      <c r="D33" s="213" t="str">
        <f>IF(INDEX('GHG Inventory'!$L$469:$L$486,MATCH($A33,'GHG Inventory'!$D$469:$D$486,0))&gt;0,INDEX('GHG Inventory'!$L$469:$L$486,MATCH($A33,'GHG Inventory'!$D$469:$D$486,0)),"")</f>
        <v/>
      </c>
      <c r="E33" s="213" t="str">
        <f>IF(INDEX('GHG Inventory'!$N$469:$N$486,MATCH($A33,'GHG Inventory'!$D$469:$D$486,0))&gt;0,INDEX('GHG Inventory'!$N$469:$N$486,MATCH($A33,'GHG Inventory'!$D$469:$D$486,0)),"")</f>
        <v/>
      </c>
      <c r="F33" s="213" t="str">
        <f>IF(INDEX('GHG Inventory'!$P$469:$P$486,MATCH($A33,'GHG Inventory'!$D$469:$D$486,0))&gt;0,INDEX('GHG Inventory'!$P$469:$P$486,MATCH($A33,'GHG Inventory'!$D$469:$D$486,0)),"")</f>
        <v/>
      </c>
      <c r="G33" s="213" t="str">
        <f>IF(INDEX('GHG Inventory'!$R$469:$R$486,MATCH($A33,'GHG Inventory'!$D$469:$D$486,0))&gt;0,INDEX('GHG Inventory'!$R$469:$R$486,MATCH($A33,'GHG Inventory'!$D$469:$D$486,0)),"")</f>
        <v/>
      </c>
      <c r="H33" s="213" t="str">
        <f>INDEX('GHG Inventory'!$H$491:$H$508,MATCH($A33,'GHG Inventory'!$D$469:$D$486,0))</f>
        <v/>
      </c>
      <c r="I33" s="200" t="str">
        <f>IF(INDEX('GHG Inventory'!$J$491:$J$508,MATCH($A33,'GHG Inventory'!$D$469:$D$486,0))&gt;0,INDEX('GHG Inventory'!$J$491:$J$508,MATCH($A33,'GHG Inventory'!$D$469:$D$486,0)),"")</f>
        <v/>
      </c>
      <c r="J33" s="213" t="str">
        <f>IF(INDEX('GHG Inventory'!$J$491:$J$508,MATCH($A33,'GHG Inventory'!$D$469:$D$486,0))&gt;0,INDEX('GHG Inventory'!$J$491:$J$508,MATCH($A33,'GHG Inventory'!$D$469:$D$486,0)),"")</f>
        <v/>
      </c>
      <c r="K33" s="213" t="str">
        <f>IF(INDEX('GHG Inventory'!$N$491:$N$508,MATCH($A33,'GHG Inventory'!$D$469:$D$486,0))&gt;0,INDEX('GHG Inventory'!$N$491:$N$508,MATCH($A33,'GHG Inventory'!$D$469:$D$486,0)),"")</f>
        <v/>
      </c>
      <c r="L33" s="213" t="str">
        <f>IF(INDEX('GHG Inventory'!$P$491:$P$508,MATCH($A33,'GHG Inventory'!$D$469:$D$486,0))&gt;0,INDEX('GHG Inventory'!$P$491:$P$508,MATCH($A33,'GHG Inventory'!$D$469:$D$486,0)),"")</f>
        <v/>
      </c>
      <c r="M33" s="213" t="str">
        <f>INDEX('GHG Inventory'!$H$512:$H$529,MATCH($A33,'GHG Inventory'!$D$469:$D$486,0))</f>
        <v/>
      </c>
      <c r="N33" s="200" t="str">
        <f>INDEX('GHG Inventory'!$J$512:$J$529,MATCH($A33,'GHG Inventory'!$D$469:$D$486,0))</f>
        <v/>
      </c>
      <c r="O33" s="213" t="str">
        <f>IF(INDEX('GHG Inventory'!$L$512:$L$529,MATCH($A33,'GHG Inventory'!$D$469:$D$486,0))&gt;0,INDEX('GHG Inventory'!$L$512:$L$529,MATCH($A33,'GHG Inventory'!$D$469:$D$486,0)),"")</f>
        <v/>
      </c>
      <c r="P33" s="213" t="str">
        <f>IF(INDEX('GHG Inventory'!$N$512:$N$529,MATCH($A33,'GHG Inventory'!$D$469:$D$486,0))&gt;0,INDEX('GHG Inventory'!$N$512:$N$529,MATCH($A33,'GHG Inventory'!$D$469:$D$486,0)),"")</f>
        <v/>
      </c>
      <c r="Q33" s="213" t="str">
        <f>IF(INDEX('GHG Inventory'!$P$512:$P$529,MATCH($A33,'GHG Inventory'!$D$469:$D$486,0))&gt;0,INDEX('GHG Inventory'!$P$512:$P$529,MATCH($A33,'GHG Inventory'!$D$469:$D$486,0)),"")</f>
        <v/>
      </c>
    </row>
    <row r="34" spans="1:17" ht="15.75" customHeight="1">
      <c r="A34" s="212" t="s">
        <v>394</v>
      </c>
      <c r="B34" s="213">
        <f>INDEX('GHG Inventory'!$H$469:$H$486,MATCH($A34,'GHG Inventory'!$D$469:$D$486,0))</f>
        <v>0</v>
      </c>
      <c r="C34" s="200" t="str">
        <f>IF(INDEX('GHG Inventory'!$J$469:$J$486,MATCH($A34,'GHG Inventory'!$D$469:$D$486,0))&gt;0,INDEX('GHG Inventory'!$J$469:$J$486,MATCH($A34,'GHG Inventory'!$D$469:$D$486,0)),"")</f>
        <v/>
      </c>
      <c r="D34" s="213" t="str">
        <f>IF(INDEX('GHG Inventory'!$L$469:$L$486,MATCH($A34,'GHG Inventory'!$D$469:$D$486,0))&gt;0,INDEX('GHG Inventory'!$L$469:$L$486,MATCH($A34,'GHG Inventory'!$D$469:$D$486,0)),"")</f>
        <v/>
      </c>
      <c r="E34" s="213" t="str">
        <f>IF(INDEX('GHG Inventory'!$N$469:$N$486,MATCH($A34,'GHG Inventory'!$D$469:$D$486,0))&gt;0,INDEX('GHG Inventory'!$N$469:$N$486,MATCH($A34,'GHG Inventory'!$D$469:$D$486,0)),"")</f>
        <v/>
      </c>
      <c r="F34" s="213" t="str">
        <f>IF(INDEX('GHG Inventory'!$P$469:$P$486,MATCH($A34,'GHG Inventory'!$D$469:$D$486,0))&gt;0,INDEX('GHG Inventory'!$P$469:$P$486,MATCH($A34,'GHG Inventory'!$D$469:$D$486,0)),"")</f>
        <v/>
      </c>
      <c r="G34" s="213" t="str">
        <f>IF(INDEX('GHG Inventory'!$R$469:$R$486,MATCH($A34,'GHG Inventory'!$D$469:$D$486,0))&gt;0,INDEX('GHG Inventory'!$R$469:$R$486,MATCH($A34,'GHG Inventory'!$D$469:$D$486,0)),"")</f>
        <v/>
      </c>
      <c r="H34" s="213" t="str">
        <f>INDEX('GHG Inventory'!$H$491:$H$508,MATCH($A34,'GHG Inventory'!$D$469:$D$486,0))</f>
        <v/>
      </c>
      <c r="I34" s="200" t="str">
        <f>IF(INDEX('GHG Inventory'!$J$491:$J$508,MATCH($A34,'GHG Inventory'!$D$469:$D$486,0))&gt;0,INDEX('GHG Inventory'!$J$491:$J$508,MATCH($A34,'GHG Inventory'!$D$469:$D$486,0)),"")</f>
        <v/>
      </c>
      <c r="J34" s="213" t="str">
        <f>IF(INDEX('GHG Inventory'!$J$491:$J$508,MATCH($A34,'GHG Inventory'!$D$469:$D$486,0))&gt;0,INDEX('GHG Inventory'!$J$491:$J$508,MATCH($A34,'GHG Inventory'!$D$469:$D$486,0)),"")</f>
        <v/>
      </c>
      <c r="K34" s="213" t="str">
        <f>IF(INDEX('GHG Inventory'!$N$491:$N$508,MATCH($A34,'GHG Inventory'!$D$469:$D$486,0))&gt;0,INDEX('GHG Inventory'!$N$491:$N$508,MATCH($A34,'GHG Inventory'!$D$469:$D$486,0)),"")</f>
        <v/>
      </c>
      <c r="L34" s="213" t="str">
        <f>IF(INDEX('GHG Inventory'!$P$491:$P$508,MATCH($A34,'GHG Inventory'!$D$469:$D$486,0))&gt;0,INDEX('GHG Inventory'!$P$491:$P$508,MATCH($A34,'GHG Inventory'!$D$469:$D$486,0)),"")</f>
        <v/>
      </c>
      <c r="M34" s="213" t="str">
        <f>INDEX('GHG Inventory'!$H$512:$H$529,MATCH($A34,'GHG Inventory'!$D$469:$D$486,0))</f>
        <v/>
      </c>
      <c r="N34" s="200" t="str">
        <f>INDEX('GHG Inventory'!$J$512:$J$529,MATCH($A34,'GHG Inventory'!$D$469:$D$486,0))</f>
        <v/>
      </c>
      <c r="O34" s="213" t="str">
        <f>IF(INDEX('GHG Inventory'!$L$512:$L$529,MATCH($A34,'GHG Inventory'!$D$469:$D$486,0))&gt;0,INDEX('GHG Inventory'!$L$512:$L$529,MATCH($A34,'GHG Inventory'!$D$469:$D$486,0)),"")</f>
        <v/>
      </c>
      <c r="P34" s="213" t="str">
        <f>IF(INDEX('GHG Inventory'!$N$512:$N$529,MATCH($A34,'GHG Inventory'!$D$469:$D$486,0))&gt;0,INDEX('GHG Inventory'!$N$512:$N$529,MATCH($A34,'GHG Inventory'!$D$469:$D$486,0)),"")</f>
        <v/>
      </c>
      <c r="Q34" s="213" t="str">
        <f>IF(INDEX('GHG Inventory'!$P$512:$P$529,MATCH($A34,'GHG Inventory'!$D$469:$D$486,0))&gt;0,INDEX('GHG Inventory'!$P$512:$P$529,MATCH($A34,'GHG Inventory'!$D$469:$D$486,0)),"")</f>
        <v/>
      </c>
    </row>
    <row r="35" spans="1:17" ht="15.75" customHeight="1">
      <c r="A35" s="212" t="s">
        <v>395</v>
      </c>
      <c r="B35" s="213">
        <f>INDEX('GHG Inventory'!$H$469:$H$486,MATCH($A35,'GHG Inventory'!$D$469:$D$486,0))</f>
        <v>0</v>
      </c>
      <c r="C35" s="200" t="str">
        <f>IF(INDEX('GHG Inventory'!$J$469:$J$486,MATCH($A35,'GHG Inventory'!$D$469:$D$486,0))&gt;0,INDEX('GHG Inventory'!$J$469:$J$486,MATCH($A35,'GHG Inventory'!$D$469:$D$486,0)),"")</f>
        <v/>
      </c>
      <c r="D35" s="213" t="str">
        <f>IF(INDEX('GHG Inventory'!$L$469:$L$486,MATCH($A35,'GHG Inventory'!$D$469:$D$486,0))&gt;0,INDEX('GHG Inventory'!$L$469:$L$486,MATCH($A35,'GHG Inventory'!$D$469:$D$486,0)),"")</f>
        <v/>
      </c>
      <c r="E35" s="213" t="str">
        <f>IF(INDEX('GHG Inventory'!$N$469:$N$486,MATCH($A35,'GHG Inventory'!$D$469:$D$486,0))&gt;0,INDEX('GHG Inventory'!$N$469:$N$486,MATCH($A35,'GHG Inventory'!$D$469:$D$486,0)),"")</f>
        <v/>
      </c>
      <c r="F35" s="213" t="str">
        <f>IF(INDEX('GHG Inventory'!$P$469:$P$486,MATCH($A35,'GHG Inventory'!$D$469:$D$486,0))&gt;0,INDEX('GHG Inventory'!$P$469:$P$486,MATCH($A35,'GHG Inventory'!$D$469:$D$486,0)),"")</f>
        <v/>
      </c>
      <c r="G35" s="213" t="str">
        <f>IF(INDEX('GHG Inventory'!$R$469:$R$486,MATCH($A35,'GHG Inventory'!$D$469:$D$486,0))&gt;0,INDEX('GHG Inventory'!$R$469:$R$486,MATCH($A35,'GHG Inventory'!$D$469:$D$486,0)),"")</f>
        <v/>
      </c>
      <c r="H35" s="213" t="str">
        <f>INDEX('GHG Inventory'!$H$491:$H$508,MATCH($A35,'GHG Inventory'!$D$469:$D$486,0))</f>
        <v/>
      </c>
      <c r="I35" s="200" t="str">
        <f>IF(INDEX('GHG Inventory'!$J$491:$J$508,MATCH($A35,'GHG Inventory'!$D$469:$D$486,0))&gt;0,INDEX('GHG Inventory'!$J$491:$J$508,MATCH($A35,'GHG Inventory'!$D$469:$D$486,0)),"")</f>
        <v/>
      </c>
      <c r="J35" s="213" t="str">
        <f>IF(INDEX('GHG Inventory'!$J$491:$J$508,MATCH($A35,'GHG Inventory'!$D$469:$D$486,0))&gt;0,INDEX('GHG Inventory'!$J$491:$J$508,MATCH($A35,'GHG Inventory'!$D$469:$D$486,0)),"")</f>
        <v/>
      </c>
      <c r="K35" s="213" t="str">
        <f>IF(INDEX('GHG Inventory'!$N$491:$N$508,MATCH($A35,'GHG Inventory'!$D$469:$D$486,0))&gt;0,INDEX('GHG Inventory'!$N$491:$N$508,MATCH($A35,'GHG Inventory'!$D$469:$D$486,0)),"")</f>
        <v/>
      </c>
      <c r="L35" s="213" t="str">
        <f>IF(INDEX('GHG Inventory'!$P$491:$P$508,MATCH($A35,'GHG Inventory'!$D$469:$D$486,0))&gt;0,INDEX('GHG Inventory'!$P$491:$P$508,MATCH($A35,'GHG Inventory'!$D$469:$D$486,0)),"")</f>
        <v/>
      </c>
      <c r="M35" s="213" t="str">
        <f>INDEX('GHG Inventory'!$H$512:$H$529,MATCH($A35,'GHG Inventory'!$D$469:$D$486,0))</f>
        <v/>
      </c>
      <c r="N35" s="200" t="str">
        <f>INDEX('GHG Inventory'!$J$512:$J$529,MATCH($A35,'GHG Inventory'!$D$469:$D$486,0))</f>
        <v/>
      </c>
      <c r="O35" s="213" t="str">
        <f>IF(INDEX('GHG Inventory'!$L$512:$L$529,MATCH($A35,'GHG Inventory'!$D$469:$D$486,0))&gt;0,INDEX('GHG Inventory'!$L$512:$L$529,MATCH($A35,'GHG Inventory'!$D$469:$D$486,0)),"")</f>
        <v/>
      </c>
      <c r="P35" s="213" t="str">
        <f>IF(INDEX('GHG Inventory'!$N$512:$N$529,MATCH($A35,'GHG Inventory'!$D$469:$D$486,0))&gt;0,INDEX('GHG Inventory'!$N$512:$N$529,MATCH($A35,'GHG Inventory'!$D$469:$D$486,0)),"")</f>
        <v/>
      </c>
      <c r="Q35" s="213" t="str">
        <f>IF(INDEX('GHG Inventory'!$P$512:$P$529,MATCH($A35,'GHG Inventory'!$D$469:$D$486,0))&gt;0,INDEX('GHG Inventory'!$P$512:$P$529,MATCH($A35,'GHG Inventory'!$D$469:$D$486,0)),"")</f>
        <v/>
      </c>
    </row>
    <row r="36" spans="1:17" ht="15.75" customHeight="1">
      <c r="A36" s="212" t="s">
        <v>396</v>
      </c>
      <c r="B36" s="213">
        <f>INDEX('GHG Inventory'!$H$469:$H$486,MATCH($A36,'GHG Inventory'!$D$469:$D$486,0))</f>
        <v>0</v>
      </c>
      <c r="C36" s="200" t="str">
        <f>IF(INDEX('GHG Inventory'!$J$469:$J$486,MATCH($A36,'GHG Inventory'!$D$469:$D$486,0))&gt;0,INDEX('GHG Inventory'!$J$469:$J$486,MATCH($A36,'GHG Inventory'!$D$469:$D$486,0)),"")</f>
        <v/>
      </c>
      <c r="D36" s="213" t="str">
        <f>IF(INDEX('GHG Inventory'!$L$469:$L$486,MATCH($A36,'GHG Inventory'!$D$469:$D$486,0))&gt;0,INDEX('GHG Inventory'!$L$469:$L$486,MATCH($A36,'GHG Inventory'!$D$469:$D$486,0)),"")</f>
        <v/>
      </c>
      <c r="E36" s="213" t="str">
        <f>IF(INDEX('GHG Inventory'!$N$469:$N$486,MATCH($A36,'GHG Inventory'!$D$469:$D$486,0))&gt;0,INDEX('GHG Inventory'!$N$469:$N$486,MATCH($A36,'GHG Inventory'!$D$469:$D$486,0)),"")</f>
        <v/>
      </c>
      <c r="F36" s="213" t="str">
        <f>IF(INDEX('GHG Inventory'!$P$469:$P$486,MATCH($A36,'GHG Inventory'!$D$469:$D$486,0))&gt;0,INDEX('GHG Inventory'!$P$469:$P$486,MATCH($A36,'GHG Inventory'!$D$469:$D$486,0)),"")</f>
        <v/>
      </c>
      <c r="G36" s="213" t="str">
        <f>IF(INDEX('GHG Inventory'!$R$469:$R$486,MATCH($A36,'GHG Inventory'!$D$469:$D$486,0))&gt;0,INDEX('GHG Inventory'!$R$469:$R$486,MATCH($A36,'GHG Inventory'!$D$469:$D$486,0)),"")</f>
        <v/>
      </c>
      <c r="H36" s="213" t="str">
        <f>INDEX('GHG Inventory'!$H$491:$H$508,MATCH($A36,'GHG Inventory'!$D$469:$D$486,0))</f>
        <v/>
      </c>
      <c r="I36" s="200" t="str">
        <f>IF(INDEX('GHG Inventory'!$J$491:$J$508,MATCH($A36,'GHG Inventory'!$D$469:$D$486,0))&gt;0,INDEX('GHG Inventory'!$J$491:$J$508,MATCH($A36,'GHG Inventory'!$D$469:$D$486,0)),"")</f>
        <v/>
      </c>
      <c r="J36" s="213" t="str">
        <f>IF(INDEX('GHG Inventory'!$J$491:$J$508,MATCH($A36,'GHG Inventory'!$D$469:$D$486,0))&gt;0,INDEX('GHG Inventory'!$J$491:$J$508,MATCH($A36,'GHG Inventory'!$D$469:$D$486,0)),"")</f>
        <v/>
      </c>
      <c r="K36" s="213" t="str">
        <f>IF(INDEX('GHG Inventory'!$N$491:$N$508,MATCH($A36,'GHG Inventory'!$D$469:$D$486,0))&gt;0,INDEX('GHG Inventory'!$N$491:$N$508,MATCH($A36,'GHG Inventory'!$D$469:$D$486,0)),"")</f>
        <v/>
      </c>
      <c r="L36" s="213" t="str">
        <f>IF(INDEX('GHG Inventory'!$P$491:$P$508,MATCH($A36,'GHG Inventory'!$D$469:$D$486,0))&gt;0,INDEX('GHG Inventory'!$P$491:$P$508,MATCH($A36,'GHG Inventory'!$D$469:$D$486,0)),"")</f>
        <v/>
      </c>
      <c r="M36" s="213" t="str">
        <f>INDEX('GHG Inventory'!$H$512:$H$529,MATCH($A36,'GHG Inventory'!$D$469:$D$486,0))</f>
        <v/>
      </c>
      <c r="N36" s="200" t="str">
        <f>INDEX('GHG Inventory'!$J$512:$J$529,MATCH($A36,'GHG Inventory'!$D$469:$D$486,0))</f>
        <v/>
      </c>
      <c r="O36" s="213" t="str">
        <f>IF(INDEX('GHG Inventory'!$L$512:$L$529,MATCH($A36,'GHG Inventory'!$D$469:$D$486,0))&gt;0,INDEX('GHG Inventory'!$L$512:$L$529,MATCH($A36,'GHG Inventory'!$D$469:$D$486,0)),"")</f>
        <v/>
      </c>
      <c r="P36" s="213" t="str">
        <f>IF(INDEX('GHG Inventory'!$N$512:$N$529,MATCH($A36,'GHG Inventory'!$D$469:$D$486,0))&gt;0,INDEX('GHG Inventory'!$N$512:$N$529,MATCH($A36,'GHG Inventory'!$D$469:$D$486,0)),"")</f>
        <v/>
      </c>
      <c r="Q36" s="213" t="str">
        <f>IF(INDEX('GHG Inventory'!$P$512:$P$529,MATCH($A36,'GHG Inventory'!$D$469:$D$486,0))&gt;0,INDEX('GHG Inventory'!$P$512:$P$529,MATCH($A36,'GHG Inventory'!$D$469:$D$486,0)),"")</f>
        <v/>
      </c>
    </row>
    <row r="37" spans="1:17" ht="15.75" customHeight="1">
      <c r="A37" s="212" t="s">
        <v>397</v>
      </c>
      <c r="B37" s="213">
        <f>INDEX('GHG Inventory'!$H$469:$H$486,MATCH($A37,'GHG Inventory'!$D$469:$D$486,0))</f>
        <v>0</v>
      </c>
      <c r="C37" s="200" t="str">
        <f>IF(INDEX('GHG Inventory'!$J$469:$J$486,MATCH($A37,'GHG Inventory'!$D$469:$D$486,0))&gt;0,INDEX('GHG Inventory'!$J$469:$J$486,MATCH($A37,'GHG Inventory'!$D$469:$D$486,0)),"")</f>
        <v/>
      </c>
      <c r="D37" s="213" t="str">
        <f>IF(INDEX('GHG Inventory'!$L$469:$L$486,MATCH($A37,'GHG Inventory'!$D$469:$D$486,0))&gt;0,INDEX('GHG Inventory'!$L$469:$L$486,MATCH($A37,'GHG Inventory'!$D$469:$D$486,0)),"")</f>
        <v/>
      </c>
      <c r="E37" s="213" t="str">
        <f>IF(INDEX('GHG Inventory'!$N$469:$N$486,MATCH($A37,'GHG Inventory'!$D$469:$D$486,0))&gt;0,INDEX('GHG Inventory'!$N$469:$N$486,MATCH($A37,'GHG Inventory'!$D$469:$D$486,0)),"")</f>
        <v/>
      </c>
      <c r="F37" s="213" t="str">
        <f>IF(INDEX('GHG Inventory'!$P$469:$P$486,MATCH($A37,'GHG Inventory'!$D$469:$D$486,0))&gt;0,INDEX('GHG Inventory'!$P$469:$P$486,MATCH($A37,'GHG Inventory'!$D$469:$D$486,0)),"")</f>
        <v/>
      </c>
      <c r="G37" s="213" t="str">
        <f>IF(INDEX('GHG Inventory'!$R$469:$R$486,MATCH($A37,'GHG Inventory'!$D$469:$D$486,0))&gt;0,INDEX('GHG Inventory'!$R$469:$R$486,MATCH($A37,'GHG Inventory'!$D$469:$D$486,0)),"")</f>
        <v/>
      </c>
      <c r="H37" s="213" t="str">
        <f>INDEX('GHG Inventory'!$H$491:$H$508,MATCH($A37,'GHG Inventory'!$D$469:$D$486,0))</f>
        <v/>
      </c>
      <c r="I37" s="200" t="str">
        <f>IF(INDEX('GHG Inventory'!$J$491:$J$508,MATCH($A37,'GHG Inventory'!$D$469:$D$486,0))&gt;0,INDEX('GHG Inventory'!$J$491:$J$508,MATCH($A37,'GHG Inventory'!$D$469:$D$486,0)),"")</f>
        <v/>
      </c>
      <c r="J37" s="213" t="str">
        <f>IF(INDEX('GHG Inventory'!$J$491:$J$508,MATCH($A37,'GHG Inventory'!$D$469:$D$486,0))&gt;0,INDEX('GHG Inventory'!$J$491:$J$508,MATCH($A37,'GHG Inventory'!$D$469:$D$486,0)),"")</f>
        <v/>
      </c>
      <c r="K37" s="213" t="str">
        <f>IF(INDEX('GHG Inventory'!$N$491:$N$508,MATCH($A37,'GHG Inventory'!$D$469:$D$486,0))&gt;0,INDEX('GHG Inventory'!$N$491:$N$508,MATCH($A37,'GHG Inventory'!$D$469:$D$486,0)),"")</f>
        <v/>
      </c>
      <c r="L37" s="213" t="str">
        <f>IF(INDEX('GHG Inventory'!$P$491:$P$508,MATCH($A37,'GHG Inventory'!$D$469:$D$486,0))&gt;0,INDEX('GHG Inventory'!$P$491:$P$508,MATCH($A37,'GHG Inventory'!$D$469:$D$486,0)),"")</f>
        <v/>
      </c>
      <c r="M37" s="213" t="str">
        <f>INDEX('GHG Inventory'!$H$512:$H$529,MATCH($A37,'GHG Inventory'!$D$469:$D$486,0))</f>
        <v/>
      </c>
      <c r="N37" s="200" t="str">
        <f>INDEX('GHG Inventory'!$J$512:$J$529,MATCH($A37,'GHG Inventory'!$D$469:$D$486,0))</f>
        <v/>
      </c>
      <c r="O37" s="213" t="str">
        <f>IF(INDEX('GHG Inventory'!$L$512:$L$529,MATCH($A37,'GHG Inventory'!$D$469:$D$486,0))&gt;0,INDEX('GHG Inventory'!$L$512:$L$529,MATCH($A37,'GHG Inventory'!$D$469:$D$486,0)),"")</f>
        <v/>
      </c>
      <c r="P37" s="213" t="str">
        <f>IF(INDEX('GHG Inventory'!$N$512:$N$529,MATCH($A37,'GHG Inventory'!$D$469:$D$486,0))&gt;0,INDEX('GHG Inventory'!$N$512:$N$529,MATCH($A37,'GHG Inventory'!$D$469:$D$486,0)),"")</f>
        <v/>
      </c>
      <c r="Q37" s="213" t="str">
        <f>IF(INDEX('GHG Inventory'!$P$512:$P$529,MATCH($A37,'GHG Inventory'!$D$469:$D$486,0))&gt;0,INDEX('GHG Inventory'!$P$512:$P$529,MATCH($A37,'GHG Inventory'!$D$469:$D$486,0)),"")</f>
        <v/>
      </c>
    </row>
    <row r="38" spans="1:17" ht="15.75" customHeight="1">
      <c r="A38" s="212" t="s">
        <v>398</v>
      </c>
      <c r="B38" s="213">
        <f>INDEX('GHG Inventory'!$H$469:$H$486,MATCH($A38,'GHG Inventory'!$D$469:$D$486,0))</f>
        <v>0</v>
      </c>
      <c r="C38" s="200" t="str">
        <f>IF(INDEX('GHG Inventory'!$J$469:$J$486,MATCH($A38,'GHG Inventory'!$D$469:$D$486,0))&gt;0,INDEX('GHG Inventory'!$J$469:$J$486,MATCH($A38,'GHG Inventory'!$D$469:$D$486,0)),"")</f>
        <v/>
      </c>
      <c r="D38" s="213" t="str">
        <f>IF(INDEX('GHG Inventory'!$L$469:$L$486,MATCH($A38,'GHG Inventory'!$D$469:$D$486,0))&gt;0,INDEX('GHG Inventory'!$L$469:$L$486,MATCH($A38,'GHG Inventory'!$D$469:$D$486,0)),"")</f>
        <v/>
      </c>
      <c r="E38" s="213" t="str">
        <f>IF(INDEX('GHG Inventory'!$N$469:$N$486,MATCH($A38,'GHG Inventory'!$D$469:$D$486,0))&gt;0,INDEX('GHG Inventory'!$N$469:$N$486,MATCH($A38,'GHG Inventory'!$D$469:$D$486,0)),"")</f>
        <v/>
      </c>
      <c r="F38" s="213" t="str">
        <f>IF(INDEX('GHG Inventory'!$P$469:$P$486,MATCH($A38,'GHG Inventory'!$D$469:$D$486,0))&gt;0,INDEX('GHG Inventory'!$P$469:$P$486,MATCH($A38,'GHG Inventory'!$D$469:$D$486,0)),"")</f>
        <v/>
      </c>
      <c r="G38" s="213" t="str">
        <f>IF(INDEX('GHG Inventory'!$R$469:$R$486,MATCH($A38,'GHG Inventory'!$D$469:$D$486,0))&gt;0,INDEX('GHG Inventory'!$R$469:$R$486,MATCH($A38,'GHG Inventory'!$D$469:$D$486,0)),"")</f>
        <v/>
      </c>
      <c r="H38" s="213" t="str">
        <f>INDEX('GHG Inventory'!$H$491:$H$508,MATCH($A38,'GHG Inventory'!$D$469:$D$486,0))</f>
        <v/>
      </c>
      <c r="I38" s="200" t="str">
        <f>IF(INDEX('GHG Inventory'!$J$491:$J$508,MATCH($A38,'GHG Inventory'!$D$469:$D$486,0))&gt;0,INDEX('GHG Inventory'!$J$491:$J$508,MATCH($A38,'GHG Inventory'!$D$469:$D$486,0)),"")</f>
        <v/>
      </c>
      <c r="J38" s="213" t="str">
        <f>IF(INDEX('GHG Inventory'!$J$491:$J$508,MATCH($A38,'GHG Inventory'!$D$469:$D$486,0))&gt;0,INDEX('GHG Inventory'!$J$491:$J$508,MATCH($A38,'GHG Inventory'!$D$469:$D$486,0)),"")</f>
        <v/>
      </c>
      <c r="K38" s="213" t="str">
        <f>IF(INDEX('GHG Inventory'!$N$491:$N$508,MATCH($A38,'GHG Inventory'!$D$469:$D$486,0))&gt;0,INDEX('GHG Inventory'!$N$491:$N$508,MATCH($A38,'GHG Inventory'!$D$469:$D$486,0)),"")</f>
        <v/>
      </c>
      <c r="L38" s="213" t="str">
        <f>IF(INDEX('GHG Inventory'!$P$491:$P$508,MATCH($A38,'GHG Inventory'!$D$469:$D$486,0))&gt;0,INDEX('GHG Inventory'!$P$491:$P$508,MATCH($A38,'GHG Inventory'!$D$469:$D$486,0)),"")</f>
        <v/>
      </c>
      <c r="M38" s="213" t="str">
        <f>INDEX('GHG Inventory'!$H$512:$H$529,MATCH($A38,'GHG Inventory'!$D$469:$D$486,0))</f>
        <v/>
      </c>
      <c r="N38" s="200" t="str">
        <f>INDEX('GHG Inventory'!$J$512:$J$529,MATCH($A38,'GHG Inventory'!$D$469:$D$486,0))</f>
        <v/>
      </c>
      <c r="O38" s="213" t="str">
        <f>IF(INDEX('GHG Inventory'!$L$512:$L$529,MATCH($A38,'GHG Inventory'!$D$469:$D$486,0))&gt;0,INDEX('GHG Inventory'!$L$512:$L$529,MATCH($A38,'GHG Inventory'!$D$469:$D$486,0)),"")</f>
        <v/>
      </c>
      <c r="P38" s="213" t="str">
        <f>IF(INDEX('GHG Inventory'!$N$512:$N$529,MATCH($A38,'GHG Inventory'!$D$469:$D$486,0))&gt;0,INDEX('GHG Inventory'!$N$512:$N$529,MATCH($A38,'GHG Inventory'!$D$469:$D$486,0)),"")</f>
        <v/>
      </c>
      <c r="Q38" s="213" t="str">
        <f>IF(INDEX('GHG Inventory'!$P$512:$P$529,MATCH($A38,'GHG Inventory'!$D$469:$D$486,0))&gt;0,INDEX('GHG Inventory'!$P$512:$P$529,MATCH($A38,'GHG Inventory'!$D$469:$D$486,0)),"")</f>
        <v/>
      </c>
    </row>
    <row r="39" spans="1:17" ht="15.75" customHeight="1">
      <c r="A39" s="212" t="s">
        <v>399</v>
      </c>
      <c r="B39" s="213">
        <f>INDEX('GHG Inventory'!$H$469:$H$486,MATCH($A39,'GHG Inventory'!$D$469:$D$486,0))</f>
        <v>0</v>
      </c>
      <c r="C39" s="200" t="str">
        <f>IF(INDEX('GHG Inventory'!$J$469:$J$486,MATCH($A39,'GHG Inventory'!$D$469:$D$486,0))&gt;0,INDEX('GHG Inventory'!$J$469:$J$486,MATCH($A39,'GHG Inventory'!$D$469:$D$486,0)),"")</f>
        <v/>
      </c>
      <c r="D39" s="213" t="str">
        <f>IF(INDEX('GHG Inventory'!$L$469:$L$486,MATCH($A39,'GHG Inventory'!$D$469:$D$486,0))&gt;0,INDEX('GHG Inventory'!$L$469:$L$486,MATCH($A39,'GHG Inventory'!$D$469:$D$486,0)),"")</f>
        <v/>
      </c>
      <c r="E39" s="213" t="str">
        <f>IF(INDEX('GHG Inventory'!$N$469:$N$486,MATCH($A39,'GHG Inventory'!$D$469:$D$486,0))&gt;0,INDEX('GHG Inventory'!$N$469:$N$486,MATCH($A39,'GHG Inventory'!$D$469:$D$486,0)),"")</f>
        <v/>
      </c>
      <c r="F39" s="213" t="str">
        <f>IF(INDEX('GHG Inventory'!$P$469:$P$486,MATCH($A39,'GHG Inventory'!$D$469:$D$486,0))&gt;0,INDEX('GHG Inventory'!$P$469:$P$486,MATCH($A39,'GHG Inventory'!$D$469:$D$486,0)),"")</f>
        <v/>
      </c>
      <c r="G39" s="213" t="str">
        <f>IF(INDEX('GHG Inventory'!$R$469:$R$486,MATCH($A39,'GHG Inventory'!$D$469:$D$486,0))&gt;0,INDEX('GHG Inventory'!$R$469:$R$486,MATCH($A39,'GHG Inventory'!$D$469:$D$486,0)),"")</f>
        <v/>
      </c>
      <c r="H39" s="213" t="str">
        <f>INDEX('GHG Inventory'!$H$491:$H$508,MATCH($A39,'GHG Inventory'!$D$469:$D$486,0))</f>
        <v/>
      </c>
      <c r="I39" s="200" t="str">
        <f>IF(INDEX('GHG Inventory'!$J$491:$J$508,MATCH($A39,'GHG Inventory'!$D$469:$D$486,0))&gt;0,INDEX('GHG Inventory'!$J$491:$J$508,MATCH($A39,'GHG Inventory'!$D$469:$D$486,0)),"")</f>
        <v/>
      </c>
      <c r="J39" s="213" t="str">
        <f>IF(INDEX('GHG Inventory'!$J$491:$J$508,MATCH($A39,'GHG Inventory'!$D$469:$D$486,0))&gt;0,INDEX('GHG Inventory'!$J$491:$J$508,MATCH($A39,'GHG Inventory'!$D$469:$D$486,0)),"")</f>
        <v/>
      </c>
      <c r="K39" s="213" t="str">
        <f>IF(INDEX('GHG Inventory'!$N$491:$N$508,MATCH($A39,'GHG Inventory'!$D$469:$D$486,0))&gt;0,INDEX('GHG Inventory'!$N$491:$N$508,MATCH($A39,'GHG Inventory'!$D$469:$D$486,0)),"")</f>
        <v/>
      </c>
      <c r="L39" s="213" t="str">
        <f>IF(INDEX('GHG Inventory'!$P$491:$P$508,MATCH($A39,'GHG Inventory'!$D$469:$D$486,0))&gt;0,INDEX('GHG Inventory'!$P$491:$P$508,MATCH($A39,'GHG Inventory'!$D$469:$D$486,0)),"")</f>
        <v/>
      </c>
      <c r="M39" s="213" t="str">
        <f>INDEX('GHG Inventory'!$H$512:$H$529,MATCH($A39,'GHG Inventory'!$D$469:$D$486,0))</f>
        <v/>
      </c>
      <c r="N39" s="200" t="str">
        <f>INDEX('GHG Inventory'!$J$512:$J$529,MATCH($A39,'GHG Inventory'!$D$469:$D$486,0))</f>
        <v/>
      </c>
      <c r="O39" s="213" t="str">
        <f>IF(INDEX('GHG Inventory'!$L$512:$L$529,MATCH($A39,'GHG Inventory'!$D$469:$D$486,0))&gt;0,INDEX('GHG Inventory'!$L$512:$L$529,MATCH($A39,'GHG Inventory'!$D$469:$D$486,0)),"")</f>
        <v/>
      </c>
      <c r="P39" s="213" t="str">
        <f>IF(INDEX('GHG Inventory'!$N$512:$N$529,MATCH($A39,'GHG Inventory'!$D$469:$D$486,0))&gt;0,INDEX('GHG Inventory'!$N$512:$N$529,MATCH($A39,'GHG Inventory'!$D$469:$D$486,0)),"")</f>
        <v/>
      </c>
      <c r="Q39" s="213" t="str">
        <f>IF(INDEX('GHG Inventory'!$P$512:$P$529,MATCH($A39,'GHG Inventory'!$D$469:$D$486,0))&gt;0,INDEX('GHG Inventory'!$P$512:$P$529,MATCH($A39,'GHG Inventory'!$D$469:$D$486,0)),"")</f>
        <v/>
      </c>
    </row>
    <row r="40" spans="1:17" ht="15.75" customHeight="1">
      <c r="A40" s="212" t="s">
        <v>400</v>
      </c>
      <c r="B40" s="213">
        <f>INDEX('GHG Inventory'!$H$469:$H$486,MATCH($A40,'GHG Inventory'!$D$469:$D$486,0))</f>
        <v>0</v>
      </c>
      <c r="C40" s="200" t="str">
        <f>IF(INDEX('GHG Inventory'!$J$469:$J$486,MATCH($A40,'GHG Inventory'!$D$469:$D$486,0))&gt;0,INDEX('GHG Inventory'!$J$469:$J$486,MATCH($A40,'GHG Inventory'!$D$469:$D$486,0)),"")</f>
        <v/>
      </c>
      <c r="D40" s="213" t="str">
        <f>IF(INDEX('GHG Inventory'!$L$469:$L$486,MATCH($A40,'GHG Inventory'!$D$469:$D$486,0))&gt;0,INDEX('GHG Inventory'!$L$469:$L$486,MATCH($A40,'GHG Inventory'!$D$469:$D$486,0)),"")</f>
        <v/>
      </c>
      <c r="E40" s="213" t="str">
        <f>IF(INDEX('GHG Inventory'!$N$469:$N$486,MATCH($A40,'GHG Inventory'!$D$469:$D$486,0))&gt;0,INDEX('GHG Inventory'!$N$469:$N$486,MATCH($A40,'GHG Inventory'!$D$469:$D$486,0)),"")</f>
        <v/>
      </c>
      <c r="F40" s="213" t="str">
        <f>IF(INDEX('GHG Inventory'!$P$469:$P$486,MATCH($A40,'GHG Inventory'!$D$469:$D$486,0))&gt;0,INDEX('GHG Inventory'!$P$469:$P$486,MATCH($A40,'GHG Inventory'!$D$469:$D$486,0)),"")</f>
        <v/>
      </c>
      <c r="G40" s="213" t="str">
        <f>IF(INDEX('GHG Inventory'!$R$469:$R$486,MATCH($A40,'GHG Inventory'!$D$469:$D$486,0))&gt;0,INDEX('GHG Inventory'!$R$469:$R$486,MATCH($A40,'GHG Inventory'!$D$469:$D$486,0)),"")</f>
        <v/>
      </c>
      <c r="H40" s="213" t="str">
        <f>INDEX('GHG Inventory'!$H$491:$H$508,MATCH($A40,'GHG Inventory'!$D$469:$D$486,0))</f>
        <v/>
      </c>
      <c r="I40" s="200" t="str">
        <f>IF(INDEX('GHG Inventory'!$J$491:$J$508,MATCH($A40,'GHG Inventory'!$D$469:$D$486,0))&gt;0,INDEX('GHG Inventory'!$J$491:$J$508,MATCH($A40,'GHG Inventory'!$D$469:$D$486,0)),"")</f>
        <v/>
      </c>
      <c r="J40" s="213" t="str">
        <f>IF(INDEX('GHG Inventory'!$J$491:$J$508,MATCH($A40,'GHG Inventory'!$D$469:$D$486,0))&gt;0,INDEX('GHG Inventory'!$J$491:$J$508,MATCH($A40,'GHG Inventory'!$D$469:$D$486,0)),"")</f>
        <v/>
      </c>
      <c r="K40" s="213" t="str">
        <f>IF(INDEX('GHG Inventory'!$N$491:$N$508,MATCH($A40,'GHG Inventory'!$D$469:$D$486,0))&gt;0,INDEX('GHG Inventory'!$N$491:$N$508,MATCH($A40,'GHG Inventory'!$D$469:$D$486,0)),"")</f>
        <v/>
      </c>
      <c r="L40" s="213" t="str">
        <f>IF(INDEX('GHG Inventory'!$P$491:$P$508,MATCH($A40,'GHG Inventory'!$D$469:$D$486,0))&gt;0,INDEX('GHG Inventory'!$P$491:$P$508,MATCH($A40,'GHG Inventory'!$D$469:$D$486,0)),"")</f>
        <v/>
      </c>
      <c r="M40" s="213" t="str">
        <f>INDEX('GHG Inventory'!$H$512:$H$529,MATCH($A40,'GHG Inventory'!$D$469:$D$486,0))</f>
        <v/>
      </c>
      <c r="N40" s="200" t="str">
        <f>INDEX('GHG Inventory'!$J$512:$J$529,MATCH($A40,'GHG Inventory'!$D$469:$D$486,0))</f>
        <v/>
      </c>
      <c r="O40" s="213" t="str">
        <f>IF(INDEX('GHG Inventory'!$L$512:$L$529,MATCH($A40,'GHG Inventory'!$D$469:$D$486,0))&gt;0,INDEX('GHG Inventory'!$L$512:$L$529,MATCH($A40,'GHG Inventory'!$D$469:$D$486,0)),"")</f>
        <v/>
      </c>
      <c r="P40" s="213" t="str">
        <f>IF(INDEX('GHG Inventory'!$N$512:$N$529,MATCH($A40,'GHG Inventory'!$D$469:$D$486,0))&gt;0,INDEX('GHG Inventory'!$N$512:$N$529,MATCH($A40,'GHG Inventory'!$D$469:$D$486,0)),"")</f>
        <v/>
      </c>
      <c r="Q40" s="213" t="str">
        <f>IF(INDEX('GHG Inventory'!$P$512:$P$529,MATCH($A40,'GHG Inventory'!$D$469:$D$486,0))&gt;0,INDEX('GHG Inventory'!$P$512:$P$529,MATCH($A40,'GHG Inventory'!$D$469:$D$486,0)),"")</f>
        <v/>
      </c>
    </row>
    <row r="41" spans="1:17" ht="15.75" customHeight="1">
      <c r="A41" s="212" t="s">
        <v>401</v>
      </c>
      <c r="B41" s="213">
        <f>INDEX('GHG Inventory'!$H$469:$H$486,MATCH($A41,'GHG Inventory'!$D$469:$D$486,0))</f>
        <v>0</v>
      </c>
      <c r="C41" s="200" t="str">
        <f>IF(INDEX('GHG Inventory'!$J$469:$J$486,MATCH($A41,'GHG Inventory'!$D$469:$D$486,0))&gt;0,INDEX('GHG Inventory'!$J$469:$J$486,MATCH($A41,'GHG Inventory'!$D$469:$D$486,0)),"")</f>
        <v/>
      </c>
      <c r="D41" s="213" t="str">
        <f>IF(INDEX('GHG Inventory'!$L$469:$L$486,MATCH($A41,'GHG Inventory'!$D$469:$D$486,0))&gt;0,INDEX('GHG Inventory'!$L$469:$L$486,MATCH($A41,'GHG Inventory'!$D$469:$D$486,0)),"")</f>
        <v/>
      </c>
      <c r="E41" s="213" t="str">
        <f>IF(INDEX('GHG Inventory'!$N$469:$N$486,MATCH($A41,'GHG Inventory'!$D$469:$D$486,0))&gt;0,INDEX('GHG Inventory'!$N$469:$N$486,MATCH($A41,'GHG Inventory'!$D$469:$D$486,0)),"")</f>
        <v/>
      </c>
      <c r="F41" s="213" t="str">
        <f>IF(INDEX('GHG Inventory'!$P$469:$P$486,MATCH($A41,'GHG Inventory'!$D$469:$D$486,0))&gt;0,INDEX('GHG Inventory'!$P$469:$P$486,MATCH($A41,'GHG Inventory'!$D$469:$D$486,0)),"")</f>
        <v/>
      </c>
      <c r="G41" s="213" t="str">
        <f>IF(INDEX('GHG Inventory'!$R$469:$R$486,MATCH($A41,'GHG Inventory'!$D$469:$D$486,0))&gt;0,INDEX('GHG Inventory'!$R$469:$R$486,MATCH($A41,'GHG Inventory'!$D$469:$D$486,0)),"")</f>
        <v/>
      </c>
      <c r="H41" s="213" t="str">
        <f>INDEX('GHG Inventory'!$H$491:$H$508,MATCH($A41,'GHG Inventory'!$D$469:$D$486,0))</f>
        <v/>
      </c>
      <c r="I41" s="200" t="str">
        <f>IF(INDEX('GHG Inventory'!$J$491:$J$508,MATCH($A41,'GHG Inventory'!$D$469:$D$486,0))&gt;0,INDEX('GHG Inventory'!$J$491:$J$508,MATCH($A41,'GHG Inventory'!$D$469:$D$486,0)),"")</f>
        <v/>
      </c>
      <c r="J41" s="213" t="str">
        <f>IF(INDEX('GHG Inventory'!$J$491:$J$508,MATCH($A41,'GHG Inventory'!$D$469:$D$486,0))&gt;0,INDEX('GHG Inventory'!$J$491:$J$508,MATCH($A41,'GHG Inventory'!$D$469:$D$486,0)),"")</f>
        <v/>
      </c>
      <c r="K41" s="213" t="str">
        <f>IF(INDEX('GHG Inventory'!$N$491:$N$508,MATCH($A41,'GHG Inventory'!$D$469:$D$486,0))&gt;0,INDEX('GHG Inventory'!$N$491:$N$508,MATCH($A41,'GHG Inventory'!$D$469:$D$486,0)),"")</f>
        <v/>
      </c>
      <c r="L41" s="213" t="str">
        <f>IF(INDEX('GHG Inventory'!$P$491:$P$508,MATCH($A41,'GHG Inventory'!$D$469:$D$486,0))&gt;0,INDEX('GHG Inventory'!$P$491:$P$508,MATCH($A41,'GHG Inventory'!$D$469:$D$486,0)),"")</f>
        <v/>
      </c>
      <c r="M41" s="213" t="str">
        <f>INDEX('GHG Inventory'!$H$512:$H$529,MATCH($A41,'GHG Inventory'!$D$469:$D$486,0))</f>
        <v/>
      </c>
      <c r="N41" s="200" t="str">
        <f>INDEX('GHG Inventory'!$J$512:$J$529,MATCH($A41,'GHG Inventory'!$D$469:$D$486,0))</f>
        <v/>
      </c>
      <c r="O41" s="213" t="str">
        <f>IF(INDEX('GHG Inventory'!$L$512:$L$529,MATCH($A41,'GHG Inventory'!$D$469:$D$486,0))&gt;0,INDEX('GHG Inventory'!$L$512:$L$529,MATCH($A41,'GHG Inventory'!$D$469:$D$486,0)),"")</f>
        <v/>
      </c>
      <c r="P41" s="213" t="str">
        <f>IF(INDEX('GHG Inventory'!$N$512:$N$529,MATCH($A41,'GHG Inventory'!$D$469:$D$486,0))&gt;0,INDEX('GHG Inventory'!$N$512:$N$529,MATCH($A41,'GHG Inventory'!$D$469:$D$486,0)),"")</f>
        <v/>
      </c>
      <c r="Q41" s="213" t="str">
        <f>IF(INDEX('GHG Inventory'!$P$512:$P$529,MATCH($A41,'GHG Inventory'!$D$469:$D$486,0))&gt;0,INDEX('GHG Inventory'!$P$512:$P$529,MATCH($A41,'GHG Inventory'!$D$469:$D$486,0)),"")</f>
        <v/>
      </c>
    </row>
    <row r="42" spans="1:17" ht="15.75" customHeight="1">
      <c r="A42" s="212" t="s">
        <v>402</v>
      </c>
      <c r="B42" s="213">
        <f>INDEX('GHG Inventory'!$H$469:$H$486,MATCH($A42,'GHG Inventory'!$D$469:$D$486,0))</f>
        <v>0</v>
      </c>
      <c r="C42" s="200" t="str">
        <f>IF(INDEX('GHG Inventory'!$J$469:$J$486,MATCH($A42,'GHG Inventory'!$D$469:$D$486,0))&gt;0,INDEX('GHG Inventory'!$J$469:$J$486,MATCH($A42,'GHG Inventory'!$D$469:$D$486,0)),"")</f>
        <v/>
      </c>
      <c r="D42" s="213" t="str">
        <f>IF(INDEX('GHG Inventory'!$L$469:$L$486,MATCH($A42,'GHG Inventory'!$D$469:$D$486,0))&gt;0,INDEX('GHG Inventory'!$L$469:$L$486,MATCH($A42,'GHG Inventory'!$D$469:$D$486,0)),"")</f>
        <v/>
      </c>
      <c r="E42" s="213" t="str">
        <f>IF(INDEX('GHG Inventory'!$N$469:$N$486,MATCH($A42,'GHG Inventory'!$D$469:$D$486,0))&gt;0,INDEX('GHG Inventory'!$N$469:$N$486,MATCH($A42,'GHG Inventory'!$D$469:$D$486,0)),"")</f>
        <v/>
      </c>
      <c r="F42" s="213" t="str">
        <f>IF(INDEX('GHG Inventory'!$P$469:$P$486,MATCH($A42,'GHG Inventory'!$D$469:$D$486,0))&gt;0,INDEX('GHG Inventory'!$P$469:$P$486,MATCH($A42,'GHG Inventory'!$D$469:$D$486,0)),"")</f>
        <v/>
      </c>
      <c r="G42" s="213" t="str">
        <f>IF(INDEX('GHG Inventory'!$R$469:$R$486,MATCH($A42,'GHG Inventory'!$D$469:$D$486,0))&gt;0,INDEX('GHG Inventory'!$R$469:$R$486,MATCH($A42,'GHG Inventory'!$D$469:$D$486,0)),"")</f>
        <v/>
      </c>
      <c r="H42" s="213" t="str">
        <f>INDEX('GHG Inventory'!$H$491:$H$508,MATCH($A42,'GHG Inventory'!$D$469:$D$486,0))</f>
        <v/>
      </c>
      <c r="I42" s="200" t="str">
        <f>IF(INDEX('GHG Inventory'!$J$491:$J$508,MATCH($A42,'GHG Inventory'!$D$469:$D$486,0))&gt;0,INDEX('GHG Inventory'!$J$491:$J$508,MATCH($A42,'GHG Inventory'!$D$469:$D$486,0)),"")</f>
        <v/>
      </c>
      <c r="J42" s="213" t="str">
        <f>IF(INDEX('GHG Inventory'!$J$491:$J$508,MATCH($A42,'GHG Inventory'!$D$469:$D$486,0))&gt;0,INDEX('GHG Inventory'!$J$491:$J$508,MATCH($A42,'GHG Inventory'!$D$469:$D$486,0)),"")</f>
        <v/>
      </c>
      <c r="K42" s="213" t="str">
        <f>IF(INDEX('GHG Inventory'!$N$491:$N$508,MATCH($A42,'GHG Inventory'!$D$469:$D$486,0))&gt;0,INDEX('GHG Inventory'!$N$491:$N$508,MATCH($A42,'GHG Inventory'!$D$469:$D$486,0)),"")</f>
        <v/>
      </c>
      <c r="L42" s="213" t="str">
        <f>IF(INDEX('GHG Inventory'!$P$491:$P$508,MATCH($A42,'GHG Inventory'!$D$469:$D$486,0))&gt;0,INDEX('GHG Inventory'!$P$491:$P$508,MATCH($A42,'GHG Inventory'!$D$469:$D$486,0)),"")</f>
        <v/>
      </c>
      <c r="M42" s="213" t="str">
        <f>INDEX('GHG Inventory'!$H$512:$H$529,MATCH($A42,'GHG Inventory'!$D$469:$D$486,0))</f>
        <v/>
      </c>
      <c r="N42" s="200" t="str">
        <f>INDEX('GHG Inventory'!$J$512:$J$529,MATCH($A42,'GHG Inventory'!$D$469:$D$486,0))</f>
        <v/>
      </c>
      <c r="O42" s="213" t="str">
        <f>IF(INDEX('GHG Inventory'!$L$512:$L$529,MATCH($A42,'GHG Inventory'!$D$469:$D$486,0))&gt;0,INDEX('GHG Inventory'!$L$512:$L$529,MATCH($A42,'GHG Inventory'!$D$469:$D$486,0)),"")</f>
        <v/>
      </c>
      <c r="P42" s="213" t="str">
        <f>IF(INDEX('GHG Inventory'!$N$512:$N$529,MATCH($A42,'GHG Inventory'!$D$469:$D$486,0))&gt;0,INDEX('GHG Inventory'!$N$512:$N$529,MATCH($A42,'GHG Inventory'!$D$469:$D$486,0)),"")</f>
        <v/>
      </c>
      <c r="Q42" s="213" t="str">
        <f>IF(INDEX('GHG Inventory'!$P$512:$P$529,MATCH($A42,'GHG Inventory'!$D$469:$D$486,0))&gt;0,INDEX('GHG Inventory'!$P$512:$P$529,MATCH($A42,'GHG Inventory'!$D$469:$D$486,0)),"")</f>
        <v/>
      </c>
    </row>
    <row r="43" spans="1:17" ht="15.75" customHeight="1">
      <c r="A43" s="212" t="s">
        <v>403</v>
      </c>
      <c r="B43" s="213">
        <f>INDEX('GHG Inventory'!$H$469:$H$486,MATCH($A43,'GHG Inventory'!$D$469:$D$486,0))</f>
        <v>0</v>
      </c>
      <c r="C43" s="200" t="str">
        <f>IF(INDEX('GHG Inventory'!$J$469:$J$486,MATCH($A43,'GHG Inventory'!$D$469:$D$486,0))&gt;0,INDEX('GHG Inventory'!$J$469:$J$486,MATCH($A43,'GHG Inventory'!$D$469:$D$486,0)),"")</f>
        <v/>
      </c>
      <c r="D43" s="213" t="str">
        <f>IF(INDEX('GHG Inventory'!$L$469:$L$486,MATCH($A43,'GHG Inventory'!$D$469:$D$486,0))&gt;0,INDEX('GHG Inventory'!$L$469:$L$486,MATCH($A43,'GHG Inventory'!$D$469:$D$486,0)),"")</f>
        <v/>
      </c>
      <c r="E43" s="213" t="str">
        <f>IF(INDEX('GHG Inventory'!$N$469:$N$486,MATCH($A43,'GHG Inventory'!$D$469:$D$486,0))&gt;0,INDEX('GHG Inventory'!$N$469:$N$486,MATCH($A43,'GHG Inventory'!$D$469:$D$486,0)),"")</f>
        <v/>
      </c>
      <c r="F43" s="213" t="str">
        <f>IF(INDEX('GHG Inventory'!$P$469:$P$486,MATCH($A43,'GHG Inventory'!$D$469:$D$486,0))&gt;0,INDEX('GHG Inventory'!$P$469:$P$486,MATCH($A43,'GHG Inventory'!$D$469:$D$486,0)),"")</f>
        <v/>
      </c>
      <c r="G43" s="213" t="str">
        <f>IF(INDEX('GHG Inventory'!$R$469:$R$486,MATCH($A43,'GHG Inventory'!$D$469:$D$486,0))&gt;0,INDEX('GHG Inventory'!$R$469:$R$486,MATCH($A43,'GHG Inventory'!$D$469:$D$486,0)),"")</f>
        <v/>
      </c>
      <c r="H43" s="213" t="str">
        <f>INDEX('GHG Inventory'!$H$491:$H$508,MATCH($A43,'GHG Inventory'!$D$469:$D$486,0))</f>
        <v/>
      </c>
      <c r="I43" s="200" t="str">
        <f>IF(INDEX('GHG Inventory'!$J$491:$J$508,MATCH($A43,'GHG Inventory'!$D$469:$D$486,0))&gt;0,INDEX('GHG Inventory'!$J$491:$J$508,MATCH($A43,'GHG Inventory'!$D$469:$D$486,0)),"")</f>
        <v/>
      </c>
      <c r="J43" s="213" t="str">
        <f>IF(INDEX('GHG Inventory'!$J$491:$J$508,MATCH($A43,'GHG Inventory'!$D$469:$D$486,0))&gt;0,INDEX('GHG Inventory'!$J$491:$J$508,MATCH($A43,'GHG Inventory'!$D$469:$D$486,0)),"")</f>
        <v/>
      </c>
      <c r="K43" s="213" t="str">
        <f>IF(INDEX('GHG Inventory'!$N$491:$N$508,MATCH($A43,'GHG Inventory'!$D$469:$D$486,0))&gt;0,INDEX('GHG Inventory'!$N$491:$N$508,MATCH($A43,'GHG Inventory'!$D$469:$D$486,0)),"")</f>
        <v/>
      </c>
      <c r="L43" s="213" t="str">
        <f>IF(INDEX('GHG Inventory'!$P$491:$P$508,MATCH($A43,'GHG Inventory'!$D$469:$D$486,0))&gt;0,INDEX('GHG Inventory'!$P$491:$P$508,MATCH($A43,'GHG Inventory'!$D$469:$D$486,0)),"")</f>
        <v/>
      </c>
      <c r="M43" s="213" t="str">
        <f>INDEX('GHG Inventory'!$H$512:$H$529,MATCH($A43,'GHG Inventory'!$D$469:$D$486,0))</f>
        <v/>
      </c>
      <c r="N43" s="200" t="str">
        <f>INDEX('GHG Inventory'!$J$512:$J$529,MATCH($A43,'GHG Inventory'!$D$469:$D$486,0))</f>
        <v/>
      </c>
      <c r="O43" s="213" t="str">
        <f>IF(INDEX('GHG Inventory'!$L$512:$L$529,MATCH($A43,'GHG Inventory'!$D$469:$D$486,0))&gt;0,INDEX('GHG Inventory'!$L$512:$L$529,MATCH($A43,'GHG Inventory'!$D$469:$D$486,0)),"")</f>
        <v/>
      </c>
      <c r="P43" s="213" t="str">
        <f>IF(INDEX('GHG Inventory'!$N$512:$N$529,MATCH($A43,'GHG Inventory'!$D$469:$D$486,0))&gt;0,INDEX('GHG Inventory'!$N$512:$N$529,MATCH($A43,'GHG Inventory'!$D$469:$D$486,0)),"")</f>
        <v/>
      </c>
      <c r="Q43" s="213" t="str">
        <f>IF(INDEX('GHG Inventory'!$P$512:$P$529,MATCH($A43,'GHG Inventory'!$D$469:$D$486,0))&gt;0,INDEX('GHG Inventory'!$P$512:$P$529,MATCH($A43,'GHG Inventory'!$D$469:$D$486,0)),"")</f>
        <v/>
      </c>
    </row>
    <row r="44" spans="1:17" ht="15.75" customHeight="1">
      <c r="A44" s="212" t="s">
        <v>404</v>
      </c>
      <c r="B44" s="213">
        <f>INDEX('GHG Inventory'!$H$469:$H$486,MATCH($A44,'GHG Inventory'!$D$469:$D$486,0))</f>
        <v>0</v>
      </c>
      <c r="C44" s="200" t="str">
        <f>IF(INDEX('GHG Inventory'!$J$469:$J$486,MATCH($A44,'GHG Inventory'!$D$469:$D$486,0))&gt;0,INDEX('GHG Inventory'!$J$469:$J$486,MATCH($A44,'GHG Inventory'!$D$469:$D$486,0)),"")</f>
        <v/>
      </c>
      <c r="D44" s="213" t="str">
        <f>IF(INDEX('GHG Inventory'!$L$469:$L$486,MATCH($A44,'GHG Inventory'!$D$469:$D$486,0))&gt;0,INDEX('GHG Inventory'!$L$469:$L$486,MATCH($A44,'GHG Inventory'!$D$469:$D$486,0)),"")</f>
        <v/>
      </c>
      <c r="E44" s="213" t="str">
        <f>IF(INDEX('GHG Inventory'!$N$469:$N$486,MATCH($A44,'GHG Inventory'!$D$469:$D$486,0))&gt;0,INDEX('GHG Inventory'!$N$469:$N$486,MATCH($A44,'GHG Inventory'!$D$469:$D$486,0)),"")</f>
        <v/>
      </c>
      <c r="F44" s="213" t="str">
        <f>IF(INDEX('GHG Inventory'!$P$469:$P$486,MATCH($A44,'GHG Inventory'!$D$469:$D$486,0))&gt;0,INDEX('GHG Inventory'!$P$469:$P$486,MATCH($A44,'GHG Inventory'!$D$469:$D$486,0)),"")</f>
        <v/>
      </c>
      <c r="G44" s="213" t="str">
        <f>IF(INDEX('GHG Inventory'!$R$469:$R$486,MATCH($A44,'GHG Inventory'!$D$469:$D$486,0))&gt;0,INDEX('GHG Inventory'!$R$469:$R$486,MATCH($A44,'GHG Inventory'!$D$469:$D$486,0)),"")</f>
        <v/>
      </c>
      <c r="H44" s="213" t="str">
        <f>INDEX('GHG Inventory'!$H$491:$H$508,MATCH($A44,'GHG Inventory'!$D$469:$D$486,0))</f>
        <v/>
      </c>
      <c r="I44" s="200" t="str">
        <f>IF(INDEX('GHG Inventory'!$J$491:$J$508,MATCH($A44,'GHG Inventory'!$D$469:$D$486,0))&gt;0,INDEX('GHG Inventory'!$J$491:$J$508,MATCH($A44,'GHG Inventory'!$D$469:$D$486,0)),"")</f>
        <v/>
      </c>
      <c r="J44" s="213" t="str">
        <f>IF(INDEX('GHG Inventory'!$J$491:$J$508,MATCH($A44,'GHG Inventory'!$D$469:$D$486,0))&gt;0,INDEX('GHG Inventory'!$J$491:$J$508,MATCH($A44,'GHG Inventory'!$D$469:$D$486,0)),"")</f>
        <v/>
      </c>
      <c r="K44" s="213" t="str">
        <f>IF(INDEX('GHG Inventory'!$N$491:$N$508,MATCH($A44,'GHG Inventory'!$D$469:$D$486,0))&gt;0,INDEX('GHG Inventory'!$N$491:$N$508,MATCH($A44,'GHG Inventory'!$D$469:$D$486,0)),"")</f>
        <v/>
      </c>
      <c r="L44" s="213" t="str">
        <f>IF(INDEX('GHG Inventory'!$P$491:$P$508,MATCH($A44,'GHG Inventory'!$D$469:$D$486,0))&gt;0,INDEX('GHG Inventory'!$P$491:$P$508,MATCH($A44,'GHG Inventory'!$D$469:$D$486,0)),"")</f>
        <v/>
      </c>
      <c r="M44" s="213" t="str">
        <f>INDEX('GHG Inventory'!$H$512:$H$529,MATCH($A44,'GHG Inventory'!$D$469:$D$486,0))</f>
        <v/>
      </c>
      <c r="N44" s="200" t="str">
        <f>INDEX('GHG Inventory'!$J$512:$J$529,MATCH($A44,'GHG Inventory'!$D$469:$D$486,0))</f>
        <v/>
      </c>
      <c r="O44" s="213" t="str">
        <f>IF(INDEX('GHG Inventory'!$L$512:$L$529,MATCH($A44,'GHG Inventory'!$D$469:$D$486,0))&gt;0,INDEX('GHG Inventory'!$L$512:$L$529,MATCH($A44,'GHG Inventory'!$D$469:$D$486,0)),"")</f>
        <v/>
      </c>
      <c r="P44" s="213" t="str">
        <f>IF(INDEX('GHG Inventory'!$N$512:$N$529,MATCH($A44,'GHG Inventory'!$D$469:$D$486,0))&gt;0,INDEX('GHG Inventory'!$N$512:$N$529,MATCH($A44,'GHG Inventory'!$D$469:$D$486,0)),"")</f>
        <v/>
      </c>
      <c r="Q44" s="213" t="str">
        <f>IF(INDEX('GHG Inventory'!$P$512:$P$529,MATCH($A44,'GHG Inventory'!$D$469:$D$486,0))&gt;0,INDEX('GHG Inventory'!$P$512:$P$529,MATCH($A44,'GHG Inventory'!$D$469:$D$486,0)),"")</f>
        <v/>
      </c>
    </row>
    <row r="45" spans="1:17" ht="15.75" customHeight="1">
      <c r="A45" s="212" t="s">
        <v>405</v>
      </c>
      <c r="B45" s="213">
        <f>INDEX('GHG Inventory'!$H$469:$H$486,MATCH($A45,'GHG Inventory'!$D$469:$D$486,0))</f>
        <v>0</v>
      </c>
      <c r="C45" s="200" t="str">
        <f>IF(INDEX('GHG Inventory'!$J$469:$J$486,MATCH($A45,'GHG Inventory'!$D$469:$D$486,0))&gt;0,INDEX('GHG Inventory'!$J$469:$J$486,MATCH($A45,'GHG Inventory'!$D$469:$D$486,0)),"")</f>
        <v/>
      </c>
      <c r="D45" s="213" t="str">
        <f>IF(INDEX('GHG Inventory'!$L$469:$L$486,MATCH($A45,'GHG Inventory'!$D$469:$D$486,0))&gt;0,INDEX('GHG Inventory'!$L$469:$L$486,MATCH($A45,'GHG Inventory'!$D$469:$D$486,0)),"")</f>
        <v/>
      </c>
      <c r="E45" s="213" t="str">
        <f>IF(INDEX('GHG Inventory'!$N$469:$N$486,MATCH($A45,'GHG Inventory'!$D$469:$D$486,0))&gt;0,INDEX('GHG Inventory'!$N$469:$N$486,MATCH($A45,'GHG Inventory'!$D$469:$D$486,0)),"")</f>
        <v/>
      </c>
      <c r="F45" s="213" t="str">
        <f>IF(INDEX('GHG Inventory'!$P$469:$P$486,MATCH($A45,'GHG Inventory'!$D$469:$D$486,0))&gt;0,INDEX('GHG Inventory'!$P$469:$P$486,MATCH($A45,'GHG Inventory'!$D$469:$D$486,0)),"")</f>
        <v/>
      </c>
      <c r="G45" s="213" t="str">
        <f>IF(INDEX('GHG Inventory'!$R$469:$R$486,MATCH($A45,'GHG Inventory'!$D$469:$D$486,0))&gt;0,INDEX('GHG Inventory'!$R$469:$R$486,MATCH($A45,'GHG Inventory'!$D$469:$D$486,0)),"")</f>
        <v/>
      </c>
      <c r="H45" s="213" t="str">
        <f>INDEX('GHG Inventory'!$H$491:$H$508,MATCH($A45,'GHG Inventory'!$D$469:$D$486,0))</f>
        <v/>
      </c>
      <c r="I45" s="200" t="str">
        <f>IF(INDEX('GHG Inventory'!$J$491:$J$508,MATCH($A45,'GHG Inventory'!$D$469:$D$486,0))&gt;0,INDEX('GHG Inventory'!$J$491:$J$508,MATCH($A45,'GHG Inventory'!$D$469:$D$486,0)),"")</f>
        <v/>
      </c>
      <c r="J45" s="213" t="str">
        <f>IF(INDEX('GHG Inventory'!$J$491:$J$508,MATCH($A45,'GHG Inventory'!$D$469:$D$486,0))&gt;0,INDEX('GHG Inventory'!$J$491:$J$508,MATCH($A45,'GHG Inventory'!$D$469:$D$486,0)),"")</f>
        <v/>
      </c>
      <c r="K45" s="213" t="str">
        <f>IF(INDEX('GHG Inventory'!$N$491:$N$508,MATCH($A45,'GHG Inventory'!$D$469:$D$486,0))&gt;0,INDEX('GHG Inventory'!$N$491:$N$508,MATCH($A45,'GHG Inventory'!$D$469:$D$486,0)),"")</f>
        <v/>
      </c>
      <c r="L45" s="213" t="str">
        <f>IF(INDEX('GHG Inventory'!$P$491:$P$508,MATCH($A45,'GHG Inventory'!$D$469:$D$486,0))&gt;0,INDEX('GHG Inventory'!$P$491:$P$508,MATCH($A45,'GHG Inventory'!$D$469:$D$486,0)),"")</f>
        <v/>
      </c>
      <c r="M45" s="213" t="str">
        <f>INDEX('GHG Inventory'!$H$512:$H$529,MATCH($A45,'GHG Inventory'!$D$469:$D$486,0))</f>
        <v/>
      </c>
      <c r="N45" s="200" t="str">
        <f>INDEX('GHG Inventory'!$J$512:$J$529,MATCH($A45,'GHG Inventory'!$D$469:$D$486,0))</f>
        <v/>
      </c>
      <c r="O45" s="213" t="str">
        <f>IF(INDEX('GHG Inventory'!$L$512:$L$529,MATCH($A45,'GHG Inventory'!$D$469:$D$486,0))&gt;0,INDEX('GHG Inventory'!$L$512:$L$529,MATCH($A45,'GHG Inventory'!$D$469:$D$486,0)),"")</f>
        <v/>
      </c>
      <c r="P45" s="213" t="str">
        <f>IF(INDEX('GHG Inventory'!$N$512:$N$529,MATCH($A45,'GHG Inventory'!$D$469:$D$486,0))&gt;0,INDEX('GHG Inventory'!$N$512:$N$529,MATCH($A45,'GHG Inventory'!$D$469:$D$486,0)),"")</f>
        <v/>
      </c>
      <c r="Q45" s="213" t="str">
        <f>IF(INDEX('GHG Inventory'!$P$512:$P$529,MATCH($A45,'GHG Inventory'!$D$469:$D$486,0))&gt;0,INDEX('GHG Inventory'!$P$512:$P$529,MATCH($A45,'GHG Inventory'!$D$469:$D$486,0)),"")</f>
        <v/>
      </c>
    </row>
    <row r="46" spans="1:17" ht="15.75" customHeight="1">
      <c r="A46" s="212" t="s">
        <v>406</v>
      </c>
      <c r="B46" s="213">
        <f>INDEX('GHG Inventory'!$H$469:$H$486,MATCH($A46,'GHG Inventory'!$D$469:$D$486,0))</f>
        <v>0</v>
      </c>
      <c r="C46" s="200" t="str">
        <f>IF(INDEX('GHG Inventory'!$J$469:$J$486,MATCH($A46,'GHG Inventory'!$D$469:$D$486,0))&gt;0,INDEX('GHG Inventory'!$J$469:$J$486,MATCH($A46,'GHG Inventory'!$D$469:$D$486,0)),"")</f>
        <v/>
      </c>
      <c r="D46" s="213" t="str">
        <f>IF(INDEX('GHG Inventory'!$L$469:$L$486,MATCH($A46,'GHG Inventory'!$D$469:$D$486,0))&gt;0,INDEX('GHG Inventory'!$L$469:$L$486,MATCH($A46,'GHG Inventory'!$D$469:$D$486,0)),"")</f>
        <v/>
      </c>
      <c r="E46" s="213" t="str">
        <f>IF(INDEX('GHG Inventory'!$N$469:$N$486,MATCH($A46,'GHG Inventory'!$D$469:$D$486,0))&gt;0,INDEX('GHG Inventory'!$N$469:$N$486,MATCH($A46,'GHG Inventory'!$D$469:$D$486,0)),"")</f>
        <v/>
      </c>
      <c r="F46" s="213" t="str">
        <f>IF(INDEX('GHG Inventory'!$P$469:$P$486,MATCH($A46,'GHG Inventory'!$D$469:$D$486,0))&gt;0,INDEX('GHG Inventory'!$P$469:$P$486,MATCH($A46,'GHG Inventory'!$D$469:$D$486,0)),"")</f>
        <v/>
      </c>
      <c r="G46" s="213" t="str">
        <f>IF(INDEX('GHG Inventory'!$R$469:$R$486,MATCH($A46,'GHG Inventory'!$D$469:$D$486,0))&gt;0,INDEX('GHG Inventory'!$R$469:$R$486,MATCH($A46,'GHG Inventory'!$D$469:$D$486,0)),"")</f>
        <v/>
      </c>
      <c r="H46" s="213" t="str">
        <f>INDEX('GHG Inventory'!$H$491:$H$508,MATCH($A46,'GHG Inventory'!$D$469:$D$486,0))</f>
        <v/>
      </c>
      <c r="I46" s="200" t="str">
        <f>IF(INDEX('GHG Inventory'!$J$491:$J$508,MATCH($A46,'GHG Inventory'!$D$469:$D$486,0))&gt;0,INDEX('GHG Inventory'!$J$491:$J$508,MATCH($A46,'GHG Inventory'!$D$469:$D$486,0)),"")</f>
        <v/>
      </c>
      <c r="J46" s="213" t="str">
        <f>IF(INDEX('GHG Inventory'!$J$491:$J$508,MATCH($A46,'GHG Inventory'!$D$469:$D$486,0))&gt;0,INDEX('GHG Inventory'!$J$491:$J$508,MATCH($A46,'GHG Inventory'!$D$469:$D$486,0)),"")</f>
        <v/>
      </c>
      <c r="K46" s="213" t="str">
        <f>IF(INDEX('GHG Inventory'!$N$491:$N$508,MATCH($A46,'GHG Inventory'!$D$469:$D$486,0))&gt;0,INDEX('GHG Inventory'!$N$491:$N$508,MATCH($A46,'GHG Inventory'!$D$469:$D$486,0)),"")</f>
        <v/>
      </c>
      <c r="L46" s="213" t="str">
        <f>IF(INDEX('GHG Inventory'!$P$491:$P$508,MATCH($A46,'GHG Inventory'!$D$469:$D$486,0))&gt;0,INDEX('GHG Inventory'!$P$491:$P$508,MATCH($A46,'GHG Inventory'!$D$469:$D$486,0)),"")</f>
        <v/>
      </c>
      <c r="M46" s="213" t="str">
        <f>INDEX('GHG Inventory'!$H$512:$H$529,MATCH($A46,'GHG Inventory'!$D$469:$D$486,0))</f>
        <v/>
      </c>
      <c r="N46" s="200" t="str">
        <f>INDEX('GHG Inventory'!$J$512:$J$529,MATCH($A46,'GHG Inventory'!$D$469:$D$486,0))</f>
        <v/>
      </c>
      <c r="O46" s="213" t="str">
        <f>IF(INDEX('GHG Inventory'!$L$512:$L$529,MATCH($A46,'GHG Inventory'!$D$469:$D$486,0))&gt;0,INDEX('GHG Inventory'!$L$512:$L$529,MATCH($A46,'GHG Inventory'!$D$469:$D$486,0)),"")</f>
        <v/>
      </c>
      <c r="P46" s="213" t="str">
        <f>IF(INDEX('GHG Inventory'!$N$512:$N$529,MATCH($A46,'GHG Inventory'!$D$469:$D$486,0))&gt;0,INDEX('GHG Inventory'!$N$512:$N$529,MATCH($A46,'GHG Inventory'!$D$469:$D$486,0)),"")</f>
        <v/>
      </c>
      <c r="Q46" s="213" t="str">
        <f>IF(INDEX('GHG Inventory'!$P$512:$P$529,MATCH($A46,'GHG Inventory'!$D$469:$D$486,0))&gt;0,INDEX('GHG Inventory'!$P$512:$P$529,MATCH($A46,'GHG Inventory'!$D$469:$D$486,0)),"")</f>
        <v/>
      </c>
    </row>
    <row r="47" spans="1:17" s="201" customFormat="1" ht="15.75" customHeight="1">
      <c r="A47" s="212" t="s">
        <v>407</v>
      </c>
      <c r="B47" s="213">
        <f>INDEX('GHG Inventory'!$H$469:$H$486,MATCH($A47,'GHG Inventory'!$D$469:$D$486,0))</f>
        <v>0</v>
      </c>
      <c r="C47" s="200" t="str">
        <f>IF(INDEX('GHG Inventory'!$J$469:$J$486,MATCH($A47,'GHG Inventory'!$D$469:$D$486,0))&gt;0,INDEX('GHG Inventory'!$J$469:$J$486,MATCH($A47,'GHG Inventory'!$D$469:$D$486,0)),"")</f>
        <v/>
      </c>
      <c r="D47" s="213" t="str">
        <f>IF(INDEX('GHG Inventory'!$L$469:$L$486,MATCH($A47,'GHG Inventory'!$D$469:$D$486,0))&gt;0,INDEX('GHG Inventory'!$L$469:$L$486,MATCH($A47,'GHG Inventory'!$D$469:$D$486,0)),"")</f>
        <v/>
      </c>
      <c r="E47" s="213" t="str">
        <f>IF(INDEX('GHG Inventory'!$N$469:$N$486,MATCH($A47,'GHG Inventory'!$D$469:$D$486,0))&gt;0,INDEX('GHG Inventory'!$N$469:$N$486,MATCH($A47,'GHG Inventory'!$D$469:$D$486,0)),"")</f>
        <v/>
      </c>
      <c r="F47" s="213" t="str">
        <f>IF(INDEX('GHG Inventory'!$P$469:$P$486,MATCH($A47,'GHG Inventory'!$D$469:$D$486,0))&gt;0,INDEX('GHG Inventory'!$P$469:$P$486,MATCH($A47,'GHG Inventory'!$D$469:$D$486,0)),"")</f>
        <v/>
      </c>
      <c r="G47" s="213" t="str">
        <f>IF(INDEX('GHG Inventory'!$R$469:$R$486,MATCH($A47,'GHG Inventory'!$D$469:$D$486,0))&gt;0,INDEX('GHG Inventory'!$R$469:$R$486,MATCH($A47,'GHG Inventory'!$D$469:$D$486,0)),"")</f>
        <v/>
      </c>
      <c r="H47" s="213" t="str">
        <f>INDEX('GHG Inventory'!$H$491:$H$508,MATCH($A47,'GHG Inventory'!$D$469:$D$486,0))</f>
        <v/>
      </c>
      <c r="I47" s="200" t="str">
        <f>IF(INDEX('GHG Inventory'!$J$491:$J$508,MATCH($A47,'GHG Inventory'!$D$469:$D$486,0))&gt;0,INDEX('GHG Inventory'!$J$491:$J$508,MATCH($A47,'GHG Inventory'!$D$469:$D$486,0)),"")</f>
        <v/>
      </c>
      <c r="J47" s="213" t="str">
        <f>IF(INDEX('GHG Inventory'!$J$491:$J$508,MATCH($A47,'GHG Inventory'!$D$469:$D$486,0))&gt;0,INDEX('GHG Inventory'!$J$491:$J$508,MATCH($A47,'GHG Inventory'!$D$469:$D$486,0)),"")</f>
        <v/>
      </c>
      <c r="K47" s="213" t="str">
        <f>IF(INDEX('GHG Inventory'!$N$491:$N$508,MATCH($A47,'GHG Inventory'!$D$469:$D$486,0))&gt;0,INDEX('GHG Inventory'!$N$491:$N$508,MATCH($A47,'GHG Inventory'!$D$469:$D$486,0)),"")</f>
        <v/>
      </c>
      <c r="L47" s="213" t="str">
        <f>IF(INDEX('GHG Inventory'!$P$491:$P$508,MATCH($A47,'GHG Inventory'!$D$469:$D$486,0))&gt;0,INDEX('GHG Inventory'!$P$491:$P$508,MATCH($A47,'GHG Inventory'!$D$469:$D$486,0)),"")</f>
        <v/>
      </c>
      <c r="M47" s="213" t="str">
        <f>INDEX('GHG Inventory'!$H$512:$H$529,MATCH($A47,'GHG Inventory'!$D$469:$D$486,0))</f>
        <v/>
      </c>
      <c r="N47" s="200" t="str">
        <f>INDEX('GHG Inventory'!$J$512:$J$529,MATCH($A47,'GHG Inventory'!$D$469:$D$486,0))</f>
        <v/>
      </c>
      <c r="O47" s="213" t="str">
        <f>IF(INDEX('GHG Inventory'!$L$512:$L$529,MATCH($A47,'GHG Inventory'!$D$469:$D$486,0))&gt;0,INDEX('GHG Inventory'!$L$512:$L$529,MATCH($A47,'GHG Inventory'!$D$469:$D$486,0)),"")</f>
        <v/>
      </c>
      <c r="P47" s="213" t="str">
        <f>IF(INDEX('GHG Inventory'!$N$512:$N$529,MATCH($A47,'GHG Inventory'!$D$469:$D$486,0))&gt;0,INDEX('GHG Inventory'!$N$512:$N$529,MATCH($A47,'GHG Inventory'!$D$469:$D$486,0)),"")</f>
        <v/>
      </c>
      <c r="Q47" s="213" t="str">
        <f>IF(INDEX('GHG Inventory'!$P$512:$P$529,MATCH($A47,'GHG Inventory'!$D$469:$D$486,0))&gt;0,INDEX('GHG Inventory'!$P$512:$P$529,MATCH($A47,'GHG Inventory'!$D$469:$D$486,0)),"")</f>
        <v/>
      </c>
    </row>
    <row r="48" spans="1:17" ht="15.75" customHeight="1">
      <c r="A48" s="214"/>
      <c r="B48" s="214"/>
      <c r="C48" s="214"/>
      <c r="D48" s="214"/>
      <c r="E48" s="214"/>
      <c r="F48" s="214"/>
      <c r="G48" s="214"/>
      <c r="H48" s="214"/>
      <c r="I48" s="214"/>
      <c r="J48" s="214"/>
      <c r="K48" s="214"/>
      <c r="L48" s="214"/>
      <c r="M48" s="214"/>
      <c r="N48" s="214"/>
      <c r="O48" s="214"/>
      <c r="P48" s="214"/>
      <c r="Q48" s="201"/>
    </row>
    <row r="49" spans="1:26" ht="45" customHeight="1">
      <c r="A49" s="215" t="s">
        <v>717</v>
      </c>
      <c r="B49" s="216"/>
      <c r="C49" s="216"/>
      <c r="D49" s="216"/>
      <c r="E49" s="216"/>
      <c r="F49" s="216"/>
      <c r="G49" s="216"/>
      <c r="H49" s="216"/>
      <c r="I49" s="216"/>
      <c r="J49" s="216"/>
      <c r="K49" s="216"/>
      <c r="L49" s="216"/>
      <c r="M49" s="216"/>
      <c r="N49" s="216"/>
      <c r="O49" s="216"/>
      <c r="P49" s="216"/>
      <c r="Q49" s="202"/>
      <c r="R49" s="202"/>
      <c r="S49" s="202"/>
      <c r="T49" s="202"/>
      <c r="U49" s="202"/>
      <c r="V49" s="202"/>
      <c r="W49" s="202"/>
      <c r="X49" s="202"/>
      <c r="Y49" s="202"/>
      <c r="Z49" s="202"/>
    </row>
    <row r="50" spans="1:26" ht="88.5" customHeight="1">
      <c r="A50" s="217" t="s">
        <v>718</v>
      </c>
      <c r="B50" s="780" cm="1">
        <f t="array" ref="B50">IF(nt_language_confirmation="Yes",nt_language,nt_language_proposal)</f>
        <v>0</v>
      </c>
      <c r="C50" s="781"/>
      <c r="D50" s="781"/>
      <c r="E50" s="782"/>
      <c r="F50" s="218"/>
      <c r="G50" s="218"/>
      <c r="H50" s="218"/>
      <c r="I50" s="218"/>
      <c r="J50" s="218"/>
      <c r="K50" s="218"/>
      <c r="L50" s="218"/>
      <c r="M50" s="218"/>
      <c r="N50" s="218"/>
      <c r="O50" s="218"/>
      <c r="P50" s="218"/>
      <c r="Q50" s="218"/>
      <c r="R50" s="218"/>
      <c r="S50" s="218"/>
      <c r="T50" s="218"/>
      <c r="U50" s="218"/>
      <c r="V50" s="218"/>
      <c r="W50" s="218"/>
      <c r="X50" s="218"/>
      <c r="Y50" s="218"/>
      <c r="Z50" s="218"/>
    </row>
    <row r="51" spans="1:26" ht="41.25" customHeight="1">
      <c r="A51" s="219" t="s">
        <v>719</v>
      </c>
      <c r="B51" s="219" t="s">
        <v>720</v>
      </c>
      <c r="C51" s="219" t="s">
        <v>449</v>
      </c>
      <c r="D51" s="219" t="s">
        <v>721</v>
      </c>
      <c r="E51" s="219" t="s">
        <v>455</v>
      </c>
      <c r="F51" s="219" t="s">
        <v>456</v>
      </c>
      <c r="G51" s="219" t="s">
        <v>457</v>
      </c>
      <c r="H51" s="219" t="s">
        <v>722</v>
      </c>
      <c r="I51" s="219" t="s">
        <v>454</v>
      </c>
      <c r="J51" s="219" t="s">
        <v>723</v>
      </c>
      <c r="K51" s="219" t="s">
        <v>458</v>
      </c>
      <c r="L51" s="219" t="s">
        <v>724</v>
      </c>
      <c r="M51" s="219" t="s">
        <v>725</v>
      </c>
      <c r="N51" s="219" t="s">
        <v>726</v>
      </c>
      <c r="O51" s="219" t="s">
        <v>727</v>
      </c>
      <c r="P51" s="219" t="s">
        <v>728</v>
      </c>
      <c r="Q51" s="219" t="s">
        <v>729</v>
      </c>
      <c r="R51" s="220" t="s">
        <v>730</v>
      </c>
      <c r="S51" s="221"/>
      <c r="T51" s="222"/>
      <c r="U51" s="222"/>
      <c r="V51" s="222"/>
      <c r="W51" s="222"/>
      <c r="X51" s="222"/>
      <c r="Y51" s="222"/>
      <c r="Z51" s="222"/>
    </row>
    <row r="52" spans="1:26" ht="15.75" customHeight="1">
      <c r="A52" s="199" t="str" cm="1">
        <f t="array" ref="A52">IF('Near-Term Targets'!B18&lt;&gt;"",IF('Near-Term Targets'!F18="Yes",'Near-Term Targets'!C18:C18,'Near-Term Targets'!G18:G18),"")</f>
        <v/>
      </c>
      <c r="B52" s="199" t="str">
        <f>IF(C52&lt;&gt;"",IF('Near-Term Targets'!Z18="Yes",'Near-Term Targets'!AB18,"Yes"),"")</f>
        <v/>
      </c>
      <c r="C52" s="199" t="str">
        <f>'Near-Term Targets'!B18</f>
        <v/>
      </c>
      <c r="D52" s="199" t="str">
        <f>IF(INDEX(nt_parent_id,MATCH('Data Export'!C52,nt_id,0))=0,"",INDEX(nt_parent_id,MATCH('Data Export'!C52,nt_id,0)))</f>
        <v/>
      </c>
      <c r="E52" s="199" t="str">
        <f>IF(INDEX(nt_by,MATCH('Data Export'!$C52,nt_id,0))=0,"",INDEX(nt_by,MATCH('Data Export'!$C52,nt_id,0)))</f>
        <v/>
      </c>
      <c r="F52" s="199" t="str">
        <f>IF(INDEX(nt_mry,MATCH('Data Export'!$C52,nt_id,0))=0,"",INDEX(nt_mry,MATCH('Data Export'!$C52,nt_id,0)))</f>
        <v/>
      </c>
      <c r="G52" s="199" t="str">
        <f>IF(INDEX(nt_ty,MATCH('Data Export'!$C52,nt_id,0))=0,"",INDEX(nt_ty,MATCH('Data Export'!$C52,nt_id,0)))</f>
        <v/>
      </c>
      <c r="H52" s="199" t="str" cm="1">
        <f t="array" ref="H52">_xlfn.IFS(INDEX(nt_type,MATCH('Data Export'!$C52,nt_id,0))=0,"",ISNUMBER(SEARCH("engagement",INDEX(nt_type,MATCH('Data Export'!$C52,nt_id,0))))=TRUE,"Engagement",INDEX(nt_type,MATCH('Data Export'!$C52,nt_id,0))="Renewable electricity","RE",INDEX(nt_type,MATCH('Data Export'!$C52,nt_id,0))&lt;&gt;0,INDEX(nt_type,MATCH('Data Export'!$C52,nt_id,0)))</f>
        <v/>
      </c>
      <c r="I52" s="200" t="str">
        <f>IF(INDEX(nt_value,MATCH('Data Export'!$C52,nt_id,0))=0,"",INDEX(nt_value,MATCH('Data Export'!$C52,nt_id,0)))</f>
        <v/>
      </c>
      <c r="J52" s="199" t="str">
        <f>IF(INDEX(nt_method,MATCH('Data Export'!$C52,nt_id,0))=0,"",INDEX(nt_method,MATCH('Data Export'!$C52,nt_id,0)))</f>
        <v/>
      </c>
      <c r="K52" s="199" t="str">
        <f>IF(INDEX(nt_activity_unit,MATCH('Data Export'!$C52,nt_id,0))=0,"",INDEX(nt_activity_unit,MATCH('Data Export'!$C52,nt_id,0)))</f>
        <v/>
      </c>
      <c r="L52" s="213" t="str">
        <f>IF(INDEX(nt_activity_by,MATCH('Data Export'!$C52,nt_id,0))=0,"",INDEX(nt_activity_by,MATCH('Data Export'!$C52,nt_id,0)))</f>
        <v/>
      </c>
      <c r="M52" s="213" t="str">
        <f>IF(INDEX(nt_activity_mry,MATCH('Data Export'!$C52,nt_id,0))=0,"",INDEX(nt_activity_mry,MATCH('Data Export'!$C52,nt_id,0)))</f>
        <v/>
      </c>
      <c r="N52" s="213" t="str">
        <f>IF(INDEX(nt_activity_ty,MATCH('Data Export'!$C52,nt_id,0))=0,"",INDEX(nt_activity_ty,MATCH('Data Export'!$C52,nt_id,0)))</f>
        <v/>
      </c>
      <c r="O52" s="199" t="str">
        <f>IF(INDEX(nt_nonem_option,MATCH('Data Export'!$C52,nt_id,0))=0,"",INDEX(nt_nonem_option,MATCH('Data Export'!$C52,nt_id,0)))</f>
        <v/>
      </c>
      <c r="P52" s="200" t="str">
        <f>IF(INDEX(nt_level_by,MATCH('Data Export'!$C52,nt_id,0))=0,"",INDEX(nt_level_by,MATCH('Data Export'!$C52,nt_id,0)))</f>
        <v/>
      </c>
      <c r="Q52" s="200" t="str">
        <f>IF(INDEX(nt_level_mry,MATCH('Data Export'!$C52,nt_id,0))=0,"",INDEX(nt_level_mry,MATCH('Data Export'!$C52,nt_id,0)))</f>
        <v/>
      </c>
      <c r="R52" s="201" t="str">
        <f>IF(H52="Engagement","setting SBTs","")</f>
        <v/>
      </c>
      <c r="S52" s="223"/>
      <c r="T52" s="202"/>
      <c r="U52" s="202"/>
      <c r="V52" s="202"/>
      <c r="W52" s="202"/>
      <c r="X52" s="202"/>
      <c r="Y52" s="202"/>
      <c r="Z52" s="202"/>
    </row>
    <row r="53" spans="1:26" ht="15.75" customHeight="1">
      <c r="A53" s="199" t="str" cm="1">
        <f t="array" ref="A53">IF('Near-Term Targets'!B19&lt;&gt;"",IF('Near-Term Targets'!F19="Yes",'Near-Term Targets'!C19:C19,'Near-Term Targets'!G19:G19),"")</f>
        <v/>
      </c>
      <c r="B53" s="199" t="str">
        <f>IF(C53&lt;&gt;"",IF('Near-Term Targets'!Z19="Yes",'Near-Term Targets'!AB19,"Yes"),"")</f>
        <v/>
      </c>
      <c r="C53" s="199" t="str">
        <f>'Near-Term Targets'!B19</f>
        <v/>
      </c>
      <c r="D53" s="199" t="str">
        <f>IF(INDEX(nt_parent_id,MATCH('Data Export'!C53,nt_id,0))=0,"",INDEX(nt_parent_id,MATCH('Data Export'!C53,nt_id,0)))</f>
        <v/>
      </c>
      <c r="E53" s="199" t="str">
        <f>IF(INDEX(nt_by,MATCH('Data Export'!$C53,nt_id,0))=0,"",INDEX(nt_by,MATCH('Data Export'!$C53,nt_id,0)))</f>
        <v/>
      </c>
      <c r="F53" s="199" t="str">
        <f>IF(INDEX(nt_mry,MATCH('Data Export'!$C53,nt_id,0))=0,"",INDEX(nt_mry,MATCH('Data Export'!$C53,nt_id,0)))</f>
        <v/>
      </c>
      <c r="G53" s="199" t="str">
        <f>IF(INDEX(nt_ty,MATCH('Data Export'!$C53,nt_id,0))=0,"",INDEX(nt_ty,MATCH('Data Export'!$C53,nt_id,0)))</f>
        <v/>
      </c>
      <c r="H53" s="199" t="str" cm="1">
        <f t="array" ref="H53">_xlfn.IFS(INDEX(nt_type,MATCH('Data Export'!$C53,nt_id,0))=0,"",ISNUMBER(SEARCH("engagement",INDEX(nt_type,MATCH('Data Export'!$C53,nt_id,0))))=TRUE,"Engagement",INDEX(nt_type,MATCH('Data Export'!$C53,nt_id,0))="Renewable electricity","RE",INDEX(nt_type,MATCH('Data Export'!$C53,nt_id,0))&lt;&gt;0,INDEX(nt_type,MATCH('Data Export'!$C53,nt_id,0)))</f>
        <v/>
      </c>
      <c r="I53" s="200" t="str">
        <f>IF(INDEX(nt_value,MATCH('Data Export'!$C53,nt_id,0))=0,"",INDEX(nt_value,MATCH('Data Export'!$C53,nt_id,0)))</f>
        <v/>
      </c>
      <c r="J53" s="199" t="str">
        <f>IF(INDEX(nt_method,MATCH('Data Export'!$C53,nt_id,0))=0,"",INDEX(nt_method,MATCH('Data Export'!$C53,nt_id,0)))</f>
        <v/>
      </c>
      <c r="K53" s="199" t="str">
        <f>IF(INDEX(nt_activity_unit,MATCH('Data Export'!$C53,nt_id,0))=0,"",INDEX(nt_activity_unit,MATCH('Data Export'!$C53,nt_id,0)))</f>
        <v/>
      </c>
      <c r="L53" s="213" t="str">
        <f>IF(INDEX(nt_activity_by,MATCH('Data Export'!$C53,nt_id,0))=0,"",INDEX(nt_activity_by,MATCH('Data Export'!$C53,nt_id,0)))</f>
        <v/>
      </c>
      <c r="M53" s="213" t="str">
        <f>IF(INDEX(nt_activity_mry,MATCH('Data Export'!$C53,nt_id,0))=0,"",INDEX(nt_activity_mry,MATCH('Data Export'!$C53,nt_id,0)))</f>
        <v/>
      </c>
      <c r="N53" s="213" t="str">
        <f>IF(INDEX(nt_activity_ty,MATCH('Data Export'!$C53,nt_id,0))=0,"",INDEX(nt_activity_ty,MATCH('Data Export'!$C53,nt_id,0)))</f>
        <v/>
      </c>
      <c r="O53" s="199" t="str">
        <f>IF(INDEX(nt_nonem_option,MATCH('Data Export'!$C53,nt_id,0))=0,"",INDEX(nt_nonem_option,MATCH('Data Export'!$C53,nt_id,0)))</f>
        <v/>
      </c>
      <c r="P53" s="200" t="str">
        <f>IF(INDEX(nt_level_by,MATCH('Data Export'!$C53,nt_id,0))=0,"",INDEX(nt_level_by,MATCH('Data Export'!$C53,nt_id,0)))</f>
        <v/>
      </c>
      <c r="Q53" s="200" t="str">
        <f>IF(INDEX(nt_level_mry,MATCH('Data Export'!$C53,nt_id,0))=0,"",INDEX(nt_level_mry,MATCH('Data Export'!$C53,nt_id,0)))</f>
        <v/>
      </c>
      <c r="R53" s="201" t="str">
        <f t="shared" ref="R53:R71" si="0">IF(H53="Engagement","setting SBTs","")</f>
        <v/>
      </c>
      <c r="S53" s="223"/>
      <c r="T53" s="202"/>
      <c r="U53" s="202"/>
      <c r="V53" s="202"/>
      <c r="W53" s="202"/>
      <c r="X53" s="202"/>
      <c r="Y53" s="202"/>
      <c r="Z53" s="202"/>
    </row>
    <row r="54" spans="1:26" ht="15.75" customHeight="1">
      <c r="A54" s="199" t="str" cm="1">
        <f t="array" ref="A54">IF('Near-Term Targets'!B20&lt;&gt;"",IF('Near-Term Targets'!F20="Yes",'Near-Term Targets'!C20:C20,'Near-Term Targets'!G20:G20),"")</f>
        <v/>
      </c>
      <c r="B54" s="199" t="str">
        <f>IF(C54&lt;&gt;"",IF('Near-Term Targets'!Z20="Yes",'Near-Term Targets'!AB20,"Yes"),"")</f>
        <v/>
      </c>
      <c r="C54" s="199" t="str">
        <f>'Near-Term Targets'!B20</f>
        <v/>
      </c>
      <c r="D54" s="199" t="str">
        <f>IF(INDEX(nt_parent_id,MATCH('Data Export'!C54,nt_id,0))=0,"",INDEX(nt_parent_id,MATCH('Data Export'!C54,nt_id,0)))</f>
        <v/>
      </c>
      <c r="E54" s="199" t="str">
        <f>IF(INDEX(nt_by,MATCH('Data Export'!$C54,nt_id,0))=0,"",INDEX(nt_by,MATCH('Data Export'!$C54,nt_id,0)))</f>
        <v/>
      </c>
      <c r="F54" s="199" t="str">
        <f>IF(INDEX(nt_mry,MATCH('Data Export'!$C54,nt_id,0))=0,"",INDEX(nt_mry,MATCH('Data Export'!$C54,nt_id,0)))</f>
        <v/>
      </c>
      <c r="G54" s="199" t="str">
        <f>IF(INDEX(nt_ty,MATCH('Data Export'!$C54,nt_id,0))=0,"",INDEX(nt_ty,MATCH('Data Export'!$C54,nt_id,0)))</f>
        <v/>
      </c>
      <c r="H54" s="199" t="str" cm="1">
        <f t="array" ref="H54">_xlfn.IFS(INDEX(nt_type,MATCH('Data Export'!$C54,nt_id,0))=0,"",ISNUMBER(SEARCH("engagement",INDEX(nt_type,MATCH('Data Export'!$C54,nt_id,0))))=TRUE,"Engagement",INDEX(nt_type,MATCH('Data Export'!$C54,nt_id,0))="Renewable electricity","RE",INDEX(nt_type,MATCH('Data Export'!$C54,nt_id,0))&lt;&gt;0,INDEX(nt_type,MATCH('Data Export'!$C54,nt_id,0)))</f>
        <v/>
      </c>
      <c r="I54" s="200" t="str">
        <f>IF(INDEX(nt_value,MATCH('Data Export'!$C54,nt_id,0))=0,"",INDEX(nt_value,MATCH('Data Export'!$C54,nt_id,0)))</f>
        <v/>
      </c>
      <c r="J54" s="199" t="str">
        <f>IF(INDEX(nt_method,MATCH('Data Export'!$C54,nt_id,0))=0,"",INDEX(nt_method,MATCH('Data Export'!$C54,nt_id,0)))</f>
        <v/>
      </c>
      <c r="K54" s="199" t="str">
        <f>IF(INDEX(nt_activity_unit,MATCH('Data Export'!$C54,nt_id,0))=0,"",INDEX(nt_activity_unit,MATCH('Data Export'!$C54,nt_id,0)))</f>
        <v/>
      </c>
      <c r="L54" s="213" t="str">
        <f>IF(INDEX(nt_activity_by,MATCH('Data Export'!$C54,nt_id,0))=0,"",INDEX(nt_activity_by,MATCH('Data Export'!$C54,nt_id,0)))</f>
        <v/>
      </c>
      <c r="M54" s="213" t="str">
        <f>IF(INDEX(nt_activity_mry,MATCH('Data Export'!$C54,nt_id,0))=0,"",INDEX(nt_activity_mry,MATCH('Data Export'!$C54,nt_id,0)))</f>
        <v/>
      </c>
      <c r="N54" s="213" t="str">
        <f>IF(INDEX(nt_activity_ty,MATCH('Data Export'!$C54,nt_id,0))=0,"",INDEX(nt_activity_ty,MATCH('Data Export'!$C54,nt_id,0)))</f>
        <v/>
      </c>
      <c r="O54" s="199" t="str">
        <f>IF(INDEX(nt_nonem_option,MATCH('Data Export'!$C54,nt_id,0))=0,"",INDEX(nt_nonem_option,MATCH('Data Export'!$C54,nt_id,0)))</f>
        <v/>
      </c>
      <c r="P54" s="200" t="str">
        <f>IF(INDEX(nt_level_by,MATCH('Data Export'!$C54,nt_id,0))=0,"",INDEX(nt_level_by,MATCH('Data Export'!$C54,nt_id,0)))</f>
        <v/>
      </c>
      <c r="Q54" s="200" t="str">
        <f>IF(INDEX(nt_level_mry,MATCH('Data Export'!$C54,nt_id,0))=0,"",INDEX(nt_level_mry,MATCH('Data Export'!$C54,nt_id,0)))</f>
        <v/>
      </c>
      <c r="R54" s="201" t="str">
        <f t="shared" si="0"/>
        <v/>
      </c>
      <c r="S54" s="223"/>
      <c r="T54" s="202"/>
      <c r="U54" s="202"/>
      <c r="V54" s="202"/>
      <c r="W54" s="202"/>
      <c r="X54" s="202"/>
      <c r="Y54" s="202"/>
      <c r="Z54" s="202"/>
    </row>
    <row r="55" spans="1:26" ht="15.75" customHeight="1">
      <c r="A55" s="199" t="str" cm="1">
        <f t="array" ref="A55">IF('Near-Term Targets'!B21&lt;&gt;"",IF('Near-Term Targets'!F21="Yes",'Near-Term Targets'!C21:C21,'Near-Term Targets'!G21:G21),"")</f>
        <v/>
      </c>
      <c r="B55" s="199" t="str">
        <f>IF(C55&lt;&gt;"",IF('Near-Term Targets'!Z21="Yes",'Near-Term Targets'!AB21,"Yes"),"")</f>
        <v/>
      </c>
      <c r="C55" s="199" t="str">
        <f>'Near-Term Targets'!B21</f>
        <v/>
      </c>
      <c r="D55" s="199" t="str">
        <f>IF(INDEX(nt_parent_id,MATCH('Data Export'!C55,nt_id,0))=0,"",INDEX(nt_parent_id,MATCH('Data Export'!C55,nt_id,0)))</f>
        <v/>
      </c>
      <c r="E55" s="199" t="str">
        <f>IF(INDEX(nt_by,MATCH('Data Export'!$C55,nt_id,0))=0,"",INDEX(nt_by,MATCH('Data Export'!$C55,nt_id,0)))</f>
        <v/>
      </c>
      <c r="F55" s="199" t="str">
        <f>IF(INDEX(nt_mry,MATCH('Data Export'!$C55,nt_id,0))=0,"",INDEX(nt_mry,MATCH('Data Export'!$C55,nt_id,0)))</f>
        <v/>
      </c>
      <c r="G55" s="199" t="str">
        <f>IF(INDEX(nt_ty,MATCH('Data Export'!$C55,nt_id,0))=0,"",INDEX(nt_ty,MATCH('Data Export'!$C55,nt_id,0)))</f>
        <v/>
      </c>
      <c r="H55" s="199" t="str" cm="1">
        <f t="array" ref="H55">_xlfn.IFS(INDEX(nt_type,MATCH('Data Export'!$C55,nt_id,0))=0,"",ISNUMBER(SEARCH("engagement",INDEX(nt_type,MATCH('Data Export'!$C55,nt_id,0))))=TRUE,"Engagement",INDEX(nt_type,MATCH('Data Export'!$C55,nt_id,0))="Renewable electricity","RE",INDEX(nt_type,MATCH('Data Export'!$C55,nt_id,0))&lt;&gt;0,INDEX(nt_type,MATCH('Data Export'!$C55,nt_id,0)))</f>
        <v/>
      </c>
      <c r="I55" s="200" t="str">
        <f>IF(INDEX(nt_value,MATCH('Data Export'!$C55,nt_id,0))=0,"",INDEX(nt_value,MATCH('Data Export'!$C55,nt_id,0)))</f>
        <v/>
      </c>
      <c r="J55" s="199" t="str">
        <f>IF(INDEX(nt_method,MATCH('Data Export'!$C55,nt_id,0))=0,"",INDEX(nt_method,MATCH('Data Export'!$C55,nt_id,0)))</f>
        <v/>
      </c>
      <c r="K55" s="199" t="str">
        <f>IF(INDEX(nt_activity_unit,MATCH('Data Export'!$C55,nt_id,0))=0,"",INDEX(nt_activity_unit,MATCH('Data Export'!$C55,nt_id,0)))</f>
        <v/>
      </c>
      <c r="L55" s="213" t="str">
        <f>IF(INDEX(nt_activity_by,MATCH('Data Export'!$C55,nt_id,0))=0,"",INDEX(nt_activity_by,MATCH('Data Export'!$C55,nt_id,0)))</f>
        <v/>
      </c>
      <c r="M55" s="213" t="str">
        <f>IF(INDEX(nt_activity_mry,MATCH('Data Export'!$C55,nt_id,0))=0,"",INDEX(nt_activity_mry,MATCH('Data Export'!$C55,nt_id,0)))</f>
        <v/>
      </c>
      <c r="N55" s="213" t="str">
        <f>IF(INDEX(nt_activity_ty,MATCH('Data Export'!$C55,nt_id,0))=0,"",INDEX(nt_activity_ty,MATCH('Data Export'!$C55,nt_id,0)))</f>
        <v/>
      </c>
      <c r="O55" s="199" t="str">
        <f>IF(INDEX(nt_nonem_option,MATCH('Data Export'!$C55,nt_id,0))=0,"",INDEX(nt_nonem_option,MATCH('Data Export'!$C55,nt_id,0)))</f>
        <v/>
      </c>
      <c r="P55" s="200" t="str">
        <f>IF(INDEX(nt_level_by,MATCH('Data Export'!$C55,nt_id,0))=0,"",INDEX(nt_level_by,MATCH('Data Export'!$C55,nt_id,0)))</f>
        <v/>
      </c>
      <c r="Q55" s="200" t="str">
        <f>IF(INDEX(nt_level_mry,MATCH('Data Export'!$C55,nt_id,0))=0,"",INDEX(nt_level_mry,MATCH('Data Export'!$C55,nt_id,0)))</f>
        <v/>
      </c>
      <c r="R55" s="201" t="str">
        <f t="shared" si="0"/>
        <v/>
      </c>
      <c r="S55" s="223"/>
      <c r="T55" s="202"/>
      <c r="U55" s="202"/>
      <c r="V55" s="202"/>
      <c r="W55" s="202"/>
      <c r="X55" s="202"/>
      <c r="Y55" s="202"/>
      <c r="Z55" s="202"/>
    </row>
    <row r="56" spans="1:26" ht="15.75" customHeight="1">
      <c r="A56" s="199" t="str" cm="1">
        <f t="array" ref="A56">IF('Near-Term Targets'!B22&lt;&gt;"",IF('Near-Term Targets'!F22="Yes",'Near-Term Targets'!C22:C22,'Near-Term Targets'!G22:G22),"")</f>
        <v/>
      </c>
      <c r="B56" s="199" t="str">
        <f>IF(C56&lt;&gt;"",IF('Near-Term Targets'!Z22="Yes",'Near-Term Targets'!AB22,"Yes"),"")</f>
        <v/>
      </c>
      <c r="C56" s="199" t="str">
        <f>'Near-Term Targets'!B22</f>
        <v/>
      </c>
      <c r="D56" s="199" t="str">
        <f>IF(INDEX(nt_parent_id,MATCH('Data Export'!C56,nt_id,0))=0,"",INDEX(nt_parent_id,MATCH('Data Export'!C56,nt_id,0)))</f>
        <v/>
      </c>
      <c r="E56" s="199" t="str">
        <f>IF(INDEX(nt_by,MATCH('Data Export'!$C56,nt_id,0))=0,"",INDEX(nt_by,MATCH('Data Export'!$C56,nt_id,0)))</f>
        <v/>
      </c>
      <c r="F56" s="199" t="str">
        <f>IF(INDEX(nt_mry,MATCH('Data Export'!$C56,nt_id,0))=0,"",INDEX(nt_mry,MATCH('Data Export'!$C56,nt_id,0)))</f>
        <v/>
      </c>
      <c r="G56" s="199" t="str">
        <f>IF(INDEX(nt_ty,MATCH('Data Export'!$C56,nt_id,0))=0,"",INDEX(nt_ty,MATCH('Data Export'!$C56,nt_id,0)))</f>
        <v/>
      </c>
      <c r="H56" s="199" t="str" cm="1">
        <f t="array" ref="H56">_xlfn.IFS(INDEX(nt_type,MATCH('Data Export'!$C56,nt_id,0))=0,"",ISNUMBER(SEARCH("engagement",INDEX(nt_type,MATCH('Data Export'!$C56,nt_id,0))))=TRUE,"Engagement",INDEX(nt_type,MATCH('Data Export'!$C56,nt_id,0))="Renewable electricity","RE",INDEX(nt_type,MATCH('Data Export'!$C56,nt_id,0))&lt;&gt;0,INDEX(nt_type,MATCH('Data Export'!$C56,nt_id,0)))</f>
        <v/>
      </c>
      <c r="I56" s="200" t="str">
        <f>IF(INDEX(nt_value,MATCH('Data Export'!$C56,nt_id,0))=0,"",INDEX(nt_value,MATCH('Data Export'!$C56,nt_id,0)))</f>
        <v/>
      </c>
      <c r="J56" s="199" t="str">
        <f>IF(INDEX(nt_method,MATCH('Data Export'!$C56,nt_id,0))=0,"",INDEX(nt_method,MATCH('Data Export'!$C56,nt_id,0)))</f>
        <v/>
      </c>
      <c r="K56" s="199" t="str">
        <f>IF(INDEX(nt_activity_unit,MATCH('Data Export'!$C56,nt_id,0))=0,"",INDEX(nt_activity_unit,MATCH('Data Export'!$C56,nt_id,0)))</f>
        <v/>
      </c>
      <c r="L56" s="213" t="str">
        <f>IF(INDEX(nt_activity_by,MATCH('Data Export'!$C56,nt_id,0))=0,"",INDEX(nt_activity_by,MATCH('Data Export'!$C56,nt_id,0)))</f>
        <v/>
      </c>
      <c r="M56" s="213" t="str">
        <f>IF(INDEX(nt_activity_mry,MATCH('Data Export'!$C56,nt_id,0))=0,"",INDEX(nt_activity_mry,MATCH('Data Export'!$C56,nt_id,0)))</f>
        <v/>
      </c>
      <c r="N56" s="213" t="str">
        <f>IF(INDEX(nt_activity_ty,MATCH('Data Export'!$C56,nt_id,0))=0,"",INDEX(nt_activity_ty,MATCH('Data Export'!$C56,nt_id,0)))</f>
        <v/>
      </c>
      <c r="O56" s="199" t="str">
        <f>IF(INDEX(nt_nonem_option,MATCH('Data Export'!$C56,nt_id,0))=0,"",INDEX(nt_nonem_option,MATCH('Data Export'!$C56,nt_id,0)))</f>
        <v/>
      </c>
      <c r="P56" s="200" t="str">
        <f>IF(INDEX(nt_level_by,MATCH('Data Export'!$C56,nt_id,0))=0,"",INDEX(nt_level_by,MATCH('Data Export'!$C56,nt_id,0)))</f>
        <v/>
      </c>
      <c r="Q56" s="200" t="str">
        <f>IF(INDEX(nt_level_mry,MATCH('Data Export'!$C56,nt_id,0))=0,"",INDEX(nt_level_mry,MATCH('Data Export'!$C56,nt_id,0)))</f>
        <v/>
      </c>
      <c r="R56" s="201" t="str">
        <f t="shared" si="0"/>
        <v/>
      </c>
      <c r="S56" s="223"/>
      <c r="T56" s="202"/>
      <c r="U56" s="202"/>
      <c r="V56" s="202"/>
      <c r="W56" s="202"/>
      <c r="X56" s="202"/>
      <c r="Y56" s="202"/>
      <c r="Z56" s="202"/>
    </row>
    <row r="57" spans="1:26" ht="15.75" customHeight="1">
      <c r="A57" s="199" t="str" cm="1">
        <f t="array" ref="A57">IF('Near-Term Targets'!B23&lt;&gt;"",IF('Near-Term Targets'!F23="Yes",'Near-Term Targets'!C23:C23,'Near-Term Targets'!G23:G23),"")</f>
        <v/>
      </c>
      <c r="B57" s="199" t="str">
        <f>IF(C57&lt;&gt;"",IF('Near-Term Targets'!Z23="Yes",'Near-Term Targets'!AB23,"Yes"),"")</f>
        <v/>
      </c>
      <c r="C57" s="199" t="str">
        <f>'Near-Term Targets'!B23</f>
        <v/>
      </c>
      <c r="D57" s="199" t="str">
        <f>IF(INDEX(nt_parent_id,MATCH('Data Export'!C57,nt_id,0))=0,"",INDEX(nt_parent_id,MATCH('Data Export'!C57,nt_id,0)))</f>
        <v/>
      </c>
      <c r="E57" s="199" t="str">
        <f>IF(INDEX(nt_by,MATCH('Data Export'!$C57,nt_id,0))=0,"",INDEX(nt_by,MATCH('Data Export'!$C57,nt_id,0)))</f>
        <v/>
      </c>
      <c r="F57" s="199" t="str">
        <f>IF(INDEX(nt_mry,MATCH('Data Export'!$C57,nt_id,0))=0,"",INDEX(nt_mry,MATCH('Data Export'!$C57,nt_id,0)))</f>
        <v/>
      </c>
      <c r="G57" s="199" t="str">
        <f>IF(INDEX(nt_ty,MATCH('Data Export'!$C57,nt_id,0))=0,"",INDEX(nt_ty,MATCH('Data Export'!$C57,nt_id,0)))</f>
        <v/>
      </c>
      <c r="H57" s="199" t="str" cm="1">
        <f t="array" ref="H57">_xlfn.IFS(INDEX(nt_type,MATCH('Data Export'!$C57,nt_id,0))=0,"",ISNUMBER(SEARCH("engagement",INDEX(nt_type,MATCH('Data Export'!$C57,nt_id,0))))=TRUE,"Engagement",INDEX(nt_type,MATCH('Data Export'!$C57,nt_id,0))="Renewable electricity","RE",INDEX(nt_type,MATCH('Data Export'!$C57,nt_id,0))&lt;&gt;0,INDEX(nt_type,MATCH('Data Export'!$C57,nt_id,0)))</f>
        <v/>
      </c>
      <c r="I57" s="200" t="str">
        <f>IF(INDEX(nt_value,MATCH('Data Export'!$C57,nt_id,0))=0,"",INDEX(nt_value,MATCH('Data Export'!$C57,nt_id,0)))</f>
        <v/>
      </c>
      <c r="J57" s="199" t="str">
        <f>IF(INDEX(nt_method,MATCH('Data Export'!$C57,nt_id,0))=0,"",INDEX(nt_method,MATCH('Data Export'!$C57,nt_id,0)))</f>
        <v/>
      </c>
      <c r="K57" s="199" t="str">
        <f>IF(INDEX(nt_activity_unit,MATCH('Data Export'!$C57,nt_id,0))=0,"",INDEX(nt_activity_unit,MATCH('Data Export'!$C57,nt_id,0)))</f>
        <v/>
      </c>
      <c r="L57" s="213" t="str">
        <f>IF(INDEX(nt_activity_by,MATCH('Data Export'!$C57,nt_id,0))=0,"",INDEX(nt_activity_by,MATCH('Data Export'!$C57,nt_id,0)))</f>
        <v/>
      </c>
      <c r="M57" s="213" t="str">
        <f>IF(INDEX(nt_activity_mry,MATCH('Data Export'!$C57,nt_id,0))=0,"",INDEX(nt_activity_mry,MATCH('Data Export'!$C57,nt_id,0)))</f>
        <v/>
      </c>
      <c r="N57" s="213" t="str">
        <f>IF(INDEX(nt_activity_ty,MATCH('Data Export'!$C57,nt_id,0))=0,"",INDEX(nt_activity_ty,MATCH('Data Export'!$C57,nt_id,0)))</f>
        <v/>
      </c>
      <c r="O57" s="199" t="str">
        <f>IF(INDEX(nt_nonem_option,MATCH('Data Export'!$C57,nt_id,0))=0,"",INDEX(nt_nonem_option,MATCH('Data Export'!$C57,nt_id,0)))</f>
        <v/>
      </c>
      <c r="P57" s="200" t="str">
        <f>IF(INDEX(nt_level_by,MATCH('Data Export'!$C57,nt_id,0))=0,"",INDEX(nt_level_by,MATCH('Data Export'!$C57,nt_id,0)))</f>
        <v/>
      </c>
      <c r="Q57" s="200" t="str">
        <f>IF(INDEX(nt_level_mry,MATCH('Data Export'!$C57,nt_id,0))=0,"",INDEX(nt_level_mry,MATCH('Data Export'!$C57,nt_id,0)))</f>
        <v/>
      </c>
      <c r="R57" s="201" t="str">
        <f t="shared" si="0"/>
        <v/>
      </c>
      <c r="S57" s="223"/>
      <c r="T57" s="202"/>
      <c r="U57" s="202"/>
      <c r="V57" s="202"/>
      <c r="W57" s="202"/>
      <c r="X57" s="202"/>
      <c r="Y57" s="202"/>
      <c r="Z57" s="202"/>
    </row>
    <row r="58" spans="1:26" ht="15.75" customHeight="1">
      <c r="A58" s="199" t="str" cm="1">
        <f t="array" ref="A58">IF('Near-Term Targets'!B24&lt;&gt;"",IF('Near-Term Targets'!F24="Yes",'Near-Term Targets'!C24:C24,'Near-Term Targets'!G24:G24),"")</f>
        <v/>
      </c>
      <c r="B58" s="199" t="str">
        <f>IF(C58&lt;&gt;"",IF('Near-Term Targets'!Z24="Yes",'Near-Term Targets'!AB24,"Yes"),"")</f>
        <v/>
      </c>
      <c r="C58" s="199" t="str">
        <f>'Near-Term Targets'!B24</f>
        <v/>
      </c>
      <c r="D58" s="199" t="str">
        <f>IF(INDEX(nt_parent_id,MATCH('Data Export'!C58,nt_id,0))=0,"",INDEX(nt_parent_id,MATCH('Data Export'!C58,nt_id,0)))</f>
        <v/>
      </c>
      <c r="E58" s="199" t="str">
        <f>IF(INDEX(nt_by,MATCH('Data Export'!$C58,nt_id,0))=0,"",INDEX(nt_by,MATCH('Data Export'!$C58,nt_id,0)))</f>
        <v/>
      </c>
      <c r="F58" s="199" t="str">
        <f>IF(INDEX(nt_mry,MATCH('Data Export'!$C58,nt_id,0))=0,"",INDEX(nt_mry,MATCH('Data Export'!$C58,nt_id,0)))</f>
        <v/>
      </c>
      <c r="G58" s="199" t="str">
        <f>IF(INDEX(nt_ty,MATCH('Data Export'!$C58,nt_id,0))=0,"",INDEX(nt_ty,MATCH('Data Export'!$C58,nt_id,0)))</f>
        <v/>
      </c>
      <c r="H58" s="199" t="str" cm="1">
        <f t="array" ref="H58">_xlfn.IFS(INDEX(nt_type,MATCH('Data Export'!$C58,nt_id,0))=0,"",ISNUMBER(SEARCH("engagement",INDEX(nt_type,MATCH('Data Export'!$C58,nt_id,0))))=TRUE,"Engagement",INDEX(nt_type,MATCH('Data Export'!$C58,nt_id,0))="Renewable electricity","RE",INDEX(nt_type,MATCH('Data Export'!$C58,nt_id,0))&lt;&gt;0,INDEX(nt_type,MATCH('Data Export'!$C58,nt_id,0)))</f>
        <v/>
      </c>
      <c r="I58" s="200" t="str">
        <f>IF(INDEX(nt_value,MATCH('Data Export'!$C58,nt_id,0))=0,"",INDEX(nt_value,MATCH('Data Export'!$C58,nt_id,0)))</f>
        <v/>
      </c>
      <c r="J58" s="199" t="str">
        <f>IF(INDEX(nt_method,MATCH('Data Export'!$C58,nt_id,0))=0,"",INDEX(nt_method,MATCH('Data Export'!$C58,nt_id,0)))</f>
        <v/>
      </c>
      <c r="K58" s="199" t="str">
        <f>IF(INDEX(nt_activity_unit,MATCH('Data Export'!$C58,nt_id,0))=0,"",INDEX(nt_activity_unit,MATCH('Data Export'!$C58,nt_id,0)))</f>
        <v/>
      </c>
      <c r="L58" s="213" t="str">
        <f>IF(INDEX(nt_activity_by,MATCH('Data Export'!$C58,nt_id,0))=0,"",INDEX(nt_activity_by,MATCH('Data Export'!$C58,nt_id,0)))</f>
        <v/>
      </c>
      <c r="M58" s="213" t="str">
        <f>IF(INDEX(nt_activity_mry,MATCH('Data Export'!$C58,nt_id,0))=0,"",INDEX(nt_activity_mry,MATCH('Data Export'!$C58,nt_id,0)))</f>
        <v/>
      </c>
      <c r="N58" s="213" t="str">
        <f>IF(INDEX(nt_activity_ty,MATCH('Data Export'!$C58,nt_id,0))=0,"",INDEX(nt_activity_ty,MATCH('Data Export'!$C58,nt_id,0)))</f>
        <v/>
      </c>
      <c r="O58" s="199" t="str">
        <f>IF(INDEX(nt_nonem_option,MATCH('Data Export'!$C58,nt_id,0))=0,"",INDEX(nt_nonem_option,MATCH('Data Export'!$C58,nt_id,0)))</f>
        <v/>
      </c>
      <c r="P58" s="200" t="str">
        <f>IF(INDEX(nt_level_by,MATCH('Data Export'!$C58,nt_id,0))=0,"",INDEX(nt_level_by,MATCH('Data Export'!$C58,nt_id,0)))</f>
        <v/>
      </c>
      <c r="Q58" s="200" t="str">
        <f>IF(INDEX(nt_level_mry,MATCH('Data Export'!$C58,nt_id,0))=0,"",INDEX(nt_level_mry,MATCH('Data Export'!$C58,nt_id,0)))</f>
        <v/>
      </c>
      <c r="R58" s="201" t="str">
        <f t="shared" si="0"/>
        <v/>
      </c>
      <c r="S58" s="223"/>
      <c r="T58" s="202"/>
      <c r="U58" s="202"/>
      <c r="V58" s="202"/>
      <c r="W58" s="202"/>
      <c r="X58" s="202"/>
      <c r="Y58" s="202"/>
      <c r="Z58" s="202"/>
    </row>
    <row r="59" spans="1:26" ht="15.75" customHeight="1">
      <c r="A59" s="199" t="str" cm="1">
        <f t="array" ref="A59">IF('Near-Term Targets'!B25&lt;&gt;"",IF('Near-Term Targets'!F25="Yes",'Near-Term Targets'!C25:C25,'Near-Term Targets'!G25:G25),"")</f>
        <v/>
      </c>
      <c r="B59" s="199" t="str">
        <f>IF(C59&lt;&gt;"",IF('Near-Term Targets'!Z25="Yes",'Near-Term Targets'!AB25,"Yes"),"")</f>
        <v/>
      </c>
      <c r="C59" s="199" t="str">
        <f>'Near-Term Targets'!B25</f>
        <v/>
      </c>
      <c r="D59" s="199" t="str">
        <f>IF(INDEX(nt_parent_id,MATCH('Data Export'!C59,nt_id,0))=0,"",INDEX(nt_parent_id,MATCH('Data Export'!C59,nt_id,0)))</f>
        <v/>
      </c>
      <c r="E59" s="199" t="str">
        <f>IF(INDEX(nt_by,MATCH('Data Export'!$C59,nt_id,0))=0,"",INDEX(nt_by,MATCH('Data Export'!$C59,nt_id,0)))</f>
        <v/>
      </c>
      <c r="F59" s="199" t="str">
        <f>IF(INDEX(nt_mry,MATCH('Data Export'!$C59,nt_id,0))=0,"",INDEX(nt_mry,MATCH('Data Export'!$C59,nt_id,0)))</f>
        <v/>
      </c>
      <c r="G59" s="199" t="str">
        <f>IF(INDEX(nt_ty,MATCH('Data Export'!$C59,nt_id,0))=0,"",INDEX(nt_ty,MATCH('Data Export'!$C59,nt_id,0)))</f>
        <v/>
      </c>
      <c r="H59" s="199" t="str" cm="1">
        <f t="array" ref="H59">_xlfn.IFS(INDEX(nt_type,MATCH('Data Export'!$C59,nt_id,0))=0,"",ISNUMBER(SEARCH("engagement",INDEX(nt_type,MATCH('Data Export'!$C59,nt_id,0))))=TRUE,"Engagement",INDEX(nt_type,MATCH('Data Export'!$C59,nt_id,0))="Renewable electricity","RE",INDEX(nt_type,MATCH('Data Export'!$C59,nt_id,0))&lt;&gt;0,INDEX(nt_type,MATCH('Data Export'!$C59,nt_id,0)))</f>
        <v/>
      </c>
      <c r="I59" s="200" t="str">
        <f>IF(INDEX(nt_value,MATCH('Data Export'!$C59,nt_id,0))=0,"",INDEX(nt_value,MATCH('Data Export'!$C59,nt_id,0)))</f>
        <v/>
      </c>
      <c r="J59" s="199" t="str">
        <f>IF(INDEX(nt_method,MATCH('Data Export'!$C59,nt_id,0))=0,"",INDEX(nt_method,MATCH('Data Export'!$C59,nt_id,0)))</f>
        <v/>
      </c>
      <c r="K59" s="199" t="str">
        <f>IF(INDEX(nt_activity_unit,MATCH('Data Export'!$C59,nt_id,0))=0,"",INDEX(nt_activity_unit,MATCH('Data Export'!$C59,nt_id,0)))</f>
        <v/>
      </c>
      <c r="L59" s="213" t="str">
        <f>IF(INDEX(nt_activity_by,MATCH('Data Export'!$C59,nt_id,0))=0,"",INDEX(nt_activity_by,MATCH('Data Export'!$C59,nt_id,0)))</f>
        <v/>
      </c>
      <c r="M59" s="213" t="str">
        <f>IF(INDEX(nt_activity_mry,MATCH('Data Export'!$C59,nt_id,0))=0,"",INDEX(nt_activity_mry,MATCH('Data Export'!$C59,nt_id,0)))</f>
        <v/>
      </c>
      <c r="N59" s="213" t="str">
        <f>IF(INDEX(nt_activity_ty,MATCH('Data Export'!$C59,nt_id,0))=0,"",INDEX(nt_activity_ty,MATCH('Data Export'!$C59,nt_id,0)))</f>
        <v/>
      </c>
      <c r="O59" s="199" t="str">
        <f>IF(INDEX(nt_nonem_option,MATCH('Data Export'!$C59,nt_id,0))=0,"",INDEX(nt_nonem_option,MATCH('Data Export'!$C59,nt_id,0)))</f>
        <v/>
      </c>
      <c r="P59" s="200" t="str">
        <f>IF(INDEX(nt_level_by,MATCH('Data Export'!$C59,nt_id,0))=0,"",INDEX(nt_level_by,MATCH('Data Export'!$C59,nt_id,0)))</f>
        <v/>
      </c>
      <c r="Q59" s="200" t="str">
        <f>IF(INDEX(nt_level_mry,MATCH('Data Export'!$C59,nt_id,0))=0,"",INDEX(nt_level_mry,MATCH('Data Export'!$C59,nt_id,0)))</f>
        <v/>
      </c>
      <c r="R59" s="201" t="str">
        <f t="shared" si="0"/>
        <v/>
      </c>
      <c r="S59" s="223"/>
      <c r="T59" s="202"/>
      <c r="U59" s="202"/>
      <c r="V59" s="202"/>
      <c r="W59" s="202"/>
      <c r="X59" s="202"/>
      <c r="Y59" s="202"/>
      <c r="Z59" s="202"/>
    </row>
    <row r="60" spans="1:26" ht="15.75" customHeight="1">
      <c r="A60" s="199" t="str" cm="1">
        <f t="array" ref="A60">IF('Near-Term Targets'!B26&lt;&gt;"",IF('Near-Term Targets'!F26="Yes",'Near-Term Targets'!C26:C26,'Near-Term Targets'!G26:G26),"")</f>
        <v/>
      </c>
      <c r="B60" s="199" t="str">
        <f>IF(C60&lt;&gt;"",IF('Near-Term Targets'!Z26="Yes",'Near-Term Targets'!AB26,"Yes"),"")</f>
        <v/>
      </c>
      <c r="C60" s="199" t="str">
        <f>'Near-Term Targets'!B26</f>
        <v/>
      </c>
      <c r="D60" s="199" t="str">
        <f>IF(INDEX(nt_parent_id,MATCH('Data Export'!C60,nt_id,0))=0,"",INDEX(nt_parent_id,MATCH('Data Export'!C60,nt_id,0)))</f>
        <v/>
      </c>
      <c r="E60" s="199" t="str">
        <f>IF(INDEX(nt_by,MATCH('Data Export'!$C60,nt_id,0))=0,"",INDEX(nt_by,MATCH('Data Export'!$C60,nt_id,0)))</f>
        <v/>
      </c>
      <c r="F60" s="199" t="str">
        <f>IF(INDEX(nt_mry,MATCH('Data Export'!$C60,nt_id,0))=0,"",INDEX(nt_mry,MATCH('Data Export'!$C60,nt_id,0)))</f>
        <v/>
      </c>
      <c r="G60" s="199" t="str">
        <f>IF(INDEX(nt_ty,MATCH('Data Export'!$C60,nt_id,0))=0,"",INDEX(nt_ty,MATCH('Data Export'!$C60,nt_id,0)))</f>
        <v/>
      </c>
      <c r="H60" s="199" t="str" cm="1">
        <f t="array" ref="H60">_xlfn.IFS(INDEX(nt_type,MATCH('Data Export'!$C60,nt_id,0))=0,"",ISNUMBER(SEARCH("engagement",INDEX(nt_type,MATCH('Data Export'!$C60,nt_id,0))))=TRUE,"Engagement",INDEX(nt_type,MATCH('Data Export'!$C60,nt_id,0))="Renewable electricity","RE",INDEX(nt_type,MATCH('Data Export'!$C60,nt_id,0))&lt;&gt;0,INDEX(nt_type,MATCH('Data Export'!$C60,nt_id,0)))</f>
        <v/>
      </c>
      <c r="I60" s="200" t="str">
        <f>IF(INDEX(nt_value,MATCH('Data Export'!$C60,nt_id,0))=0,"",INDEX(nt_value,MATCH('Data Export'!$C60,nt_id,0)))</f>
        <v/>
      </c>
      <c r="J60" s="199" t="str">
        <f>IF(INDEX(nt_method,MATCH('Data Export'!$C60,nt_id,0))=0,"",INDEX(nt_method,MATCH('Data Export'!$C60,nt_id,0)))</f>
        <v/>
      </c>
      <c r="K60" s="199" t="str">
        <f>IF(INDEX(nt_activity_unit,MATCH('Data Export'!$C60,nt_id,0))=0,"",INDEX(nt_activity_unit,MATCH('Data Export'!$C60,nt_id,0)))</f>
        <v/>
      </c>
      <c r="L60" s="213" t="str">
        <f>IF(INDEX(nt_activity_by,MATCH('Data Export'!$C60,nt_id,0))=0,"",INDEX(nt_activity_by,MATCH('Data Export'!$C60,nt_id,0)))</f>
        <v/>
      </c>
      <c r="M60" s="213" t="str">
        <f>IF(INDEX(nt_activity_mry,MATCH('Data Export'!$C60,nt_id,0))=0,"",INDEX(nt_activity_mry,MATCH('Data Export'!$C60,nt_id,0)))</f>
        <v/>
      </c>
      <c r="N60" s="213" t="str">
        <f>IF(INDEX(nt_activity_ty,MATCH('Data Export'!$C60,nt_id,0))=0,"",INDEX(nt_activity_ty,MATCH('Data Export'!$C60,nt_id,0)))</f>
        <v/>
      </c>
      <c r="O60" s="199" t="str">
        <f>IF(INDEX(nt_nonem_option,MATCH('Data Export'!$C60,nt_id,0))=0,"",INDEX(nt_nonem_option,MATCH('Data Export'!$C60,nt_id,0)))</f>
        <v/>
      </c>
      <c r="P60" s="200" t="str">
        <f>IF(INDEX(nt_level_by,MATCH('Data Export'!$C60,nt_id,0))=0,"",INDEX(nt_level_by,MATCH('Data Export'!$C60,nt_id,0)))</f>
        <v/>
      </c>
      <c r="Q60" s="200" t="str">
        <f>IF(INDEX(nt_level_mry,MATCH('Data Export'!$C60,nt_id,0))=0,"",INDEX(nt_level_mry,MATCH('Data Export'!$C60,nt_id,0)))</f>
        <v/>
      </c>
      <c r="R60" s="201" t="str">
        <f t="shared" si="0"/>
        <v/>
      </c>
      <c r="S60" s="223"/>
      <c r="T60" s="202"/>
      <c r="U60" s="202"/>
      <c r="V60" s="202"/>
      <c r="W60" s="202"/>
      <c r="X60" s="202"/>
      <c r="Y60" s="202"/>
      <c r="Z60" s="202"/>
    </row>
    <row r="61" spans="1:26" ht="15.75" customHeight="1">
      <c r="A61" s="199" t="str" cm="1">
        <f t="array" ref="A61">IF('Near-Term Targets'!B27&lt;&gt;"",IF('Near-Term Targets'!F27="Yes",'Near-Term Targets'!C27:C27,'Near-Term Targets'!G27:G27),"")</f>
        <v/>
      </c>
      <c r="B61" s="199" t="str">
        <f>IF(C61&lt;&gt;"",IF('Near-Term Targets'!Z27="Yes",'Near-Term Targets'!AB27,"Yes"),"")</f>
        <v/>
      </c>
      <c r="C61" s="199" t="str">
        <f>'Near-Term Targets'!B27</f>
        <v/>
      </c>
      <c r="D61" s="199" t="str">
        <f>IF(INDEX(nt_parent_id,MATCH('Data Export'!C61,nt_id,0))=0,"",INDEX(nt_parent_id,MATCH('Data Export'!C61,nt_id,0)))</f>
        <v/>
      </c>
      <c r="E61" s="199" t="str">
        <f>IF(INDEX(nt_by,MATCH('Data Export'!$C61,nt_id,0))=0,"",INDEX(nt_by,MATCH('Data Export'!$C61,nt_id,0)))</f>
        <v/>
      </c>
      <c r="F61" s="199" t="str">
        <f>IF(INDEX(nt_mry,MATCH('Data Export'!$C61,nt_id,0))=0,"",INDEX(nt_mry,MATCH('Data Export'!$C61,nt_id,0)))</f>
        <v/>
      </c>
      <c r="G61" s="199" t="str">
        <f>IF(INDEX(nt_ty,MATCH('Data Export'!$C61,nt_id,0))=0,"",INDEX(nt_ty,MATCH('Data Export'!$C61,nt_id,0)))</f>
        <v/>
      </c>
      <c r="H61" s="199" t="str" cm="1">
        <f t="array" ref="H61">_xlfn.IFS(INDEX(nt_type,MATCH('Data Export'!$C61,nt_id,0))=0,"",ISNUMBER(SEARCH("engagement",INDEX(nt_type,MATCH('Data Export'!$C61,nt_id,0))))=TRUE,"Engagement",INDEX(nt_type,MATCH('Data Export'!$C61,nt_id,0))="Renewable electricity","RE",INDEX(nt_type,MATCH('Data Export'!$C61,nt_id,0))&lt;&gt;0,INDEX(nt_type,MATCH('Data Export'!$C61,nt_id,0)))</f>
        <v/>
      </c>
      <c r="I61" s="200" t="str">
        <f>IF(INDEX(nt_value,MATCH('Data Export'!$C61,nt_id,0))=0,"",INDEX(nt_value,MATCH('Data Export'!$C61,nt_id,0)))</f>
        <v/>
      </c>
      <c r="J61" s="199" t="str">
        <f>IF(INDEX(nt_method,MATCH('Data Export'!$C61,nt_id,0))=0,"",INDEX(nt_method,MATCH('Data Export'!$C61,nt_id,0)))</f>
        <v/>
      </c>
      <c r="K61" s="199" t="str">
        <f>IF(INDEX(nt_activity_unit,MATCH('Data Export'!$C61,nt_id,0))=0,"",INDEX(nt_activity_unit,MATCH('Data Export'!$C61,nt_id,0)))</f>
        <v/>
      </c>
      <c r="L61" s="213" t="str">
        <f>IF(INDEX(nt_activity_by,MATCH('Data Export'!$C61,nt_id,0))=0,"",INDEX(nt_activity_by,MATCH('Data Export'!$C61,nt_id,0)))</f>
        <v/>
      </c>
      <c r="M61" s="213" t="str">
        <f>IF(INDEX(nt_activity_mry,MATCH('Data Export'!$C61,nt_id,0))=0,"",INDEX(nt_activity_mry,MATCH('Data Export'!$C61,nt_id,0)))</f>
        <v/>
      </c>
      <c r="N61" s="213" t="str">
        <f>IF(INDEX(nt_activity_ty,MATCH('Data Export'!$C61,nt_id,0))=0,"",INDEX(nt_activity_ty,MATCH('Data Export'!$C61,nt_id,0)))</f>
        <v/>
      </c>
      <c r="O61" s="199" t="str">
        <f>IF(INDEX(nt_nonem_option,MATCH('Data Export'!$C61,nt_id,0))=0,"",INDEX(nt_nonem_option,MATCH('Data Export'!$C61,nt_id,0)))</f>
        <v/>
      </c>
      <c r="P61" s="200" t="str">
        <f>IF(INDEX(nt_level_by,MATCH('Data Export'!$C61,nt_id,0))=0,"",INDEX(nt_level_by,MATCH('Data Export'!$C61,nt_id,0)))</f>
        <v/>
      </c>
      <c r="Q61" s="200" t="str">
        <f>IF(INDEX(nt_level_mry,MATCH('Data Export'!$C61,nt_id,0))=0,"",INDEX(nt_level_mry,MATCH('Data Export'!$C61,nt_id,0)))</f>
        <v/>
      </c>
      <c r="R61" s="201" t="str">
        <f t="shared" si="0"/>
        <v/>
      </c>
      <c r="S61" s="223"/>
      <c r="T61" s="202"/>
      <c r="U61" s="202"/>
      <c r="V61" s="202"/>
      <c r="W61" s="202"/>
      <c r="X61" s="202"/>
      <c r="Y61" s="202"/>
      <c r="Z61" s="202"/>
    </row>
    <row r="62" spans="1:26" ht="15.75" customHeight="1">
      <c r="A62" s="199" t="str" cm="1">
        <f t="array" ref="A62">IF('Near-Term Targets'!B28&lt;&gt;"",IF('Near-Term Targets'!F28="Yes",'Near-Term Targets'!C28:C28,'Near-Term Targets'!G28:G28),"")</f>
        <v/>
      </c>
      <c r="B62" s="199" t="str">
        <f>IF(C62&lt;&gt;"",IF('Near-Term Targets'!Z28="Yes",'Near-Term Targets'!AB28,"Yes"),"")</f>
        <v/>
      </c>
      <c r="C62" s="199" t="str">
        <f>'Near-Term Targets'!B28</f>
        <v/>
      </c>
      <c r="D62" s="199" t="str">
        <f>IF(INDEX(nt_parent_id,MATCH('Data Export'!C62,nt_id,0))=0,"",INDEX(nt_parent_id,MATCH('Data Export'!C62,nt_id,0)))</f>
        <v/>
      </c>
      <c r="E62" s="199" t="str">
        <f>IF(INDEX(nt_by,MATCH('Data Export'!$C62,nt_id,0))=0,"",INDEX(nt_by,MATCH('Data Export'!$C62,nt_id,0)))</f>
        <v/>
      </c>
      <c r="F62" s="199" t="str">
        <f>IF(INDEX(nt_mry,MATCH('Data Export'!$C62,nt_id,0))=0,"",INDEX(nt_mry,MATCH('Data Export'!$C62,nt_id,0)))</f>
        <v/>
      </c>
      <c r="G62" s="199" t="str">
        <f>IF(INDEX(nt_ty,MATCH('Data Export'!$C62,nt_id,0))=0,"",INDEX(nt_ty,MATCH('Data Export'!$C62,nt_id,0)))</f>
        <v/>
      </c>
      <c r="H62" s="199" t="str" cm="1">
        <f t="array" ref="H62">_xlfn.IFS(INDEX(nt_type,MATCH('Data Export'!$C62,nt_id,0))=0,"",ISNUMBER(SEARCH("engagement",INDEX(nt_type,MATCH('Data Export'!$C62,nt_id,0))))=TRUE,"Engagement",INDEX(nt_type,MATCH('Data Export'!$C62,nt_id,0))="Renewable electricity","RE",INDEX(nt_type,MATCH('Data Export'!$C62,nt_id,0))&lt;&gt;0,INDEX(nt_type,MATCH('Data Export'!$C62,nt_id,0)))</f>
        <v/>
      </c>
      <c r="I62" s="200" t="str">
        <f>IF(INDEX(nt_value,MATCH('Data Export'!$C62,nt_id,0))=0,"",INDEX(nt_value,MATCH('Data Export'!$C62,nt_id,0)))</f>
        <v/>
      </c>
      <c r="J62" s="199" t="str">
        <f>IF(INDEX(nt_method,MATCH('Data Export'!$C62,nt_id,0))=0,"",INDEX(nt_method,MATCH('Data Export'!$C62,nt_id,0)))</f>
        <v/>
      </c>
      <c r="K62" s="199" t="str">
        <f>IF(INDEX(nt_activity_unit,MATCH('Data Export'!$C62,nt_id,0))=0,"",INDEX(nt_activity_unit,MATCH('Data Export'!$C62,nt_id,0)))</f>
        <v/>
      </c>
      <c r="L62" s="213" t="str">
        <f>IF(INDEX(nt_activity_by,MATCH('Data Export'!$C62,nt_id,0))=0,"",INDEX(nt_activity_by,MATCH('Data Export'!$C62,nt_id,0)))</f>
        <v/>
      </c>
      <c r="M62" s="213" t="str">
        <f>IF(INDEX(nt_activity_mry,MATCH('Data Export'!$C62,nt_id,0))=0,"",INDEX(nt_activity_mry,MATCH('Data Export'!$C62,nt_id,0)))</f>
        <v/>
      </c>
      <c r="N62" s="213" t="str">
        <f>IF(INDEX(nt_activity_ty,MATCH('Data Export'!$C62,nt_id,0))=0,"",INDEX(nt_activity_ty,MATCH('Data Export'!$C62,nt_id,0)))</f>
        <v/>
      </c>
      <c r="O62" s="199" t="str">
        <f>IF(INDEX(nt_nonem_option,MATCH('Data Export'!$C62,nt_id,0))=0,"",INDEX(nt_nonem_option,MATCH('Data Export'!$C62,nt_id,0)))</f>
        <v/>
      </c>
      <c r="P62" s="200" t="str">
        <f>IF(INDEX(nt_level_by,MATCH('Data Export'!$C62,nt_id,0))=0,"",INDEX(nt_level_by,MATCH('Data Export'!$C62,nt_id,0)))</f>
        <v/>
      </c>
      <c r="Q62" s="200" t="str">
        <f>IF(INDEX(nt_level_mry,MATCH('Data Export'!$C62,nt_id,0))=0,"",INDEX(nt_level_mry,MATCH('Data Export'!$C62,nt_id,0)))</f>
        <v/>
      </c>
      <c r="R62" s="201" t="str">
        <f t="shared" si="0"/>
        <v/>
      </c>
      <c r="S62" s="223"/>
      <c r="T62" s="202"/>
      <c r="U62" s="202"/>
      <c r="V62" s="202"/>
      <c r="W62" s="202"/>
      <c r="X62" s="202"/>
      <c r="Y62" s="202"/>
      <c r="Z62" s="202"/>
    </row>
    <row r="63" spans="1:26" ht="15.75" customHeight="1">
      <c r="A63" s="199" t="str" cm="1">
        <f t="array" ref="A63">IF('Near-Term Targets'!B29&lt;&gt;"",IF('Near-Term Targets'!F29="Yes",'Near-Term Targets'!C29:C29,'Near-Term Targets'!G29:G29),"")</f>
        <v/>
      </c>
      <c r="B63" s="199" t="str">
        <f>IF(C63&lt;&gt;"",IF('Near-Term Targets'!Z29="Yes",'Near-Term Targets'!AB29,"Yes"),"")</f>
        <v/>
      </c>
      <c r="C63" s="199" t="str">
        <f>'Near-Term Targets'!B29</f>
        <v/>
      </c>
      <c r="D63" s="199" t="str">
        <f>IF(INDEX(nt_parent_id,MATCH('Data Export'!C63,nt_id,0))=0,"",INDEX(nt_parent_id,MATCH('Data Export'!C63,nt_id,0)))</f>
        <v/>
      </c>
      <c r="E63" s="199" t="str">
        <f>IF(INDEX(nt_by,MATCH('Data Export'!$C63,nt_id,0))=0,"",INDEX(nt_by,MATCH('Data Export'!$C63,nt_id,0)))</f>
        <v/>
      </c>
      <c r="F63" s="199" t="str">
        <f>IF(INDEX(nt_mry,MATCH('Data Export'!$C63,nt_id,0))=0,"",INDEX(nt_mry,MATCH('Data Export'!$C63,nt_id,0)))</f>
        <v/>
      </c>
      <c r="G63" s="199" t="str">
        <f>IF(INDEX(nt_ty,MATCH('Data Export'!$C63,nt_id,0))=0,"",INDEX(nt_ty,MATCH('Data Export'!$C63,nt_id,0)))</f>
        <v/>
      </c>
      <c r="H63" s="199" t="str" cm="1">
        <f t="array" ref="H63">_xlfn.IFS(INDEX(nt_type,MATCH('Data Export'!$C63,nt_id,0))=0,"",ISNUMBER(SEARCH("engagement",INDEX(nt_type,MATCH('Data Export'!$C63,nt_id,0))))=TRUE,"Engagement",INDEX(nt_type,MATCH('Data Export'!$C63,nt_id,0))="Renewable electricity","RE",INDEX(nt_type,MATCH('Data Export'!$C63,nt_id,0))&lt;&gt;0,INDEX(nt_type,MATCH('Data Export'!$C63,nt_id,0)))</f>
        <v/>
      </c>
      <c r="I63" s="200" t="str">
        <f>IF(INDEX(nt_value,MATCH('Data Export'!$C63,nt_id,0))=0,"",INDEX(nt_value,MATCH('Data Export'!$C63,nt_id,0)))</f>
        <v/>
      </c>
      <c r="J63" s="199" t="str">
        <f>IF(INDEX(nt_method,MATCH('Data Export'!$C63,nt_id,0))=0,"",INDEX(nt_method,MATCH('Data Export'!$C63,nt_id,0)))</f>
        <v/>
      </c>
      <c r="K63" s="199" t="str">
        <f>IF(INDEX(nt_activity_unit,MATCH('Data Export'!$C63,nt_id,0))=0,"",INDEX(nt_activity_unit,MATCH('Data Export'!$C63,nt_id,0)))</f>
        <v/>
      </c>
      <c r="L63" s="213" t="str">
        <f>IF(INDEX(nt_activity_by,MATCH('Data Export'!$C63,nt_id,0))=0,"",INDEX(nt_activity_by,MATCH('Data Export'!$C63,nt_id,0)))</f>
        <v/>
      </c>
      <c r="M63" s="213" t="str">
        <f>IF(INDEX(nt_activity_mry,MATCH('Data Export'!$C63,nt_id,0))=0,"",INDEX(nt_activity_mry,MATCH('Data Export'!$C63,nt_id,0)))</f>
        <v/>
      </c>
      <c r="N63" s="213" t="str">
        <f>IF(INDEX(nt_activity_ty,MATCH('Data Export'!$C63,nt_id,0))=0,"",INDEX(nt_activity_ty,MATCH('Data Export'!$C63,nt_id,0)))</f>
        <v/>
      </c>
      <c r="O63" s="199" t="str">
        <f>IF(INDEX(nt_nonem_option,MATCH('Data Export'!$C63,nt_id,0))=0,"",INDEX(nt_nonem_option,MATCH('Data Export'!$C63,nt_id,0)))</f>
        <v/>
      </c>
      <c r="P63" s="200" t="str">
        <f>IF(INDEX(nt_level_by,MATCH('Data Export'!$C63,nt_id,0))=0,"",INDEX(nt_level_by,MATCH('Data Export'!$C63,nt_id,0)))</f>
        <v/>
      </c>
      <c r="Q63" s="200" t="str">
        <f>IF(INDEX(nt_level_mry,MATCH('Data Export'!$C63,nt_id,0))=0,"",INDEX(nt_level_mry,MATCH('Data Export'!$C63,nt_id,0)))</f>
        <v/>
      </c>
      <c r="R63" s="201" t="str">
        <f t="shared" si="0"/>
        <v/>
      </c>
      <c r="S63" s="223"/>
      <c r="T63" s="202"/>
      <c r="U63" s="202"/>
      <c r="V63" s="202"/>
      <c r="W63" s="202"/>
      <c r="X63" s="202"/>
      <c r="Y63" s="202"/>
      <c r="Z63" s="202"/>
    </row>
    <row r="64" spans="1:26" ht="15.75" customHeight="1">
      <c r="A64" s="199" t="str" cm="1">
        <f t="array" ref="A64">IF('Near-Term Targets'!B30&lt;&gt;"",IF('Near-Term Targets'!F30="Yes",'Near-Term Targets'!C30:C30,'Near-Term Targets'!G30:G30),"")</f>
        <v/>
      </c>
      <c r="B64" s="199" t="str">
        <f>IF(C64&lt;&gt;"",IF('Near-Term Targets'!Z30="Yes",'Near-Term Targets'!AB30,"Yes"),"")</f>
        <v/>
      </c>
      <c r="C64" s="199" t="str">
        <f>'Near-Term Targets'!B30</f>
        <v/>
      </c>
      <c r="D64" s="199" t="str">
        <f>IF(INDEX(nt_parent_id,MATCH('Data Export'!C64,nt_id,0))=0,"",INDEX(nt_parent_id,MATCH('Data Export'!C64,nt_id,0)))</f>
        <v/>
      </c>
      <c r="E64" s="199" t="str">
        <f>IF(INDEX(nt_by,MATCH('Data Export'!$C64,nt_id,0))=0,"",INDEX(nt_by,MATCH('Data Export'!$C64,nt_id,0)))</f>
        <v/>
      </c>
      <c r="F64" s="199" t="str">
        <f>IF(INDEX(nt_mry,MATCH('Data Export'!$C64,nt_id,0))=0,"",INDEX(nt_mry,MATCH('Data Export'!$C64,nt_id,0)))</f>
        <v/>
      </c>
      <c r="G64" s="199" t="str">
        <f>IF(INDEX(nt_ty,MATCH('Data Export'!$C64,nt_id,0))=0,"",INDEX(nt_ty,MATCH('Data Export'!$C64,nt_id,0)))</f>
        <v/>
      </c>
      <c r="H64" s="199" t="str" cm="1">
        <f t="array" ref="H64">_xlfn.IFS(INDEX(nt_type,MATCH('Data Export'!$C64,nt_id,0))=0,"",ISNUMBER(SEARCH("engagement",INDEX(nt_type,MATCH('Data Export'!$C64,nt_id,0))))=TRUE,"Engagement",INDEX(nt_type,MATCH('Data Export'!$C64,nt_id,0))="Renewable electricity","RE",INDEX(nt_type,MATCH('Data Export'!$C64,nt_id,0))&lt;&gt;0,INDEX(nt_type,MATCH('Data Export'!$C64,nt_id,0)))</f>
        <v/>
      </c>
      <c r="I64" s="200" t="str">
        <f>IF(INDEX(nt_value,MATCH('Data Export'!$C64,nt_id,0))=0,"",INDEX(nt_value,MATCH('Data Export'!$C64,nt_id,0)))</f>
        <v/>
      </c>
      <c r="J64" s="199" t="str">
        <f>IF(INDEX(nt_method,MATCH('Data Export'!$C64,nt_id,0))=0,"",INDEX(nt_method,MATCH('Data Export'!$C64,nt_id,0)))</f>
        <v/>
      </c>
      <c r="K64" s="199" t="str">
        <f>IF(INDEX(nt_activity_unit,MATCH('Data Export'!$C64,nt_id,0))=0,"",INDEX(nt_activity_unit,MATCH('Data Export'!$C64,nt_id,0)))</f>
        <v/>
      </c>
      <c r="L64" s="213" t="str">
        <f>IF(INDEX(nt_activity_by,MATCH('Data Export'!$C64,nt_id,0))=0,"",INDEX(nt_activity_by,MATCH('Data Export'!$C64,nt_id,0)))</f>
        <v/>
      </c>
      <c r="M64" s="213" t="str">
        <f>IF(INDEX(nt_activity_mry,MATCH('Data Export'!$C64,nt_id,0))=0,"",INDEX(nt_activity_mry,MATCH('Data Export'!$C64,nt_id,0)))</f>
        <v/>
      </c>
      <c r="N64" s="213" t="str">
        <f>IF(INDEX(nt_activity_ty,MATCH('Data Export'!$C64,nt_id,0))=0,"",INDEX(nt_activity_ty,MATCH('Data Export'!$C64,nt_id,0)))</f>
        <v/>
      </c>
      <c r="O64" s="199" t="str">
        <f>IF(INDEX(nt_nonem_option,MATCH('Data Export'!$C64,nt_id,0))=0,"",INDEX(nt_nonem_option,MATCH('Data Export'!$C64,nt_id,0)))</f>
        <v/>
      </c>
      <c r="P64" s="200" t="str">
        <f>IF(INDEX(nt_level_by,MATCH('Data Export'!$C64,nt_id,0))=0,"",INDEX(nt_level_by,MATCH('Data Export'!$C64,nt_id,0)))</f>
        <v/>
      </c>
      <c r="Q64" s="200" t="str">
        <f>IF(INDEX(nt_level_mry,MATCH('Data Export'!$C64,nt_id,0))=0,"",INDEX(nt_level_mry,MATCH('Data Export'!$C64,nt_id,0)))</f>
        <v/>
      </c>
      <c r="R64" s="201" t="str">
        <f t="shared" si="0"/>
        <v/>
      </c>
      <c r="S64" s="223"/>
      <c r="T64" s="202"/>
      <c r="U64" s="202"/>
      <c r="V64" s="202"/>
      <c r="W64" s="202"/>
      <c r="X64" s="202"/>
      <c r="Y64" s="202"/>
      <c r="Z64" s="202"/>
    </row>
    <row r="65" spans="1:26" ht="15.75" customHeight="1">
      <c r="A65" s="199" t="str" cm="1">
        <f t="array" ref="A65">IF('Near-Term Targets'!B31&lt;&gt;"",IF('Near-Term Targets'!F31="Yes",'Near-Term Targets'!C31:C31,'Near-Term Targets'!G31:G31),"")</f>
        <v/>
      </c>
      <c r="B65" s="199" t="str">
        <f>IF(C65&lt;&gt;"",IF('Near-Term Targets'!Z31="Yes",'Near-Term Targets'!AB31,"Yes"),"")</f>
        <v/>
      </c>
      <c r="C65" s="199" t="str">
        <f>'Near-Term Targets'!B31</f>
        <v/>
      </c>
      <c r="D65" s="199" t="str">
        <f>IF(INDEX(nt_parent_id,MATCH('Data Export'!C65,nt_id,0))=0,"",INDEX(nt_parent_id,MATCH('Data Export'!C65,nt_id,0)))</f>
        <v/>
      </c>
      <c r="E65" s="199" t="str">
        <f>IF(INDEX(nt_by,MATCH('Data Export'!$C65,nt_id,0))=0,"",INDEX(nt_by,MATCH('Data Export'!$C65,nt_id,0)))</f>
        <v/>
      </c>
      <c r="F65" s="199" t="str">
        <f>IF(INDEX(nt_mry,MATCH('Data Export'!$C65,nt_id,0))=0,"",INDEX(nt_mry,MATCH('Data Export'!$C65,nt_id,0)))</f>
        <v/>
      </c>
      <c r="G65" s="199" t="str">
        <f>IF(INDEX(nt_ty,MATCH('Data Export'!$C65,nt_id,0))=0,"",INDEX(nt_ty,MATCH('Data Export'!$C65,nt_id,0)))</f>
        <v/>
      </c>
      <c r="H65" s="199" t="str" cm="1">
        <f t="array" ref="H65">_xlfn.IFS(INDEX(nt_type,MATCH('Data Export'!$C65,nt_id,0))=0,"",ISNUMBER(SEARCH("engagement",INDEX(nt_type,MATCH('Data Export'!$C65,nt_id,0))))=TRUE,"Engagement",INDEX(nt_type,MATCH('Data Export'!$C65,nt_id,0))="Renewable electricity","RE",INDEX(nt_type,MATCH('Data Export'!$C65,nt_id,0))&lt;&gt;0,INDEX(nt_type,MATCH('Data Export'!$C65,nt_id,0)))</f>
        <v/>
      </c>
      <c r="I65" s="200" t="str">
        <f>IF(INDEX(nt_value,MATCH('Data Export'!$C65,nt_id,0))=0,"",INDEX(nt_value,MATCH('Data Export'!$C65,nt_id,0)))</f>
        <v/>
      </c>
      <c r="J65" s="199" t="str">
        <f>IF(INDEX(nt_method,MATCH('Data Export'!$C65,nt_id,0))=0,"",INDEX(nt_method,MATCH('Data Export'!$C65,nt_id,0)))</f>
        <v/>
      </c>
      <c r="K65" s="199" t="str">
        <f>IF(INDEX(nt_activity_unit,MATCH('Data Export'!$C65,nt_id,0))=0,"",INDEX(nt_activity_unit,MATCH('Data Export'!$C65,nt_id,0)))</f>
        <v/>
      </c>
      <c r="L65" s="213" t="str">
        <f>IF(INDEX(nt_activity_by,MATCH('Data Export'!$C65,nt_id,0))=0,"",INDEX(nt_activity_by,MATCH('Data Export'!$C65,nt_id,0)))</f>
        <v/>
      </c>
      <c r="M65" s="213" t="str">
        <f>IF(INDEX(nt_activity_mry,MATCH('Data Export'!$C65,nt_id,0))=0,"",INDEX(nt_activity_mry,MATCH('Data Export'!$C65,nt_id,0)))</f>
        <v/>
      </c>
      <c r="N65" s="213" t="str">
        <f>IF(INDEX(nt_activity_ty,MATCH('Data Export'!$C65,nt_id,0))=0,"",INDEX(nt_activity_ty,MATCH('Data Export'!$C65,nt_id,0)))</f>
        <v/>
      </c>
      <c r="O65" s="199" t="str">
        <f>IF(INDEX(nt_nonem_option,MATCH('Data Export'!$C65,nt_id,0))=0,"",INDEX(nt_nonem_option,MATCH('Data Export'!$C65,nt_id,0)))</f>
        <v/>
      </c>
      <c r="P65" s="200" t="str">
        <f>IF(INDEX(nt_level_by,MATCH('Data Export'!$C65,nt_id,0))=0,"",INDEX(nt_level_by,MATCH('Data Export'!$C65,nt_id,0)))</f>
        <v/>
      </c>
      <c r="Q65" s="200" t="str">
        <f>IF(INDEX(nt_level_mry,MATCH('Data Export'!$C65,nt_id,0))=0,"",INDEX(nt_level_mry,MATCH('Data Export'!$C65,nt_id,0)))</f>
        <v/>
      </c>
      <c r="R65" s="201" t="str">
        <f t="shared" si="0"/>
        <v/>
      </c>
      <c r="S65" s="223"/>
      <c r="T65" s="202"/>
      <c r="U65" s="202"/>
      <c r="V65" s="202"/>
      <c r="W65" s="202"/>
      <c r="X65" s="202"/>
      <c r="Y65" s="202"/>
      <c r="Z65" s="202"/>
    </row>
    <row r="66" spans="1:26" ht="15.75" customHeight="1">
      <c r="A66" s="199" t="str" cm="1">
        <f t="array" ref="A66">IF('Near-Term Targets'!B32&lt;&gt;"",IF('Near-Term Targets'!F32="Yes",'Near-Term Targets'!C32:C32,'Near-Term Targets'!G32:G32),"")</f>
        <v/>
      </c>
      <c r="B66" s="199" t="str">
        <f>IF(C66&lt;&gt;"",IF('Near-Term Targets'!Z32="Yes",'Near-Term Targets'!AB32,"Yes"),"")</f>
        <v/>
      </c>
      <c r="C66" s="199" t="str">
        <f>'Near-Term Targets'!B32</f>
        <v/>
      </c>
      <c r="D66" s="199" t="str">
        <f>IF(INDEX(nt_parent_id,MATCH('Data Export'!C66,nt_id,0))=0,"",INDEX(nt_parent_id,MATCH('Data Export'!C66,nt_id,0)))</f>
        <v/>
      </c>
      <c r="E66" s="199" t="str">
        <f>IF(INDEX(nt_by,MATCH('Data Export'!$C66,nt_id,0))=0,"",INDEX(nt_by,MATCH('Data Export'!$C66,nt_id,0)))</f>
        <v/>
      </c>
      <c r="F66" s="199" t="str">
        <f>IF(INDEX(nt_mry,MATCH('Data Export'!$C66,nt_id,0))=0,"",INDEX(nt_mry,MATCH('Data Export'!$C66,nt_id,0)))</f>
        <v/>
      </c>
      <c r="G66" s="199" t="str">
        <f>IF(INDEX(nt_ty,MATCH('Data Export'!$C66,nt_id,0))=0,"",INDEX(nt_ty,MATCH('Data Export'!$C66,nt_id,0)))</f>
        <v/>
      </c>
      <c r="H66" s="199" t="str" cm="1">
        <f t="array" ref="H66">_xlfn.IFS(INDEX(nt_type,MATCH('Data Export'!$C66,nt_id,0))=0,"",ISNUMBER(SEARCH("engagement",INDEX(nt_type,MATCH('Data Export'!$C66,nt_id,0))))=TRUE,"Engagement",INDEX(nt_type,MATCH('Data Export'!$C66,nt_id,0))="Renewable electricity","RE",INDEX(nt_type,MATCH('Data Export'!$C66,nt_id,0))&lt;&gt;0,INDEX(nt_type,MATCH('Data Export'!$C66,nt_id,0)))</f>
        <v/>
      </c>
      <c r="I66" s="200" t="str">
        <f>IF(INDEX(nt_value,MATCH('Data Export'!$C66,nt_id,0))=0,"",INDEX(nt_value,MATCH('Data Export'!$C66,nt_id,0)))</f>
        <v/>
      </c>
      <c r="J66" s="199" t="str">
        <f>IF(INDEX(nt_method,MATCH('Data Export'!$C66,nt_id,0))=0,"",INDEX(nt_method,MATCH('Data Export'!$C66,nt_id,0)))</f>
        <v/>
      </c>
      <c r="K66" s="199" t="str">
        <f>IF(INDEX(nt_activity_unit,MATCH('Data Export'!$C66,nt_id,0))=0,"",INDEX(nt_activity_unit,MATCH('Data Export'!$C66,nt_id,0)))</f>
        <v/>
      </c>
      <c r="L66" s="213" t="str">
        <f>IF(INDEX(nt_activity_by,MATCH('Data Export'!$C66,nt_id,0))=0,"",INDEX(nt_activity_by,MATCH('Data Export'!$C66,nt_id,0)))</f>
        <v/>
      </c>
      <c r="M66" s="213" t="str">
        <f>IF(INDEX(nt_activity_mry,MATCH('Data Export'!$C66,nt_id,0))=0,"",INDEX(nt_activity_mry,MATCH('Data Export'!$C66,nt_id,0)))</f>
        <v/>
      </c>
      <c r="N66" s="213" t="str">
        <f>IF(INDEX(nt_activity_ty,MATCH('Data Export'!$C66,nt_id,0))=0,"",INDEX(nt_activity_ty,MATCH('Data Export'!$C66,nt_id,0)))</f>
        <v/>
      </c>
      <c r="O66" s="199" t="str">
        <f>IF(INDEX(nt_nonem_option,MATCH('Data Export'!$C66,nt_id,0))=0,"",INDEX(nt_nonem_option,MATCH('Data Export'!$C66,nt_id,0)))</f>
        <v/>
      </c>
      <c r="P66" s="200" t="str">
        <f>IF(INDEX(nt_level_by,MATCH('Data Export'!$C66,nt_id,0))=0,"",INDEX(nt_level_by,MATCH('Data Export'!$C66,nt_id,0)))</f>
        <v/>
      </c>
      <c r="Q66" s="200" t="str">
        <f>IF(INDEX(nt_level_mry,MATCH('Data Export'!$C66,nt_id,0))=0,"",INDEX(nt_level_mry,MATCH('Data Export'!$C66,nt_id,0)))</f>
        <v/>
      </c>
      <c r="R66" s="201" t="str">
        <f t="shared" si="0"/>
        <v/>
      </c>
      <c r="S66" s="223"/>
      <c r="T66" s="202"/>
      <c r="U66" s="202"/>
      <c r="V66" s="202"/>
      <c r="W66" s="202"/>
      <c r="X66" s="202"/>
      <c r="Y66" s="202"/>
      <c r="Z66" s="202"/>
    </row>
    <row r="67" spans="1:26" ht="15.75" customHeight="1">
      <c r="A67" s="199" t="str" cm="1">
        <f t="array" ref="A67">IF('Near-Term Targets'!B33&lt;&gt;"",IF('Near-Term Targets'!F33="Yes",'Near-Term Targets'!C33:C33,'Near-Term Targets'!G33:G33),"")</f>
        <v/>
      </c>
      <c r="B67" s="199" t="str">
        <f>IF(C67&lt;&gt;"",IF('Near-Term Targets'!Z33="Yes",'Near-Term Targets'!AB33,"Yes"),"")</f>
        <v/>
      </c>
      <c r="C67" s="199" t="str">
        <f>'Near-Term Targets'!B33</f>
        <v/>
      </c>
      <c r="D67" s="199" t="str">
        <f>IF(INDEX(nt_parent_id,MATCH('Data Export'!C67,nt_id,0))=0,"",INDEX(nt_parent_id,MATCH('Data Export'!C67,nt_id,0)))</f>
        <v/>
      </c>
      <c r="E67" s="199" t="str">
        <f>IF(INDEX(nt_by,MATCH('Data Export'!$C67,nt_id,0))=0,"",INDEX(nt_by,MATCH('Data Export'!$C67,nt_id,0)))</f>
        <v/>
      </c>
      <c r="F67" s="199" t="str">
        <f>IF(INDEX(nt_mry,MATCH('Data Export'!$C67,nt_id,0))=0,"",INDEX(nt_mry,MATCH('Data Export'!$C67,nt_id,0)))</f>
        <v/>
      </c>
      <c r="G67" s="199" t="str">
        <f>IF(INDEX(nt_ty,MATCH('Data Export'!$C67,nt_id,0))=0,"",INDEX(nt_ty,MATCH('Data Export'!$C67,nt_id,0)))</f>
        <v/>
      </c>
      <c r="H67" s="199" t="str" cm="1">
        <f t="array" ref="H67">_xlfn.IFS(INDEX(nt_type,MATCH('Data Export'!$C67,nt_id,0))=0,"",ISNUMBER(SEARCH("engagement",INDEX(nt_type,MATCH('Data Export'!$C67,nt_id,0))))=TRUE,"Engagement",INDEX(nt_type,MATCH('Data Export'!$C67,nt_id,0))="Renewable electricity","RE",INDEX(nt_type,MATCH('Data Export'!$C67,nt_id,0))&lt;&gt;0,INDEX(nt_type,MATCH('Data Export'!$C67,nt_id,0)))</f>
        <v/>
      </c>
      <c r="I67" s="200" t="str">
        <f>IF(INDEX(nt_value,MATCH('Data Export'!$C67,nt_id,0))=0,"",INDEX(nt_value,MATCH('Data Export'!$C67,nt_id,0)))</f>
        <v/>
      </c>
      <c r="J67" s="199" t="str">
        <f>IF(INDEX(nt_method,MATCH('Data Export'!$C67,nt_id,0))=0,"",INDEX(nt_method,MATCH('Data Export'!$C67,nt_id,0)))</f>
        <v/>
      </c>
      <c r="K67" s="199" t="str">
        <f>IF(INDEX(nt_activity_unit,MATCH('Data Export'!$C67,nt_id,0))=0,"",INDEX(nt_activity_unit,MATCH('Data Export'!$C67,nt_id,0)))</f>
        <v/>
      </c>
      <c r="L67" s="213" t="str">
        <f>IF(INDEX(nt_activity_by,MATCH('Data Export'!$C67,nt_id,0))=0,"",INDEX(nt_activity_by,MATCH('Data Export'!$C67,nt_id,0)))</f>
        <v/>
      </c>
      <c r="M67" s="213" t="str">
        <f>IF(INDEX(nt_activity_mry,MATCH('Data Export'!$C67,nt_id,0))=0,"",INDEX(nt_activity_mry,MATCH('Data Export'!$C67,nt_id,0)))</f>
        <v/>
      </c>
      <c r="N67" s="213" t="str">
        <f>IF(INDEX(nt_activity_ty,MATCH('Data Export'!$C67,nt_id,0))=0,"",INDEX(nt_activity_ty,MATCH('Data Export'!$C67,nt_id,0)))</f>
        <v/>
      </c>
      <c r="O67" s="199" t="str">
        <f>IF(INDEX(nt_nonem_option,MATCH('Data Export'!$C67,nt_id,0))=0,"",INDEX(nt_nonem_option,MATCH('Data Export'!$C67,nt_id,0)))</f>
        <v/>
      </c>
      <c r="P67" s="200" t="str">
        <f>IF(INDEX(nt_level_by,MATCH('Data Export'!$C67,nt_id,0))=0,"",INDEX(nt_level_by,MATCH('Data Export'!$C67,nt_id,0)))</f>
        <v/>
      </c>
      <c r="Q67" s="200" t="str">
        <f>IF(INDEX(nt_level_mry,MATCH('Data Export'!$C67,nt_id,0))=0,"",INDEX(nt_level_mry,MATCH('Data Export'!$C67,nt_id,0)))</f>
        <v/>
      </c>
      <c r="R67" s="201" t="str">
        <f t="shared" si="0"/>
        <v/>
      </c>
      <c r="S67" s="223"/>
      <c r="T67" s="202"/>
      <c r="U67" s="202"/>
      <c r="V67" s="202"/>
      <c r="W67" s="202"/>
      <c r="X67" s="202"/>
      <c r="Y67" s="202"/>
      <c r="Z67" s="202"/>
    </row>
    <row r="68" spans="1:26" ht="15.75" customHeight="1">
      <c r="A68" s="199" t="str" cm="1">
        <f t="array" ref="A68">IF('Near-Term Targets'!B34&lt;&gt;"",IF('Near-Term Targets'!F34="Yes",'Near-Term Targets'!C34:C34,'Near-Term Targets'!G34:G34),"")</f>
        <v/>
      </c>
      <c r="B68" s="199" t="str">
        <f>IF(C68&lt;&gt;"",IF('Near-Term Targets'!Z34="Yes",'Near-Term Targets'!AB34,"Yes"),"")</f>
        <v/>
      </c>
      <c r="C68" s="199" t="str">
        <f>'Near-Term Targets'!B34</f>
        <v/>
      </c>
      <c r="D68" s="199" t="str">
        <f>IF(INDEX(nt_parent_id,MATCH('Data Export'!C68,nt_id,0))=0,"",INDEX(nt_parent_id,MATCH('Data Export'!C68,nt_id,0)))</f>
        <v/>
      </c>
      <c r="E68" s="199" t="str">
        <f>IF(INDEX(nt_by,MATCH('Data Export'!$C68,nt_id,0))=0,"",INDEX(nt_by,MATCH('Data Export'!$C68,nt_id,0)))</f>
        <v/>
      </c>
      <c r="F68" s="199" t="str">
        <f>IF(INDEX(nt_mry,MATCH('Data Export'!$C68,nt_id,0))=0,"",INDEX(nt_mry,MATCH('Data Export'!$C68,nt_id,0)))</f>
        <v/>
      </c>
      <c r="G68" s="199" t="str">
        <f>IF(INDEX(nt_ty,MATCH('Data Export'!$C68,nt_id,0))=0,"",INDEX(nt_ty,MATCH('Data Export'!$C68,nt_id,0)))</f>
        <v/>
      </c>
      <c r="H68" s="199" t="str" cm="1">
        <f t="array" ref="H68">_xlfn.IFS(INDEX(nt_type,MATCH('Data Export'!$C68,nt_id,0))=0,"",ISNUMBER(SEARCH("engagement",INDEX(nt_type,MATCH('Data Export'!$C68,nt_id,0))))=TRUE,"Engagement",INDEX(nt_type,MATCH('Data Export'!$C68,nt_id,0))="Renewable electricity","RE",INDEX(nt_type,MATCH('Data Export'!$C68,nt_id,0))&lt;&gt;0,INDEX(nt_type,MATCH('Data Export'!$C68,nt_id,0)))</f>
        <v/>
      </c>
      <c r="I68" s="200" t="str">
        <f>IF(INDEX(nt_value,MATCH('Data Export'!$C68,nt_id,0))=0,"",INDEX(nt_value,MATCH('Data Export'!$C68,nt_id,0)))</f>
        <v/>
      </c>
      <c r="J68" s="199" t="str">
        <f>IF(INDEX(nt_method,MATCH('Data Export'!$C68,nt_id,0))=0,"",INDEX(nt_method,MATCH('Data Export'!$C68,nt_id,0)))</f>
        <v/>
      </c>
      <c r="K68" s="199" t="str">
        <f>IF(INDEX(nt_activity_unit,MATCH('Data Export'!$C68,nt_id,0))=0,"",INDEX(nt_activity_unit,MATCH('Data Export'!$C68,nt_id,0)))</f>
        <v/>
      </c>
      <c r="L68" s="213" t="str">
        <f>IF(INDEX(nt_activity_by,MATCH('Data Export'!$C68,nt_id,0))=0,"",INDEX(nt_activity_by,MATCH('Data Export'!$C68,nt_id,0)))</f>
        <v/>
      </c>
      <c r="M68" s="213" t="str">
        <f>IF(INDEX(nt_activity_mry,MATCH('Data Export'!$C68,nt_id,0))=0,"",INDEX(nt_activity_mry,MATCH('Data Export'!$C68,nt_id,0)))</f>
        <v/>
      </c>
      <c r="N68" s="213" t="str">
        <f>IF(INDEX(nt_activity_ty,MATCH('Data Export'!$C68,nt_id,0))=0,"",INDEX(nt_activity_ty,MATCH('Data Export'!$C68,nt_id,0)))</f>
        <v/>
      </c>
      <c r="O68" s="199" t="str">
        <f>IF(INDEX(nt_nonem_option,MATCH('Data Export'!$C68,nt_id,0))=0,"",INDEX(nt_nonem_option,MATCH('Data Export'!$C68,nt_id,0)))</f>
        <v/>
      </c>
      <c r="P68" s="200" t="str">
        <f>IF(INDEX(nt_level_by,MATCH('Data Export'!$C68,nt_id,0))=0,"",INDEX(nt_level_by,MATCH('Data Export'!$C68,nt_id,0)))</f>
        <v/>
      </c>
      <c r="Q68" s="200" t="str">
        <f>IF(INDEX(nt_level_mry,MATCH('Data Export'!$C68,nt_id,0))=0,"",INDEX(nt_level_mry,MATCH('Data Export'!$C68,nt_id,0)))</f>
        <v/>
      </c>
      <c r="R68" s="201" t="str">
        <f t="shared" si="0"/>
        <v/>
      </c>
      <c r="S68" s="223"/>
      <c r="T68" s="202"/>
      <c r="U68" s="202"/>
      <c r="V68" s="202"/>
      <c r="W68" s="202"/>
      <c r="X68" s="202"/>
      <c r="Y68" s="202"/>
      <c r="Z68" s="202"/>
    </row>
    <row r="69" spans="1:26" ht="15.75" customHeight="1">
      <c r="A69" s="199" t="str" cm="1">
        <f t="array" ref="A69">IF('Near-Term Targets'!B35&lt;&gt;"",IF('Near-Term Targets'!F35="Yes",'Near-Term Targets'!C35:C35,'Near-Term Targets'!G35:G35),"")</f>
        <v/>
      </c>
      <c r="B69" s="199" t="str">
        <f>IF(C69&lt;&gt;"",IF('Near-Term Targets'!Z35="Yes",'Near-Term Targets'!AB35,"Yes"),"")</f>
        <v/>
      </c>
      <c r="C69" s="199" t="str">
        <f>'Near-Term Targets'!B35</f>
        <v/>
      </c>
      <c r="D69" s="199" t="str">
        <f>IF(INDEX(nt_parent_id,MATCH('Data Export'!C69,nt_id,0))=0,"",INDEX(nt_parent_id,MATCH('Data Export'!C69,nt_id,0)))</f>
        <v/>
      </c>
      <c r="E69" s="199" t="str">
        <f>IF(INDEX(nt_by,MATCH('Data Export'!$C69,nt_id,0))=0,"",INDEX(nt_by,MATCH('Data Export'!$C69,nt_id,0)))</f>
        <v/>
      </c>
      <c r="F69" s="199" t="str">
        <f>IF(INDEX(nt_mry,MATCH('Data Export'!$C69,nt_id,0))=0,"",INDEX(nt_mry,MATCH('Data Export'!$C69,nt_id,0)))</f>
        <v/>
      </c>
      <c r="G69" s="199" t="str">
        <f>IF(INDEX(nt_ty,MATCH('Data Export'!$C69,nt_id,0))=0,"",INDEX(nt_ty,MATCH('Data Export'!$C69,nt_id,0)))</f>
        <v/>
      </c>
      <c r="H69" s="199" t="str" cm="1">
        <f t="array" ref="H69">_xlfn.IFS(INDEX(nt_type,MATCH('Data Export'!$C69,nt_id,0))=0,"",ISNUMBER(SEARCH("engagement",INDEX(nt_type,MATCH('Data Export'!$C69,nt_id,0))))=TRUE,"Engagement",INDEX(nt_type,MATCH('Data Export'!$C69,nt_id,0))="Renewable electricity","RE",INDEX(nt_type,MATCH('Data Export'!$C69,nt_id,0))&lt;&gt;0,INDEX(nt_type,MATCH('Data Export'!$C69,nt_id,0)))</f>
        <v/>
      </c>
      <c r="I69" s="200" t="str">
        <f>IF(INDEX(nt_value,MATCH('Data Export'!$C69,nt_id,0))=0,"",INDEX(nt_value,MATCH('Data Export'!$C69,nt_id,0)))</f>
        <v/>
      </c>
      <c r="J69" s="199" t="str">
        <f>IF(INDEX(nt_method,MATCH('Data Export'!$C69,nt_id,0))=0,"",INDEX(nt_method,MATCH('Data Export'!$C69,nt_id,0)))</f>
        <v/>
      </c>
      <c r="K69" s="199" t="str">
        <f>IF(INDEX(nt_activity_unit,MATCH('Data Export'!$C69,nt_id,0))=0,"",INDEX(nt_activity_unit,MATCH('Data Export'!$C69,nt_id,0)))</f>
        <v/>
      </c>
      <c r="L69" s="213" t="str">
        <f>IF(INDEX(nt_activity_by,MATCH('Data Export'!$C69,nt_id,0))=0,"",INDEX(nt_activity_by,MATCH('Data Export'!$C69,nt_id,0)))</f>
        <v/>
      </c>
      <c r="M69" s="213" t="str">
        <f>IF(INDEX(nt_activity_mry,MATCH('Data Export'!$C69,nt_id,0))=0,"",INDEX(nt_activity_mry,MATCH('Data Export'!$C69,nt_id,0)))</f>
        <v/>
      </c>
      <c r="N69" s="213" t="str">
        <f>IF(INDEX(nt_activity_ty,MATCH('Data Export'!$C69,nt_id,0))=0,"",INDEX(nt_activity_ty,MATCH('Data Export'!$C69,nt_id,0)))</f>
        <v/>
      </c>
      <c r="O69" s="199" t="str">
        <f>IF(INDEX(nt_nonem_option,MATCH('Data Export'!$C69,nt_id,0))=0,"",INDEX(nt_nonem_option,MATCH('Data Export'!$C69,nt_id,0)))</f>
        <v/>
      </c>
      <c r="P69" s="200" t="str">
        <f>IF(INDEX(nt_level_by,MATCH('Data Export'!$C69,nt_id,0))=0,"",INDEX(nt_level_by,MATCH('Data Export'!$C69,nt_id,0)))</f>
        <v/>
      </c>
      <c r="Q69" s="200" t="str">
        <f>IF(INDEX(nt_level_mry,MATCH('Data Export'!$C69,nt_id,0))=0,"",INDEX(nt_level_mry,MATCH('Data Export'!$C69,nt_id,0)))</f>
        <v/>
      </c>
      <c r="R69" s="201" t="str">
        <f t="shared" si="0"/>
        <v/>
      </c>
      <c r="S69" s="223"/>
      <c r="T69" s="202"/>
      <c r="U69" s="202"/>
      <c r="V69" s="202"/>
      <c r="W69" s="202"/>
      <c r="X69" s="202"/>
      <c r="Y69" s="202"/>
      <c r="Z69" s="202"/>
    </row>
    <row r="70" spans="1:26" ht="15.75" customHeight="1">
      <c r="A70" s="199" t="str" cm="1">
        <f t="array" ref="A70">IF('Near-Term Targets'!B36&lt;&gt;"",IF('Near-Term Targets'!F36="Yes",'Near-Term Targets'!C36:C36,'Near-Term Targets'!G36:G36),"")</f>
        <v/>
      </c>
      <c r="B70" s="199" t="str">
        <f>IF(C70&lt;&gt;"",IF('Near-Term Targets'!Z36="Yes",'Near-Term Targets'!AB36,"Yes"),"")</f>
        <v/>
      </c>
      <c r="C70" s="199" t="str">
        <f>'Near-Term Targets'!B36</f>
        <v/>
      </c>
      <c r="D70" s="199" t="str">
        <f>IF(INDEX(nt_parent_id,MATCH('Data Export'!C70,nt_id,0))=0,"",INDEX(nt_parent_id,MATCH('Data Export'!C70,nt_id,0)))</f>
        <v/>
      </c>
      <c r="E70" s="199" t="str">
        <f>IF(INDEX(nt_by,MATCH('Data Export'!$C70,nt_id,0))=0,"",INDEX(nt_by,MATCH('Data Export'!$C70,nt_id,0)))</f>
        <v/>
      </c>
      <c r="F70" s="199" t="str">
        <f>IF(INDEX(nt_mry,MATCH('Data Export'!$C70,nt_id,0))=0,"",INDEX(nt_mry,MATCH('Data Export'!$C70,nt_id,0)))</f>
        <v/>
      </c>
      <c r="G70" s="199" t="str">
        <f>IF(INDEX(nt_ty,MATCH('Data Export'!$C70,nt_id,0))=0,"",INDEX(nt_ty,MATCH('Data Export'!$C70,nt_id,0)))</f>
        <v/>
      </c>
      <c r="H70" s="199" t="str" cm="1">
        <f t="array" ref="H70">_xlfn.IFS(INDEX(nt_type,MATCH('Data Export'!$C70,nt_id,0))=0,"",ISNUMBER(SEARCH("engagement",INDEX(nt_type,MATCH('Data Export'!$C70,nt_id,0))))=TRUE,"Engagement",INDEX(nt_type,MATCH('Data Export'!$C70,nt_id,0))="Renewable electricity","RE",INDEX(nt_type,MATCH('Data Export'!$C70,nt_id,0))&lt;&gt;0,INDEX(nt_type,MATCH('Data Export'!$C70,nt_id,0)))</f>
        <v/>
      </c>
      <c r="I70" s="200" t="str">
        <f>IF(INDEX(nt_value,MATCH('Data Export'!$C70,nt_id,0))=0,"",INDEX(nt_value,MATCH('Data Export'!$C70,nt_id,0)))</f>
        <v/>
      </c>
      <c r="J70" s="199" t="str">
        <f>IF(INDEX(nt_method,MATCH('Data Export'!$C70,nt_id,0))=0,"",INDEX(nt_method,MATCH('Data Export'!$C70,nt_id,0)))</f>
        <v/>
      </c>
      <c r="K70" s="199" t="str">
        <f>IF(INDEX(nt_activity_unit,MATCH('Data Export'!$C70,nt_id,0))=0,"",INDEX(nt_activity_unit,MATCH('Data Export'!$C70,nt_id,0)))</f>
        <v/>
      </c>
      <c r="L70" s="213" t="str">
        <f>IF(INDEX(nt_activity_by,MATCH('Data Export'!$C70,nt_id,0))=0,"",INDEX(nt_activity_by,MATCH('Data Export'!$C70,nt_id,0)))</f>
        <v/>
      </c>
      <c r="M70" s="213" t="str">
        <f>IF(INDEX(nt_activity_mry,MATCH('Data Export'!$C70,nt_id,0))=0,"",INDEX(nt_activity_mry,MATCH('Data Export'!$C70,nt_id,0)))</f>
        <v/>
      </c>
      <c r="N70" s="213" t="str">
        <f>IF(INDEX(nt_activity_ty,MATCH('Data Export'!$C70,nt_id,0))=0,"",INDEX(nt_activity_ty,MATCH('Data Export'!$C70,nt_id,0)))</f>
        <v/>
      </c>
      <c r="O70" s="199" t="str">
        <f>IF(INDEX(nt_nonem_option,MATCH('Data Export'!$C70,nt_id,0))=0,"",INDEX(nt_nonem_option,MATCH('Data Export'!$C70,nt_id,0)))</f>
        <v/>
      </c>
      <c r="P70" s="200" t="str">
        <f>IF(INDEX(nt_level_by,MATCH('Data Export'!$C70,nt_id,0))=0,"",INDEX(nt_level_by,MATCH('Data Export'!$C70,nt_id,0)))</f>
        <v/>
      </c>
      <c r="Q70" s="200" t="str">
        <f>IF(INDEX(nt_level_mry,MATCH('Data Export'!$C70,nt_id,0))=0,"",INDEX(nt_level_mry,MATCH('Data Export'!$C70,nt_id,0)))</f>
        <v/>
      </c>
      <c r="R70" s="201" t="str">
        <f t="shared" si="0"/>
        <v/>
      </c>
      <c r="S70" s="223"/>
      <c r="T70" s="202"/>
      <c r="U70" s="202"/>
      <c r="V70" s="202"/>
      <c r="W70" s="202"/>
      <c r="X70" s="202"/>
      <c r="Y70" s="202"/>
      <c r="Z70" s="202"/>
    </row>
    <row r="71" spans="1:26" ht="15.75" customHeight="1">
      <c r="A71" s="199" t="str" cm="1">
        <f t="array" ref="A71">IF('Near-Term Targets'!B37&lt;&gt;"",IF('Near-Term Targets'!F37="Yes",'Near-Term Targets'!C37:C37,'Near-Term Targets'!G37:G37),"")</f>
        <v/>
      </c>
      <c r="B71" s="199" t="str">
        <f>IF(C71&lt;&gt;"",IF('Near-Term Targets'!Z37="Yes",'Near-Term Targets'!AB37,"Yes"),"")</f>
        <v/>
      </c>
      <c r="C71" s="199" t="str">
        <f>'Near-Term Targets'!B37</f>
        <v/>
      </c>
      <c r="D71" s="199" t="str">
        <f>IF(INDEX(nt_parent_id,MATCH('Data Export'!C71,nt_id,0))=0,"",INDEX(nt_parent_id,MATCH('Data Export'!C71,nt_id,0)))</f>
        <v/>
      </c>
      <c r="E71" s="199" t="str">
        <f>IF(INDEX(nt_by,MATCH('Data Export'!$C71,nt_id,0))=0,"",INDEX(nt_by,MATCH('Data Export'!$C71,nt_id,0)))</f>
        <v/>
      </c>
      <c r="F71" s="199" t="str">
        <f>IF(INDEX(nt_mry,MATCH('Data Export'!$C71,nt_id,0))=0,"",INDEX(nt_mry,MATCH('Data Export'!$C71,nt_id,0)))</f>
        <v/>
      </c>
      <c r="G71" s="199" t="str">
        <f>IF(INDEX(nt_ty,MATCH('Data Export'!$C71,nt_id,0))=0,"",INDEX(nt_ty,MATCH('Data Export'!$C71,nt_id,0)))</f>
        <v/>
      </c>
      <c r="H71" s="199" t="str" cm="1">
        <f t="array" ref="H71">_xlfn.IFS(INDEX(nt_type,MATCH('Data Export'!$C71,nt_id,0))=0,"",ISNUMBER(SEARCH("engagement",INDEX(nt_type,MATCH('Data Export'!$C71,nt_id,0))))=TRUE,"Engagement",INDEX(nt_type,MATCH('Data Export'!$C71,nt_id,0))="Renewable electricity","RE",INDEX(nt_type,MATCH('Data Export'!$C71,nt_id,0))&lt;&gt;0,INDEX(nt_type,MATCH('Data Export'!$C71,nt_id,0)))</f>
        <v/>
      </c>
      <c r="I71" s="200" t="str">
        <f>IF(INDEX(nt_value,MATCH('Data Export'!$C71,nt_id,0))=0,"",INDEX(nt_value,MATCH('Data Export'!$C71,nt_id,0)))</f>
        <v/>
      </c>
      <c r="J71" s="199" t="str">
        <f>IF(INDEX(nt_method,MATCH('Data Export'!$C71,nt_id,0))=0,"",INDEX(nt_method,MATCH('Data Export'!$C71,nt_id,0)))</f>
        <v/>
      </c>
      <c r="K71" s="199" t="str">
        <f>IF(INDEX(nt_activity_unit,MATCH('Data Export'!$C71,nt_id,0))=0,"",INDEX(nt_activity_unit,MATCH('Data Export'!$C71,nt_id,0)))</f>
        <v/>
      </c>
      <c r="L71" s="213" t="str">
        <f>IF(INDEX(nt_activity_by,MATCH('Data Export'!$C71,nt_id,0))=0,"",INDEX(nt_activity_by,MATCH('Data Export'!$C71,nt_id,0)))</f>
        <v/>
      </c>
      <c r="M71" s="213" t="str">
        <f>IF(INDEX(nt_activity_mry,MATCH('Data Export'!$C71,nt_id,0))=0,"",INDEX(nt_activity_mry,MATCH('Data Export'!$C71,nt_id,0)))</f>
        <v/>
      </c>
      <c r="N71" s="213" t="str">
        <f>IF(INDEX(nt_activity_ty,MATCH('Data Export'!$C71,nt_id,0))=0,"",INDEX(nt_activity_ty,MATCH('Data Export'!$C71,nt_id,0)))</f>
        <v/>
      </c>
      <c r="O71" s="199" t="str">
        <f>IF(INDEX(nt_nonem_option,MATCH('Data Export'!$C71,nt_id,0))=0,"",INDEX(nt_nonem_option,MATCH('Data Export'!$C71,nt_id,0)))</f>
        <v/>
      </c>
      <c r="P71" s="200" t="str">
        <f>IF(INDEX(nt_level_by,MATCH('Data Export'!$C71,nt_id,0))=0,"",INDEX(nt_level_by,MATCH('Data Export'!$C71,nt_id,0)))</f>
        <v/>
      </c>
      <c r="Q71" s="200" t="str">
        <f>IF(INDEX(nt_level_mry,MATCH('Data Export'!$C71,nt_id,0))=0,"",INDEX(nt_level_mry,MATCH('Data Export'!$C71,nt_id,0)))</f>
        <v/>
      </c>
      <c r="R71" s="201" t="str">
        <f t="shared" si="0"/>
        <v/>
      </c>
      <c r="S71" s="223"/>
      <c r="T71" s="202"/>
      <c r="U71" s="202"/>
      <c r="V71" s="202"/>
      <c r="W71" s="202"/>
      <c r="X71" s="202"/>
      <c r="Y71" s="202"/>
      <c r="Z71" s="202"/>
    </row>
    <row r="72" spans="1:26" ht="15.75" customHeight="1">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45" customHeight="1">
      <c r="A73" s="224" t="s">
        <v>731</v>
      </c>
      <c r="B73" s="218"/>
      <c r="C73" s="218"/>
      <c r="D73" s="218"/>
      <c r="E73" s="218"/>
      <c r="F73" s="218"/>
      <c r="G73" s="218"/>
      <c r="H73" s="218"/>
      <c r="I73" s="218"/>
      <c r="J73" s="218"/>
      <c r="K73" s="218"/>
      <c r="L73" s="218"/>
      <c r="M73" s="218"/>
      <c r="N73" s="218"/>
      <c r="O73" s="218"/>
      <c r="P73" s="218"/>
      <c r="Q73" s="218"/>
      <c r="R73" s="218"/>
      <c r="S73" s="202"/>
      <c r="T73" s="202"/>
      <c r="U73" s="218"/>
      <c r="V73" s="218"/>
      <c r="W73" s="202"/>
      <c r="X73" s="202"/>
      <c r="Y73" s="202"/>
      <c r="Z73" s="202"/>
    </row>
    <row r="74" spans="1:26" ht="41.25" customHeight="1">
      <c r="A74" s="225" t="s">
        <v>732</v>
      </c>
      <c r="B74" s="225" t="str">
        <f>nt_target_id1</f>
        <v/>
      </c>
      <c r="C74" s="225" t="str">
        <f>nt_target_id2</f>
        <v/>
      </c>
      <c r="D74" s="225" t="str">
        <f>nt_target_id3</f>
        <v/>
      </c>
      <c r="E74" s="225" t="str">
        <f>nt_target_id4</f>
        <v/>
      </c>
      <c r="F74" s="225" t="str">
        <f>nt_target_id5</f>
        <v/>
      </c>
      <c r="G74" s="225" t="str">
        <f>nt_target_id6</f>
        <v/>
      </c>
      <c r="H74" s="225" t="str">
        <f>nt_target_id7</f>
        <v/>
      </c>
      <c r="I74" s="225" t="str">
        <f>nt_target_id8</f>
        <v/>
      </c>
      <c r="J74" s="225" t="str">
        <f>nt_target_id9</f>
        <v/>
      </c>
      <c r="K74" s="225" t="str">
        <f>nt_target_id10</f>
        <v/>
      </c>
      <c r="L74" s="225" t="str">
        <f>nt_target_id11</f>
        <v/>
      </c>
      <c r="M74" s="225" t="str">
        <f>nt_target_id12</f>
        <v/>
      </c>
      <c r="N74" s="225" t="str">
        <f>nt_target_id13</f>
        <v/>
      </c>
      <c r="O74" s="225" t="str">
        <f>nt_target_id14</f>
        <v/>
      </c>
      <c r="P74" s="225" t="str">
        <f>nt_target_id15</f>
        <v/>
      </c>
      <c r="Q74" s="225" t="str">
        <f>nt_target_id16</f>
        <v/>
      </c>
      <c r="R74" s="225" t="str">
        <f>nt_target_id17</f>
        <v/>
      </c>
      <c r="S74" s="225" t="str">
        <f>nt_target_id18</f>
        <v/>
      </c>
      <c r="T74" s="225" t="str">
        <f>nt_target_id19</f>
        <v/>
      </c>
      <c r="U74" s="225" t="str">
        <f>nt_target_id20</f>
        <v/>
      </c>
      <c r="V74" s="225" t="s">
        <v>733</v>
      </c>
      <c r="W74" s="222"/>
      <c r="X74" s="222"/>
      <c r="Y74" s="222"/>
      <c r="Z74" s="222"/>
    </row>
    <row r="75" spans="1:26" ht="15.75" customHeight="1">
      <c r="A75" s="226" t="s">
        <v>442</v>
      </c>
      <c r="B75" s="227"/>
      <c r="C75" s="227"/>
      <c r="D75" s="227"/>
      <c r="E75" s="227"/>
      <c r="F75" s="227"/>
      <c r="G75" s="227"/>
      <c r="H75" s="227"/>
      <c r="I75" s="227"/>
      <c r="J75" s="227"/>
      <c r="K75" s="227"/>
      <c r="L75" s="227"/>
      <c r="M75" s="227"/>
      <c r="N75" s="227"/>
      <c r="O75" s="227"/>
      <c r="P75" s="227"/>
      <c r="Q75" s="227"/>
      <c r="R75" s="227"/>
      <c r="S75" s="227"/>
      <c r="T75" s="227"/>
      <c r="U75" s="227"/>
      <c r="V75" s="227"/>
      <c r="W75" s="228"/>
      <c r="X75" s="228"/>
      <c r="Y75" s="228"/>
      <c r="Z75" s="228"/>
    </row>
    <row r="76" spans="1:26" ht="15.75" customHeight="1">
      <c r="A76" s="199" t="s">
        <v>389</v>
      </c>
      <c r="B76" s="200" t="str" cm="1">
        <f t="array" ref="B76">_xlfn.IFS('Near-Term Target Coverage'!F20="", "", 'Near-Term Target Coverage'!F20=0,"",'Near-Term Target Coverage'!F20&gt;0,'Near-Term Target Coverage'!F20)</f>
        <v/>
      </c>
      <c r="C76" s="200" t="str" cm="1">
        <f t="array" ref="C76">_xlfn.IFS('Near-Term Target Coverage'!G20="", "", 'Near-Term Target Coverage'!G20=0,"",'Near-Term Target Coverage'!G20&gt;0,'Near-Term Target Coverage'!G20)</f>
        <v/>
      </c>
      <c r="D76" s="200" t="str" cm="1">
        <f t="array" ref="D76">_xlfn.IFS('Near-Term Target Coverage'!H20="", "", 'Near-Term Target Coverage'!H20=0,"",'Near-Term Target Coverage'!H20&gt;0,'Near-Term Target Coverage'!H20)</f>
        <v/>
      </c>
      <c r="E76" s="200" t="str" cm="1">
        <f t="array" ref="E76">_xlfn.IFS('Near-Term Target Coverage'!I20="", "", 'Near-Term Target Coverage'!I20=0,"",'Near-Term Target Coverage'!I20&gt;0,'Near-Term Target Coverage'!I20)</f>
        <v/>
      </c>
      <c r="F76" s="200" t="str" cm="1">
        <f t="array" ref="F76">_xlfn.IFS('Near-Term Target Coverage'!J20="", "", 'Near-Term Target Coverage'!J20=0,"",'Near-Term Target Coverage'!J20&gt;0,'Near-Term Target Coverage'!J20)</f>
        <v/>
      </c>
      <c r="G76" s="200" t="str" cm="1">
        <f t="array" ref="G76">_xlfn.IFS('Near-Term Target Coverage'!K20="", "", 'Near-Term Target Coverage'!K20=0,"",'Near-Term Target Coverage'!K20&gt;0,'Near-Term Target Coverage'!K20)</f>
        <v/>
      </c>
      <c r="H76" s="200" t="str" cm="1">
        <f t="array" ref="H76">_xlfn.IFS('Near-Term Target Coverage'!L20="", "", 'Near-Term Target Coverage'!L20=0,"",'Near-Term Target Coverage'!L20&gt;0,'Near-Term Target Coverage'!L20)</f>
        <v/>
      </c>
      <c r="I76" s="200" t="str" cm="1">
        <f t="array" ref="I76">_xlfn.IFS('Near-Term Target Coverage'!M20="", "", 'Near-Term Target Coverage'!M20=0,"",'Near-Term Target Coverage'!M20&gt;0,'Near-Term Target Coverage'!M20)</f>
        <v/>
      </c>
      <c r="J76" s="200" t="str" cm="1">
        <f t="array" ref="J76">_xlfn.IFS('Near-Term Target Coverage'!N20="", "", 'Near-Term Target Coverage'!N20=0,"",'Near-Term Target Coverage'!N20&gt;0,'Near-Term Target Coverage'!N20)</f>
        <v/>
      </c>
      <c r="K76" s="200" t="str" cm="1">
        <f t="array" ref="K76">_xlfn.IFS('Near-Term Target Coverage'!O20="", "", 'Near-Term Target Coverage'!O20=0,"",'Near-Term Target Coverage'!O20&gt;0,'Near-Term Target Coverage'!O20)</f>
        <v/>
      </c>
      <c r="L76" s="200" t="str" cm="1">
        <f t="array" ref="L76">_xlfn.IFS('Near-Term Target Coverage'!P20="", "", 'Near-Term Target Coverage'!P20=0,"",'Near-Term Target Coverage'!P20&gt;0,'Near-Term Target Coverage'!P20)</f>
        <v/>
      </c>
      <c r="M76" s="200" t="str" cm="1">
        <f t="array" ref="M76">_xlfn.IFS('Near-Term Target Coverage'!Q20="", "", 'Near-Term Target Coverage'!Q20=0,"",'Near-Term Target Coverage'!Q20&gt;0,'Near-Term Target Coverage'!Q20)</f>
        <v/>
      </c>
      <c r="N76" s="200" t="str" cm="1">
        <f t="array" ref="N76">_xlfn.IFS('Near-Term Target Coverage'!R20="", "", 'Near-Term Target Coverage'!R20=0,"",'Near-Term Target Coverage'!R20&gt;0,'Near-Term Target Coverage'!R20)</f>
        <v/>
      </c>
      <c r="O76" s="200" t="str" cm="1">
        <f t="array" ref="O76">_xlfn.IFS('Near-Term Target Coverage'!S20="", "", 'Near-Term Target Coverage'!S20=0,"",'Near-Term Target Coverage'!S20&gt;0,'Near-Term Target Coverage'!S20)</f>
        <v/>
      </c>
      <c r="P76" s="200" t="str" cm="1">
        <f t="array" ref="P76">_xlfn.IFS('Near-Term Target Coverage'!T20="", "", 'Near-Term Target Coverage'!T20=0,"",'Near-Term Target Coverage'!T20&gt;0,'Near-Term Target Coverage'!T20)</f>
        <v/>
      </c>
      <c r="Q76" s="200" t="str" cm="1">
        <f t="array" ref="Q76">_xlfn.IFS('Near-Term Target Coverage'!U20="", "", 'Near-Term Target Coverage'!U20=0,"",'Near-Term Target Coverage'!U20&gt;0,'Near-Term Target Coverage'!U20)</f>
        <v/>
      </c>
      <c r="R76" s="200" t="str" cm="1">
        <f t="array" ref="R76">_xlfn.IFS('Near-Term Target Coverage'!V20="", "", 'Near-Term Target Coverage'!V20=0,"",'Near-Term Target Coverage'!V20&gt;0,'Near-Term Target Coverage'!V20)</f>
        <v/>
      </c>
      <c r="S76" s="200" t="str" cm="1">
        <f t="array" ref="S76">_xlfn.IFS('Near-Term Target Coverage'!W20="", "", 'Near-Term Target Coverage'!W20=0,"",'Near-Term Target Coverage'!W20&gt;0,'Near-Term Target Coverage'!W20)</f>
        <v/>
      </c>
      <c r="T76" s="200" t="str" cm="1">
        <f t="array" ref="T76">_xlfn.IFS('Near-Term Target Coverage'!X20="", "", 'Near-Term Target Coverage'!X20=0,"",'Near-Term Target Coverage'!X20&gt;0,'Near-Term Target Coverage'!X20)</f>
        <v/>
      </c>
      <c r="U76" s="200" t="str" cm="1">
        <f t="array" ref="U76">_xlfn.IFS('Near-Term Target Coverage'!Y20="", "", 'Near-Term Target Coverage'!Y20=0,"",'Near-Term Target Coverage'!Y20&gt;0,'Near-Term Target Coverage'!Y20)</f>
        <v/>
      </c>
      <c r="V76" s="200">
        <f>'Near-Term Target Coverage'!E20</f>
        <v>0</v>
      </c>
      <c r="W76" s="202"/>
      <c r="X76" s="202"/>
      <c r="Y76" s="202"/>
      <c r="Z76" s="202"/>
    </row>
    <row r="77" spans="1:26" ht="15.75" customHeight="1">
      <c r="A77" s="199" t="s">
        <v>390</v>
      </c>
      <c r="B77" s="200" t="str" cm="1">
        <f t="array" ref="B77">_xlfn.IFS('Near-Term Target Coverage'!F21="", "", 'Near-Term Target Coverage'!F21=0,"",'Near-Term Target Coverage'!F21&gt;0,'Near-Term Target Coverage'!F21)</f>
        <v/>
      </c>
      <c r="C77" s="200" t="str" cm="1">
        <f t="array" ref="C77">_xlfn.IFS('Near-Term Target Coverage'!G21="", "", 'Near-Term Target Coverage'!G21=0,"",'Near-Term Target Coverage'!G21&gt;0,'Near-Term Target Coverage'!G21)</f>
        <v/>
      </c>
      <c r="D77" s="200" t="str" cm="1">
        <f t="array" ref="D77">_xlfn.IFS('Near-Term Target Coverage'!H21="", "", 'Near-Term Target Coverage'!H21=0,"",'Near-Term Target Coverage'!H21&gt;0,'Near-Term Target Coverage'!H21)</f>
        <v/>
      </c>
      <c r="E77" s="200" t="str" cm="1">
        <f t="array" ref="E77">_xlfn.IFS('Near-Term Target Coverage'!I21="", "", 'Near-Term Target Coverage'!I21=0,"",'Near-Term Target Coverage'!I21&gt;0,'Near-Term Target Coverage'!I21)</f>
        <v/>
      </c>
      <c r="F77" s="200" t="str" cm="1">
        <f t="array" ref="F77">_xlfn.IFS('Near-Term Target Coverage'!J21="", "", 'Near-Term Target Coverage'!J21=0,"",'Near-Term Target Coverage'!J21&gt;0,'Near-Term Target Coverage'!J21)</f>
        <v/>
      </c>
      <c r="G77" s="200" t="str" cm="1">
        <f t="array" ref="G77">_xlfn.IFS('Near-Term Target Coverage'!K21="", "", 'Near-Term Target Coverage'!K21=0,"",'Near-Term Target Coverage'!K21&gt;0,'Near-Term Target Coverage'!K21)</f>
        <v/>
      </c>
      <c r="H77" s="200" t="str" cm="1">
        <f t="array" ref="H77">_xlfn.IFS('Near-Term Target Coverage'!L21="", "", 'Near-Term Target Coverage'!L21=0,"",'Near-Term Target Coverage'!L21&gt;0,'Near-Term Target Coverage'!L21)</f>
        <v/>
      </c>
      <c r="I77" s="200" t="str" cm="1">
        <f t="array" ref="I77">_xlfn.IFS('Near-Term Target Coverage'!M21="", "", 'Near-Term Target Coverage'!M21=0,"",'Near-Term Target Coverage'!M21&gt;0,'Near-Term Target Coverage'!M21)</f>
        <v/>
      </c>
      <c r="J77" s="200" t="str" cm="1">
        <f t="array" ref="J77">_xlfn.IFS('Near-Term Target Coverage'!N21="", "", 'Near-Term Target Coverage'!N21=0,"",'Near-Term Target Coverage'!N21&gt;0,'Near-Term Target Coverage'!N21)</f>
        <v/>
      </c>
      <c r="K77" s="200" t="str" cm="1">
        <f t="array" ref="K77">_xlfn.IFS('Near-Term Target Coverage'!O21="", "", 'Near-Term Target Coverage'!O21=0,"",'Near-Term Target Coverage'!O21&gt;0,'Near-Term Target Coverage'!O21)</f>
        <v/>
      </c>
      <c r="L77" s="200" t="str" cm="1">
        <f t="array" ref="L77">_xlfn.IFS('Near-Term Target Coverage'!P21="", "", 'Near-Term Target Coverage'!P21=0,"",'Near-Term Target Coverage'!P21&gt;0,'Near-Term Target Coverage'!P21)</f>
        <v/>
      </c>
      <c r="M77" s="200" t="str" cm="1">
        <f t="array" ref="M77">_xlfn.IFS('Near-Term Target Coverage'!Q21="", "", 'Near-Term Target Coverage'!Q21=0,"",'Near-Term Target Coverage'!Q21&gt;0,'Near-Term Target Coverage'!Q21)</f>
        <v/>
      </c>
      <c r="N77" s="200" t="str" cm="1">
        <f t="array" ref="N77">_xlfn.IFS('Near-Term Target Coverage'!R21="", "", 'Near-Term Target Coverage'!R21=0,"",'Near-Term Target Coverage'!R21&gt;0,'Near-Term Target Coverage'!R21)</f>
        <v/>
      </c>
      <c r="O77" s="200" t="str" cm="1">
        <f t="array" ref="O77">_xlfn.IFS('Near-Term Target Coverage'!S21="", "", 'Near-Term Target Coverage'!S21=0,"",'Near-Term Target Coverage'!S21&gt;0,'Near-Term Target Coverage'!S21)</f>
        <v/>
      </c>
      <c r="P77" s="200" t="str" cm="1">
        <f t="array" ref="P77">_xlfn.IFS('Near-Term Target Coverage'!T21="", "", 'Near-Term Target Coverage'!T21=0,"",'Near-Term Target Coverage'!T21&gt;0,'Near-Term Target Coverage'!T21)</f>
        <v/>
      </c>
      <c r="Q77" s="200" t="str" cm="1">
        <f t="array" ref="Q77">_xlfn.IFS('Near-Term Target Coverage'!U21="", "", 'Near-Term Target Coverage'!U21=0,"",'Near-Term Target Coverage'!U21&gt;0,'Near-Term Target Coverage'!U21)</f>
        <v/>
      </c>
      <c r="R77" s="200" t="str" cm="1">
        <f t="array" ref="R77">_xlfn.IFS('Near-Term Target Coverage'!V21="", "", 'Near-Term Target Coverage'!V21=0,"",'Near-Term Target Coverage'!V21&gt;0,'Near-Term Target Coverage'!V21)</f>
        <v/>
      </c>
      <c r="S77" s="200" t="str" cm="1">
        <f t="array" ref="S77">_xlfn.IFS('Near-Term Target Coverage'!W21="", "", 'Near-Term Target Coverage'!W21=0,"",'Near-Term Target Coverage'!W21&gt;0,'Near-Term Target Coverage'!W21)</f>
        <v/>
      </c>
      <c r="T77" s="200" t="str" cm="1">
        <f t="array" ref="T77">_xlfn.IFS('Near-Term Target Coverage'!X21="", "", 'Near-Term Target Coverage'!X21=0,"",'Near-Term Target Coverage'!X21&gt;0,'Near-Term Target Coverage'!X21)</f>
        <v/>
      </c>
      <c r="U77" s="200" t="str" cm="1">
        <f t="array" ref="U77">_xlfn.IFS('Near-Term Target Coverage'!Y21="", "", 'Near-Term Target Coverage'!Y21=0,"",'Near-Term Target Coverage'!Y21&gt;0,'Near-Term Target Coverage'!Y21)</f>
        <v/>
      </c>
      <c r="V77" s="200">
        <f>'Near-Term Target Coverage'!E21</f>
        <v>0</v>
      </c>
      <c r="W77" s="202"/>
      <c r="X77" s="202"/>
      <c r="Y77" s="202"/>
      <c r="Z77" s="202"/>
    </row>
    <row r="78" spans="1:26" ht="15.75" customHeight="1">
      <c r="A78" s="199" t="s">
        <v>391</v>
      </c>
      <c r="B78" s="200" t="str" cm="1">
        <f t="array" ref="B78">_xlfn.IFS('Near-Term Target Coverage'!F22="", "", 'Near-Term Target Coverage'!F22=0,"",'Near-Term Target Coverage'!F22&gt;0,'Near-Term Target Coverage'!F22)</f>
        <v/>
      </c>
      <c r="C78" s="200" t="str" cm="1">
        <f t="array" ref="C78">_xlfn.IFS('Near-Term Target Coverage'!G22="", "", 'Near-Term Target Coverage'!G22=0,"",'Near-Term Target Coverage'!G22&gt;0,'Near-Term Target Coverage'!G22)</f>
        <v/>
      </c>
      <c r="D78" s="200" t="str" cm="1">
        <f t="array" ref="D78">_xlfn.IFS('Near-Term Target Coverage'!H22="", "", 'Near-Term Target Coverage'!H22=0,"",'Near-Term Target Coverage'!H22&gt;0,'Near-Term Target Coverage'!H22)</f>
        <v/>
      </c>
      <c r="E78" s="200" t="str" cm="1">
        <f t="array" ref="E78">_xlfn.IFS('Near-Term Target Coverage'!I22="", "", 'Near-Term Target Coverage'!I22=0,"",'Near-Term Target Coverage'!I22&gt;0,'Near-Term Target Coverage'!I22)</f>
        <v/>
      </c>
      <c r="F78" s="200" t="str" cm="1">
        <f t="array" ref="F78">_xlfn.IFS('Near-Term Target Coverage'!J22="", "", 'Near-Term Target Coverage'!J22=0,"",'Near-Term Target Coverage'!J22&gt;0,'Near-Term Target Coverage'!J22)</f>
        <v/>
      </c>
      <c r="G78" s="200" t="str" cm="1">
        <f t="array" ref="G78">_xlfn.IFS('Near-Term Target Coverage'!K22="", "", 'Near-Term Target Coverage'!K22=0,"",'Near-Term Target Coverage'!K22&gt;0,'Near-Term Target Coverage'!K22)</f>
        <v/>
      </c>
      <c r="H78" s="200" t="str" cm="1">
        <f t="array" ref="H78">_xlfn.IFS('Near-Term Target Coverage'!L22="", "", 'Near-Term Target Coverage'!L22=0,"",'Near-Term Target Coverage'!L22&gt;0,'Near-Term Target Coverage'!L22)</f>
        <v/>
      </c>
      <c r="I78" s="200" t="str" cm="1">
        <f t="array" ref="I78">_xlfn.IFS('Near-Term Target Coverage'!M22="", "", 'Near-Term Target Coverage'!M22=0,"",'Near-Term Target Coverage'!M22&gt;0,'Near-Term Target Coverage'!M22)</f>
        <v/>
      </c>
      <c r="J78" s="200" t="str" cm="1">
        <f t="array" ref="J78">_xlfn.IFS('Near-Term Target Coverage'!N22="", "", 'Near-Term Target Coverage'!N22=0,"",'Near-Term Target Coverage'!N22&gt;0,'Near-Term Target Coverage'!N22)</f>
        <v/>
      </c>
      <c r="K78" s="200" t="str" cm="1">
        <f t="array" ref="K78">_xlfn.IFS('Near-Term Target Coverage'!O22="", "", 'Near-Term Target Coverage'!O22=0,"",'Near-Term Target Coverage'!O22&gt;0,'Near-Term Target Coverage'!O22)</f>
        <v/>
      </c>
      <c r="L78" s="200" t="str" cm="1">
        <f t="array" ref="L78">_xlfn.IFS('Near-Term Target Coverage'!P22="", "", 'Near-Term Target Coverage'!P22=0,"",'Near-Term Target Coverage'!P22&gt;0,'Near-Term Target Coverage'!P22)</f>
        <v/>
      </c>
      <c r="M78" s="200" t="str" cm="1">
        <f t="array" ref="M78">_xlfn.IFS('Near-Term Target Coverage'!Q22="", "", 'Near-Term Target Coverage'!Q22=0,"",'Near-Term Target Coverage'!Q22&gt;0,'Near-Term Target Coverage'!Q22)</f>
        <v/>
      </c>
      <c r="N78" s="200" t="str" cm="1">
        <f t="array" ref="N78">_xlfn.IFS('Near-Term Target Coverage'!R22="", "", 'Near-Term Target Coverage'!R22=0,"",'Near-Term Target Coverage'!R22&gt;0,'Near-Term Target Coverage'!R22)</f>
        <v/>
      </c>
      <c r="O78" s="200" t="str" cm="1">
        <f t="array" ref="O78">_xlfn.IFS('Near-Term Target Coverage'!S22="", "", 'Near-Term Target Coverage'!S22=0,"",'Near-Term Target Coverage'!S22&gt;0,'Near-Term Target Coverage'!S22)</f>
        <v/>
      </c>
      <c r="P78" s="200" t="str" cm="1">
        <f t="array" ref="P78">_xlfn.IFS('Near-Term Target Coverage'!T22="", "", 'Near-Term Target Coverage'!T22=0,"",'Near-Term Target Coverage'!T22&gt;0,'Near-Term Target Coverage'!T22)</f>
        <v/>
      </c>
      <c r="Q78" s="200" t="str" cm="1">
        <f t="array" ref="Q78">_xlfn.IFS('Near-Term Target Coverage'!U22="", "", 'Near-Term Target Coverage'!U22=0,"",'Near-Term Target Coverage'!U22&gt;0,'Near-Term Target Coverage'!U22)</f>
        <v/>
      </c>
      <c r="R78" s="200" t="str" cm="1">
        <f t="array" ref="R78">_xlfn.IFS('Near-Term Target Coverage'!V22="", "", 'Near-Term Target Coverage'!V22=0,"",'Near-Term Target Coverage'!V22&gt;0,'Near-Term Target Coverage'!V22)</f>
        <v/>
      </c>
      <c r="S78" s="200" t="str" cm="1">
        <f t="array" ref="S78">_xlfn.IFS('Near-Term Target Coverage'!W22="", "", 'Near-Term Target Coverage'!W22=0,"",'Near-Term Target Coverage'!W22&gt;0,'Near-Term Target Coverage'!W22)</f>
        <v/>
      </c>
      <c r="T78" s="200" t="str" cm="1">
        <f t="array" ref="T78">_xlfn.IFS('Near-Term Target Coverage'!X22="", "", 'Near-Term Target Coverage'!X22=0,"",'Near-Term Target Coverage'!X22&gt;0,'Near-Term Target Coverage'!X22)</f>
        <v/>
      </c>
      <c r="U78" s="200" t="str" cm="1">
        <f t="array" ref="U78">_xlfn.IFS('Near-Term Target Coverage'!Y22="", "", 'Near-Term Target Coverage'!Y22=0,"",'Near-Term Target Coverage'!Y22&gt;0,'Near-Term Target Coverage'!Y22)</f>
        <v/>
      </c>
      <c r="V78" s="200">
        <f>'Near-Term Target Coverage'!E22</f>
        <v>0</v>
      </c>
      <c r="W78" s="202"/>
      <c r="X78" s="202"/>
      <c r="Y78" s="202"/>
      <c r="Z78" s="202"/>
    </row>
    <row r="79" spans="1:26" ht="15.75" customHeight="1">
      <c r="A79" s="199" t="s">
        <v>393</v>
      </c>
      <c r="B79" s="200" t="str" cm="1">
        <f t="array" ref="B79">_xlfn.IFS('Near-Term Target Coverage'!F24="", "", 'Near-Term Target Coverage'!F23=0,"",'Near-Term Target Coverage'!F23&gt;0,'Near-Term Target Coverage'!F23)</f>
        <v/>
      </c>
      <c r="C79" s="200" t="str" cm="1">
        <f t="array" ref="C79">_xlfn.IFS('Near-Term Target Coverage'!G24="", "", 'Near-Term Target Coverage'!G23=0,"",'Near-Term Target Coverage'!G23&gt;0,'Near-Term Target Coverage'!G23)</f>
        <v/>
      </c>
      <c r="D79" s="200" t="str" cm="1">
        <f t="array" ref="D79">_xlfn.IFS('Near-Term Target Coverage'!H24="", "", 'Near-Term Target Coverage'!H23=0,"",'Near-Term Target Coverage'!H23&gt;0,'Near-Term Target Coverage'!H23)</f>
        <v/>
      </c>
      <c r="E79" s="200" t="str" cm="1">
        <f t="array" ref="E79">_xlfn.IFS('Near-Term Target Coverage'!I24="", "", 'Near-Term Target Coverage'!I23=0,"",'Near-Term Target Coverage'!I23&gt;0,'Near-Term Target Coverage'!I23)</f>
        <v/>
      </c>
      <c r="F79" s="200" t="str" cm="1">
        <f t="array" ref="F79">_xlfn.IFS('Near-Term Target Coverage'!J24="", "", 'Near-Term Target Coverage'!J23=0,"",'Near-Term Target Coverage'!J23&gt;0,'Near-Term Target Coverage'!J23)</f>
        <v/>
      </c>
      <c r="G79" s="200" t="str" cm="1">
        <f t="array" ref="G79">_xlfn.IFS('Near-Term Target Coverage'!K24="", "", 'Near-Term Target Coverage'!K23=0,"",'Near-Term Target Coverage'!K23&gt;0,'Near-Term Target Coverage'!K23)</f>
        <v/>
      </c>
      <c r="H79" s="200" t="str" cm="1">
        <f t="array" ref="H79">_xlfn.IFS('Near-Term Target Coverage'!L24="", "", 'Near-Term Target Coverage'!L23=0,"",'Near-Term Target Coverage'!L23&gt;0,'Near-Term Target Coverage'!L23)</f>
        <v/>
      </c>
      <c r="I79" s="200" t="str" cm="1">
        <f t="array" ref="I79">_xlfn.IFS('Near-Term Target Coverage'!M24="", "", 'Near-Term Target Coverage'!M23=0,"",'Near-Term Target Coverage'!M23&gt;0,'Near-Term Target Coverage'!M23)</f>
        <v/>
      </c>
      <c r="J79" s="200" t="str" cm="1">
        <f t="array" ref="J79">_xlfn.IFS('Near-Term Target Coverage'!N24="", "", 'Near-Term Target Coverage'!N23=0,"",'Near-Term Target Coverage'!N23&gt;0,'Near-Term Target Coverage'!N23)</f>
        <v/>
      </c>
      <c r="K79" s="200" t="str" cm="1">
        <f t="array" ref="K79">_xlfn.IFS('Near-Term Target Coverage'!O24="", "", 'Near-Term Target Coverage'!O23=0,"",'Near-Term Target Coverage'!O23&gt;0,'Near-Term Target Coverage'!O23)</f>
        <v/>
      </c>
      <c r="L79" s="200" t="str" cm="1">
        <f t="array" ref="L79">_xlfn.IFS('Near-Term Target Coverage'!P24="", "", 'Near-Term Target Coverage'!P23=0,"",'Near-Term Target Coverage'!P23&gt;0,'Near-Term Target Coverage'!P23)</f>
        <v/>
      </c>
      <c r="M79" s="200" t="str" cm="1">
        <f t="array" ref="M79">_xlfn.IFS('Near-Term Target Coverage'!Q24="", "", 'Near-Term Target Coverage'!Q23=0,"",'Near-Term Target Coverage'!Q23&gt;0,'Near-Term Target Coverage'!Q23)</f>
        <v/>
      </c>
      <c r="N79" s="200" t="str" cm="1">
        <f t="array" ref="N79">_xlfn.IFS('Near-Term Target Coverage'!R24="", "", 'Near-Term Target Coverage'!R23=0,"",'Near-Term Target Coverage'!R23&gt;0,'Near-Term Target Coverage'!R23)</f>
        <v/>
      </c>
      <c r="O79" s="200" t="str" cm="1">
        <f t="array" ref="O79">_xlfn.IFS('Near-Term Target Coverage'!S24="", "", 'Near-Term Target Coverage'!S23=0,"",'Near-Term Target Coverage'!S23&gt;0,'Near-Term Target Coverage'!S23)</f>
        <v/>
      </c>
      <c r="P79" s="200" t="str" cm="1">
        <f t="array" ref="P79">_xlfn.IFS('Near-Term Target Coverage'!T24="", "", 'Near-Term Target Coverage'!T23=0,"",'Near-Term Target Coverage'!T23&gt;0,'Near-Term Target Coverage'!T23)</f>
        <v/>
      </c>
      <c r="Q79" s="200" t="str" cm="1">
        <f t="array" ref="Q79">_xlfn.IFS('Near-Term Target Coverage'!U24="", "", 'Near-Term Target Coverage'!U23=0,"",'Near-Term Target Coverage'!U23&gt;0,'Near-Term Target Coverage'!U23)</f>
        <v/>
      </c>
      <c r="R79" s="200" t="str" cm="1">
        <f t="array" ref="R79">_xlfn.IFS('Near-Term Target Coverage'!V24="", "", 'Near-Term Target Coverage'!V23=0,"",'Near-Term Target Coverage'!V23&gt;0,'Near-Term Target Coverage'!V23)</f>
        <v/>
      </c>
      <c r="S79" s="200" t="str" cm="1">
        <f t="array" ref="S79">_xlfn.IFS('Near-Term Target Coverage'!W24="", "", 'Near-Term Target Coverage'!W23=0,"",'Near-Term Target Coverage'!W23&gt;0,'Near-Term Target Coverage'!W23)</f>
        <v/>
      </c>
      <c r="T79" s="200" t="str" cm="1">
        <f t="array" ref="T79">_xlfn.IFS('Near-Term Target Coverage'!X24="", "", 'Near-Term Target Coverage'!X23=0,"",'Near-Term Target Coverage'!X23&gt;0,'Near-Term Target Coverage'!X23)</f>
        <v/>
      </c>
      <c r="U79" s="200" t="str" cm="1">
        <f t="array" ref="U79">_xlfn.IFS('Near-Term Target Coverage'!Y24="", "", 'Near-Term Target Coverage'!Y23=0,"",'Near-Term Target Coverage'!Y23&gt;0,'Near-Term Target Coverage'!Y23)</f>
        <v/>
      </c>
      <c r="V79" s="200">
        <f>'Near-Term Target Coverage'!E24</f>
        <v>0</v>
      </c>
      <c r="W79" s="202"/>
      <c r="X79" s="202"/>
      <c r="Y79" s="202"/>
      <c r="Z79" s="202"/>
    </row>
    <row r="80" spans="1:26" ht="15.75" customHeight="1">
      <c r="A80" s="199" t="s">
        <v>394</v>
      </c>
      <c r="B80" s="200" t="str" cm="1">
        <f t="array" ref="B80">_xlfn.IFS('Near-Term Target Coverage'!F25="", "", 'Near-Term Target Coverage'!F24=0,"",'Near-Term Target Coverage'!F24&gt;0,'Near-Term Target Coverage'!F24)</f>
        <v/>
      </c>
      <c r="C80" s="200" t="str" cm="1">
        <f t="array" ref="C80">_xlfn.IFS('Near-Term Target Coverage'!G25="", "", 'Near-Term Target Coverage'!G24=0,"",'Near-Term Target Coverage'!G24&gt;0,'Near-Term Target Coverage'!G24)</f>
        <v/>
      </c>
      <c r="D80" s="200" t="str" cm="1">
        <f t="array" ref="D80">_xlfn.IFS('Near-Term Target Coverage'!H25="", "", 'Near-Term Target Coverage'!H24=0,"",'Near-Term Target Coverage'!H24&gt;0,'Near-Term Target Coverage'!H24)</f>
        <v/>
      </c>
      <c r="E80" s="200" t="str" cm="1">
        <f t="array" ref="E80">_xlfn.IFS('Near-Term Target Coverage'!I25="", "", 'Near-Term Target Coverage'!I24=0,"",'Near-Term Target Coverage'!I24&gt;0,'Near-Term Target Coverage'!I24)</f>
        <v/>
      </c>
      <c r="F80" s="200" t="str" cm="1">
        <f t="array" ref="F80">_xlfn.IFS('Near-Term Target Coverage'!J25="", "", 'Near-Term Target Coverage'!J24=0,"",'Near-Term Target Coverage'!J24&gt;0,'Near-Term Target Coverage'!J24)</f>
        <v/>
      </c>
      <c r="G80" s="200" t="str" cm="1">
        <f t="array" ref="G80">_xlfn.IFS('Near-Term Target Coverage'!K25="", "", 'Near-Term Target Coverage'!K24=0,"",'Near-Term Target Coverage'!K24&gt;0,'Near-Term Target Coverage'!K24)</f>
        <v/>
      </c>
      <c r="H80" s="200" t="str" cm="1">
        <f t="array" ref="H80">_xlfn.IFS('Near-Term Target Coverage'!L25="", "", 'Near-Term Target Coverage'!L24=0,"",'Near-Term Target Coverage'!L24&gt;0,'Near-Term Target Coverage'!L24)</f>
        <v/>
      </c>
      <c r="I80" s="200" t="str" cm="1">
        <f t="array" ref="I80">_xlfn.IFS('Near-Term Target Coverage'!M25="", "", 'Near-Term Target Coverage'!M24=0,"",'Near-Term Target Coverage'!M24&gt;0,'Near-Term Target Coverage'!M24)</f>
        <v/>
      </c>
      <c r="J80" s="200" t="str" cm="1">
        <f t="array" ref="J80">_xlfn.IFS('Near-Term Target Coverage'!N25="", "", 'Near-Term Target Coverage'!N24=0,"",'Near-Term Target Coverage'!N24&gt;0,'Near-Term Target Coverage'!N24)</f>
        <v/>
      </c>
      <c r="K80" s="200" t="str" cm="1">
        <f t="array" ref="K80">_xlfn.IFS('Near-Term Target Coverage'!O25="", "", 'Near-Term Target Coverage'!O24=0,"",'Near-Term Target Coverage'!O24&gt;0,'Near-Term Target Coverage'!O24)</f>
        <v/>
      </c>
      <c r="L80" s="200" t="str" cm="1">
        <f t="array" ref="L80">_xlfn.IFS('Near-Term Target Coverage'!P25="", "", 'Near-Term Target Coverage'!P24=0,"",'Near-Term Target Coverage'!P24&gt;0,'Near-Term Target Coverage'!P24)</f>
        <v/>
      </c>
      <c r="M80" s="200" t="str" cm="1">
        <f t="array" ref="M80">_xlfn.IFS('Near-Term Target Coverage'!Q25="", "", 'Near-Term Target Coverage'!Q24=0,"",'Near-Term Target Coverage'!Q24&gt;0,'Near-Term Target Coverage'!Q24)</f>
        <v/>
      </c>
      <c r="N80" s="200" t="str" cm="1">
        <f t="array" ref="N80">_xlfn.IFS('Near-Term Target Coverage'!R25="", "", 'Near-Term Target Coverage'!R24=0,"",'Near-Term Target Coverage'!R24&gt;0,'Near-Term Target Coverage'!R24)</f>
        <v/>
      </c>
      <c r="O80" s="200" t="str" cm="1">
        <f t="array" ref="O80">_xlfn.IFS('Near-Term Target Coverage'!S25="", "", 'Near-Term Target Coverage'!S24=0,"",'Near-Term Target Coverage'!S24&gt;0,'Near-Term Target Coverage'!S24)</f>
        <v/>
      </c>
      <c r="P80" s="200" t="str" cm="1">
        <f t="array" ref="P80">_xlfn.IFS('Near-Term Target Coverage'!T25="", "", 'Near-Term Target Coverage'!T24=0,"",'Near-Term Target Coverage'!T24&gt;0,'Near-Term Target Coverage'!T24)</f>
        <v/>
      </c>
      <c r="Q80" s="200" t="str" cm="1">
        <f t="array" ref="Q80">_xlfn.IFS('Near-Term Target Coverage'!U25="", "", 'Near-Term Target Coverage'!U24=0,"",'Near-Term Target Coverage'!U24&gt;0,'Near-Term Target Coverage'!U24)</f>
        <v/>
      </c>
      <c r="R80" s="200" t="str" cm="1">
        <f t="array" ref="R80">_xlfn.IFS('Near-Term Target Coverage'!V25="", "", 'Near-Term Target Coverage'!V24=0,"",'Near-Term Target Coverage'!V24&gt;0,'Near-Term Target Coverage'!V24)</f>
        <v/>
      </c>
      <c r="S80" s="200" t="str" cm="1">
        <f t="array" ref="S80">_xlfn.IFS('Near-Term Target Coverage'!W25="", "", 'Near-Term Target Coverage'!W24=0,"",'Near-Term Target Coverage'!W24&gt;0,'Near-Term Target Coverage'!W24)</f>
        <v/>
      </c>
      <c r="T80" s="200" t="str" cm="1">
        <f t="array" ref="T80">_xlfn.IFS('Near-Term Target Coverage'!X25="", "", 'Near-Term Target Coverage'!X24=0,"",'Near-Term Target Coverage'!X24&gt;0,'Near-Term Target Coverage'!X24)</f>
        <v/>
      </c>
      <c r="U80" s="200" t="str" cm="1">
        <f t="array" ref="U80">_xlfn.IFS('Near-Term Target Coverage'!Y25="", "", 'Near-Term Target Coverage'!Y24=0,"",'Near-Term Target Coverage'!Y24&gt;0,'Near-Term Target Coverage'!Y24)</f>
        <v/>
      </c>
      <c r="V80" s="200">
        <f>'Near-Term Target Coverage'!E25</f>
        <v>0</v>
      </c>
      <c r="W80" s="202"/>
      <c r="X80" s="202"/>
      <c r="Y80" s="202"/>
      <c r="Z80" s="202"/>
    </row>
    <row r="81" spans="1:26" ht="15.75" customHeight="1">
      <c r="A81" s="199" t="s">
        <v>395</v>
      </c>
      <c r="B81" s="200" t="str" cm="1">
        <f t="array" ref="B81">_xlfn.IFS('Near-Term Target Coverage'!F26="", "", 'Near-Term Target Coverage'!F25=0,"",'Near-Term Target Coverage'!F25&gt;0,'Near-Term Target Coverage'!F25)</f>
        <v/>
      </c>
      <c r="C81" s="200" t="str" cm="1">
        <f t="array" ref="C81">_xlfn.IFS('Near-Term Target Coverage'!G26="", "", 'Near-Term Target Coverage'!G25=0,"",'Near-Term Target Coverage'!G25&gt;0,'Near-Term Target Coverage'!G25)</f>
        <v/>
      </c>
      <c r="D81" s="200" t="str" cm="1">
        <f t="array" ref="D81">_xlfn.IFS('Near-Term Target Coverage'!H26="", "", 'Near-Term Target Coverage'!H25=0,"",'Near-Term Target Coverage'!H25&gt;0,'Near-Term Target Coverage'!H25)</f>
        <v/>
      </c>
      <c r="E81" s="200" t="str" cm="1">
        <f t="array" ref="E81">_xlfn.IFS('Near-Term Target Coverage'!I26="", "", 'Near-Term Target Coverage'!I25=0,"",'Near-Term Target Coverage'!I25&gt;0,'Near-Term Target Coverage'!I25)</f>
        <v/>
      </c>
      <c r="F81" s="200" t="str" cm="1">
        <f t="array" ref="F81">_xlfn.IFS('Near-Term Target Coverage'!J26="", "", 'Near-Term Target Coverage'!J25=0,"",'Near-Term Target Coverage'!J25&gt;0,'Near-Term Target Coverage'!J25)</f>
        <v/>
      </c>
      <c r="G81" s="200" t="str" cm="1">
        <f t="array" ref="G81">_xlfn.IFS('Near-Term Target Coverage'!K26="", "", 'Near-Term Target Coverage'!K25=0,"",'Near-Term Target Coverage'!K25&gt;0,'Near-Term Target Coverage'!K25)</f>
        <v/>
      </c>
      <c r="H81" s="200" t="str" cm="1">
        <f t="array" ref="H81">_xlfn.IFS('Near-Term Target Coverage'!L26="", "", 'Near-Term Target Coverage'!L25=0,"",'Near-Term Target Coverage'!L25&gt;0,'Near-Term Target Coverage'!L25)</f>
        <v/>
      </c>
      <c r="I81" s="200" t="str" cm="1">
        <f t="array" ref="I81">_xlfn.IFS('Near-Term Target Coverage'!M26="", "", 'Near-Term Target Coverage'!M25=0,"",'Near-Term Target Coverage'!M25&gt;0,'Near-Term Target Coverage'!M25)</f>
        <v/>
      </c>
      <c r="J81" s="200" t="str" cm="1">
        <f t="array" ref="J81">_xlfn.IFS('Near-Term Target Coverage'!N26="", "", 'Near-Term Target Coverage'!N25=0,"",'Near-Term Target Coverage'!N25&gt;0,'Near-Term Target Coverage'!N25)</f>
        <v/>
      </c>
      <c r="K81" s="200" t="str" cm="1">
        <f t="array" ref="K81">_xlfn.IFS('Near-Term Target Coverage'!O26="", "", 'Near-Term Target Coverage'!O25=0,"",'Near-Term Target Coverage'!O25&gt;0,'Near-Term Target Coverage'!O25)</f>
        <v/>
      </c>
      <c r="L81" s="200" t="str" cm="1">
        <f t="array" ref="L81">_xlfn.IFS('Near-Term Target Coverage'!P26="", "", 'Near-Term Target Coverage'!P25=0,"",'Near-Term Target Coverage'!P25&gt;0,'Near-Term Target Coverage'!P25)</f>
        <v/>
      </c>
      <c r="M81" s="200" t="str" cm="1">
        <f t="array" ref="M81">_xlfn.IFS('Near-Term Target Coverage'!Q26="", "", 'Near-Term Target Coverage'!Q25=0,"",'Near-Term Target Coverage'!Q25&gt;0,'Near-Term Target Coverage'!Q25)</f>
        <v/>
      </c>
      <c r="N81" s="200" t="str" cm="1">
        <f t="array" ref="N81">_xlfn.IFS('Near-Term Target Coverage'!R26="", "", 'Near-Term Target Coverage'!R25=0,"",'Near-Term Target Coverage'!R25&gt;0,'Near-Term Target Coverage'!R25)</f>
        <v/>
      </c>
      <c r="O81" s="200" t="str" cm="1">
        <f t="array" ref="O81">_xlfn.IFS('Near-Term Target Coverage'!S26="", "", 'Near-Term Target Coverage'!S25=0,"",'Near-Term Target Coverage'!S25&gt;0,'Near-Term Target Coverage'!S25)</f>
        <v/>
      </c>
      <c r="P81" s="200" t="str" cm="1">
        <f t="array" ref="P81">_xlfn.IFS('Near-Term Target Coverage'!T26="", "", 'Near-Term Target Coverage'!T25=0,"",'Near-Term Target Coverage'!T25&gt;0,'Near-Term Target Coverage'!T25)</f>
        <v/>
      </c>
      <c r="Q81" s="200" t="str" cm="1">
        <f t="array" ref="Q81">_xlfn.IFS('Near-Term Target Coverage'!U26="", "", 'Near-Term Target Coverage'!U25=0,"",'Near-Term Target Coverage'!U25&gt;0,'Near-Term Target Coverage'!U25)</f>
        <v/>
      </c>
      <c r="R81" s="200" t="str" cm="1">
        <f t="array" ref="R81">_xlfn.IFS('Near-Term Target Coverage'!V26="", "", 'Near-Term Target Coverage'!V25=0,"",'Near-Term Target Coverage'!V25&gt;0,'Near-Term Target Coverage'!V25)</f>
        <v/>
      </c>
      <c r="S81" s="200" t="str" cm="1">
        <f t="array" ref="S81">_xlfn.IFS('Near-Term Target Coverage'!W26="", "", 'Near-Term Target Coverage'!W25=0,"",'Near-Term Target Coverage'!W25&gt;0,'Near-Term Target Coverage'!W25)</f>
        <v/>
      </c>
      <c r="T81" s="200" t="str" cm="1">
        <f t="array" ref="T81">_xlfn.IFS('Near-Term Target Coverage'!X26="", "", 'Near-Term Target Coverage'!X25=0,"",'Near-Term Target Coverage'!X25&gt;0,'Near-Term Target Coverage'!X25)</f>
        <v/>
      </c>
      <c r="U81" s="200" t="str" cm="1">
        <f t="array" ref="U81">_xlfn.IFS('Near-Term Target Coverage'!Y26="", "", 'Near-Term Target Coverage'!Y25=0,"",'Near-Term Target Coverage'!Y25&gt;0,'Near-Term Target Coverage'!Y25)</f>
        <v/>
      </c>
      <c r="V81" s="200">
        <f>'Near-Term Target Coverage'!E26</f>
        <v>0</v>
      </c>
      <c r="W81" s="202"/>
      <c r="X81" s="202"/>
      <c r="Y81" s="202"/>
      <c r="Z81" s="202"/>
    </row>
    <row r="82" spans="1:26" ht="15.75" customHeight="1">
      <c r="A82" s="199" t="s">
        <v>396</v>
      </c>
      <c r="B82" s="200" t="str" cm="1">
        <f t="array" ref="B82">_xlfn.IFS('Near-Term Target Coverage'!F27="", "", 'Near-Term Target Coverage'!F26=0,"",'Near-Term Target Coverage'!F26&gt;0,'Near-Term Target Coverage'!F26)</f>
        <v/>
      </c>
      <c r="C82" s="200" t="str" cm="1">
        <f t="array" ref="C82">_xlfn.IFS('Near-Term Target Coverage'!G27="", "", 'Near-Term Target Coverage'!G26=0,"",'Near-Term Target Coverage'!G26&gt;0,'Near-Term Target Coverage'!G26)</f>
        <v/>
      </c>
      <c r="D82" s="200" t="str" cm="1">
        <f t="array" ref="D82">_xlfn.IFS('Near-Term Target Coverage'!H27="", "", 'Near-Term Target Coverage'!H26=0,"",'Near-Term Target Coverage'!H26&gt;0,'Near-Term Target Coverage'!H26)</f>
        <v/>
      </c>
      <c r="E82" s="200" t="str" cm="1">
        <f t="array" ref="E82">_xlfn.IFS('Near-Term Target Coverage'!I27="", "", 'Near-Term Target Coverage'!I26=0,"",'Near-Term Target Coverage'!I26&gt;0,'Near-Term Target Coverage'!I26)</f>
        <v/>
      </c>
      <c r="F82" s="200" t="str" cm="1">
        <f t="array" ref="F82">_xlfn.IFS('Near-Term Target Coverage'!J27="", "", 'Near-Term Target Coverage'!J26=0,"",'Near-Term Target Coverage'!J26&gt;0,'Near-Term Target Coverage'!J26)</f>
        <v/>
      </c>
      <c r="G82" s="200" t="str" cm="1">
        <f t="array" ref="G82">_xlfn.IFS('Near-Term Target Coverage'!K27="", "", 'Near-Term Target Coverage'!K26=0,"",'Near-Term Target Coverage'!K26&gt;0,'Near-Term Target Coverage'!K26)</f>
        <v/>
      </c>
      <c r="H82" s="200" t="str" cm="1">
        <f t="array" ref="H82">_xlfn.IFS('Near-Term Target Coverage'!L27="", "", 'Near-Term Target Coverage'!L26=0,"",'Near-Term Target Coverage'!L26&gt;0,'Near-Term Target Coverage'!L26)</f>
        <v/>
      </c>
      <c r="I82" s="200" t="str" cm="1">
        <f t="array" ref="I82">_xlfn.IFS('Near-Term Target Coverage'!M27="", "", 'Near-Term Target Coverage'!M26=0,"",'Near-Term Target Coverage'!M26&gt;0,'Near-Term Target Coverage'!M26)</f>
        <v/>
      </c>
      <c r="J82" s="200" t="str" cm="1">
        <f t="array" ref="J82">_xlfn.IFS('Near-Term Target Coverage'!N27="", "", 'Near-Term Target Coverage'!N26=0,"",'Near-Term Target Coverage'!N26&gt;0,'Near-Term Target Coverage'!N26)</f>
        <v/>
      </c>
      <c r="K82" s="200" t="str" cm="1">
        <f t="array" ref="K82">_xlfn.IFS('Near-Term Target Coverage'!O27="", "", 'Near-Term Target Coverage'!O26=0,"",'Near-Term Target Coverage'!O26&gt;0,'Near-Term Target Coverage'!O26)</f>
        <v/>
      </c>
      <c r="L82" s="200" t="str" cm="1">
        <f t="array" ref="L82">_xlfn.IFS('Near-Term Target Coverage'!P27="", "", 'Near-Term Target Coverage'!P26=0,"",'Near-Term Target Coverage'!P26&gt;0,'Near-Term Target Coverage'!P26)</f>
        <v/>
      </c>
      <c r="M82" s="200" t="str" cm="1">
        <f t="array" ref="M82">_xlfn.IFS('Near-Term Target Coverage'!Q27="", "", 'Near-Term Target Coverage'!Q26=0,"",'Near-Term Target Coverage'!Q26&gt;0,'Near-Term Target Coverage'!Q26)</f>
        <v/>
      </c>
      <c r="N82" s="200" t="str" cm="1">
        <f t="array" ref="N82">_xlfn.IFS('Near-Term Target Coverage'!R27="", "", 'Near-Term Target Coverage'!R26=0,"",'Near-Term Target Coverage'!R26&gt;0,'Near-Term Target Coverage'!R26)</f>
        <v/>
      </c>
      <c r="O82" s="200" t="str" cm="1">
        <f t="array" ref="O82">_xlfn.IFS('Near-Term Target Coverage'!S27="", "", 'Near-Term Target Coverage'!S26=0,"",'Near-Term Target Coverage'!S26&gt;0,'Near-Term Target Coverage'!S26)</f>
        <v/>
      </c>
      <c r="P82" s="200" t="str" cm="1">
        <f t="array" ref="P82">_xlfn.IFS('Near-Term Target Coverage'!T27="", "", 'Near-Term Target Coverage'!T26=0,"",'Near-Term Target Coverage'!T26&gt;0,'Near-Term Target Coverage'!T26)</f>
        <v/>
      </c>
      <c r="Q82" s="200" t="str" cm="1">
        <f t="array" ref="Q82">_xlfn.IFS('Near-Term Target Coverage'!U27="", "", 'Near-Term Target Coverage'!U26=0,"",'Near-Term Target Coverage'!U26&gt;0,'Near-Term Target Coverage'!U26)</f>
        <v/>
      </c>
      <c r="R82" s="200" t="str" cm="1">
        <f t="array" ref="R82">_xlfn.IFS('Near-Term Target Coverage'!V27="", "", 'Near-Term Target Coverage'!V26=0,"",'Near-Term Target Coverage'!V26&gt;0,'Near-Term Target Coverage'!V26)</f>
        <v/>
      </c>
      <c r="S82" s="200" t="str" cm="1">
        <f t="array" ref="S82">_xlfn.IFS('Near-Term Target Coverage'!W27="", "", 'Near-Term Target Coverage'!W26=0,"",'Near-Term Target Coverage'!W26&gt;0,'Near-Term Target Coverage'!W26)</f>
        <v/>
      </c>
      <c r="T82" s="200" t="str" cm="1">
        <f t="array" ref="T82">_xlfn.IFS('Near-Term Target Coverage'!X27="", "", 'Near-Term Target Coverage'!X26=0,"",'Near-Term Target Coverage'!X26&gt;0,'Near-Term Target Coverage'!X26)</f>
        <v/>
      </c>
      <c r="U82" s="200" t="str" cm="1">
        <f t="array" ref="U82">_xlfn.IFS('Near-Term Target Coverage'!Y27="", "", 'Near-Term Target Coverage'!Y26=0,"",'Near-Term Target Coverage'!Y26&gt;0,'Near-Term Target Coverage'!Y26)</f>
        <v/>
      </c>
      <c r="V82" s="200">
        <f>'Near-Term Target Coverage'!E27</f>
        <v>0</v>
      </c>
      <c r="W82" s="202"/>
      <c r="X82" s="202"/>
      <c r="Y82" s="202"/>
      <c r="Z82" s="202"/>
    </row>
    <row r="83" spans="1:26" ht="15.75" customHeight="1">
      <c r="A83" s="199" t="s">
        <v>397</v>
      </c>
      <c r="B83" s="200" t="str" cm="1">
        <f t="array" ref="B83">_xlfn.IFS('Near-Term Target Coverage'!F28="", "", 'Near-Term Target Coverage'!F27=0,"",'Near-Term Target Coverage'!F27&gt;0,'Near-Term Target Coverage'!F27)</f>
        <v/>
      </c>
      <c r="C83" s="200" t="str" cm="1">
        <f t="array" ref="C83">_xlfn.IFS('Near-Term Target Coverage'!G28="", "", 'Near-Term Target Coverage'!G27=0,"",'Near-Term Target Coverage'!G27&gt;0,'Near-Term Target Coverage'!G27)</f>
        <v/>
      </c>
      <c r="D83" s="200" t="str" cm="1">
        <f t="array" ref="D83">_xlfn.IFS('Near-Term Target Coverage'!H28="", "", 'Near-Term Target Coverage'!H27=0,"",'Near-Term Target Coverage'!H27&gt;0,'Near-Term Target Coverage'!H27)</f>
        <v/>
      </c>
      <c r="E83" s="200" t="str" cm="1">
        <f t="array" ref="E83">_xlfn.IFS('Near-Term Target Coverage'!I28="", "", 'Near-Term Target Coverage'!I27=0,"",'Near-Term Target Coverage'!I27&gt;0,'Near-Term Target Coverage'!I27)</f>
        <v/>
      </c>
      <c r="F83" s="200" t="str" cm="1">
        <f t="array" ref="F83">_xlfn.IFS('Near-Term Target Coverage'!J28="", "", 'Near-Term Target Coverage'!J27=0,"",'Near-Term Target Coverage'!J27&gt;0,'Near-Term Target Coverage'!J27)</f>
        <v/>
      </c>
      <c r="G83" s="200" t="str" cm="1">
        <f t="array" ref="G83">_xlfn.IFS('Near-Term Target Coverage'!K28="", "", 'Near-Term Target Coverage'!K27=0,"",'Near-Term Target Coverage'!K27&gt;0,'Near-Term Target Coverage'!K27)</f>
        <v/>
      </c>
      <c r="H83" s="200" t="str" cm="1">
        <f t="array" ref="H83">_xlfn.IFS('Near-Term Target Coverage'!L28="", "", 'Near-Term Target Coverage'!L27=0,"",'Near-Term Target Coverage'!L27&gt;0,'Near-Term Target Coverage'!L27)</f>
        <v/>
      </c>
      <c r="I83" s="200" t="str" cm="1">
        <f t="array" ref="I83">_xlfn.IFS('Near-Term Target Coverage'!M28="", "", 'Near-Term Target Coverage'!M27=0,"",'Near-Term Target Coverage'!M27&gt;0,'Near-Term Target Coverage'!M27)</f>
        <v/>
      </c>
      <c r="J83" s="200" t="str" cm="1">
        <f t="array" ref="J83">_xlfn.IFS('Near-Term Target Coverage'!N28="", "", 'Near-Term Target Coverage'!N27=0,"",'Near-Term Target Coverage'!N27&gt;0,'Near-Term Target Coverage'!N27)</f>
        <v/>
      </c>
      <c r="K83" s="200" t="str" cm="1">
        <f t="array" ref="K83">_xlfn.IFS('Near-Term Target Coverage'!O28="", "", 'Near-Term Target Coverage'!O27=0,"",'Near-Term Target Coverage'!O27&gt;0,'Near-Term Target Coverage'!O27)</f>
        <v/>
      </c>
      <c r="L83" s="200" t="str" cm="1">
        <f t="array" ref="L83">_xlfn.IFS('Near-Term Target Coverage'!P28="", "", 'Near-Term Target Coverage'!P27=0,"",'Near-Term Target Coverage'!P27&gt;0,'Near-Term Target Coverage'!P27)</f>
        <v/>
      </c>
      <c r="M83" s="200" t="str" cm="1">
        <f t="array" ref="M83">_xlfn.IFS('Near-Term Target Coverage'!Q28="", "", 'Near-Term Target Coverage'!Q27=0,"",'Near-Term Target Coverage'!Q27&gt;0,'Near-Term Target Coverage'!Q27)</f>
        <v/>
      </c>
      <c r="N83" s="200" t="str" cm="1">
        <f t="array" ref="N83">_xlfn.IFS('Near-Term Target Coverage'!R28="", "", 'Near-Term Target Coverage'!R27=0,"",'Near-Term Target Coverage'!R27&gt;0,'Near-Term Target Coverage'!R27)</f>
        <v/>
      </c>
      <c r="O83" s="200" t="str" cm="1">
        <f t="array" ref="O83">_xlfn.IFS('Near-Term Target Coverage'!S28="", "", 'Near-Term Target Coverage'!S27=0,"",'Near-Term Target Coverage'!S27&gt;0,'Near-Term Target Coverage'!S27)</f>
        <v/>
      </c>
      <c r="P83" s="200" t="str" cm="1">
        <f t="array" ref="P83">_xlfn.IFS('Near-Term Target Coverage'!T28="", "", 'Near-Term Target Coverage'!T27=0,"",'Near-Term Target Coverage'!T27&gt;0,'Near-Term Target Coverage'!T27)</f>
        <v/>
      </c>
      <c r="Q83" s="200" t="str" cm="1">
        <f t="array" ref="Q83">_xlfn.IFS('Near-Term Target Coverage'!U28="", "", 'Near-Term Target Coverage'!U27=0,"",'Near-Term Target Coverage'!U27&gt;0,'Near-Term Target Coverage'!U27)</f>
        <v/>
      </c>
      <c r="R83" s="200" t="str" cm="1">
        <f t="array" ref="R83">_xlfn.IFS('Near-Term Target Coverage'!V28="", "", 'Near-Term Target Coverage'!V27=0,"",'Near-Term Target Coverage'!V27&gt;0,'Near-Term Target Coverage'!V27)</f>
        <v/>
      </c>
      <c r="S83" s="200" t="str" cm="1">
        <f t="array" ref="S83">_xlfn.IFS('Near-Term Target Coverage'!W28="", "", 'Near-Term Target Coverage'!W27=0,"",'Near-Term Target Coverage'!W27&gt;0,'Near-Term Target Coverage'!W27)</f>
        <v/>
      </c>
      <c r="T83" s="200" t="str" cm="1">
        <f t="array" ref="T83">_xlfn.IFS('Near-Term Target Coverage'!X28="", "", 'Near-Term Target Coverage'!X27=0,"",'Near-Term Target Coverage'!X27&gt;0,'Near-Term Target Coverage'!X27)</f>
        <v/>
      </c>
      <c r="U83" s="200" t="str" cm="1">
        <f t="array" ref="U83">_xlfn.IFS('Near-Term Target Coverage'!Y28="", "", 'Near-Term Target Coverage'!Y27=0,"",'Near-Term Target Coverage'!Y27&gt;0,'Near-Term Target Coverage'!Y27)</f>
        <v/>
      </c>
      <c r="V83" s="200">
        <f>'Near-Term Target Coverage'!E28</f>
        <v>0</v>
      </c>
      <c r="W83" s="202"/>
      <c r="X83" s="202"/>
      <c r="Y83" s="202"/>
      <c r="Z83" s="202"/>
    </row>
    <row r="84" spans="1:26" ht="15.75" customHeight="1">
      <c r="A84" s="199" t="s">
        <v>398</v>
      </c>
      <c r="B84" s="200" t="str" cm="1">
        <f t="array" ref="B84">_xlfn.IFS('Near-Term Target Coverage'!F29="", "", 'Near-Term Target Coverage'!F28=0,"",'Near-Term Target Coverage'!F28&gt;0,'Near-Term Target Coverage'!F28)</f>
        <v/>
      </c>
      <c r="C84" s="200" t="str" cm="1">
        <f t="array" ref="C84">_xlfn.IFS('Near-Term Target Coverage'!G29="", "", 'Near-Term Target Coverage'!G28=0,"",'Near-Term Target Coverage'!G28&gt;0,'Near-Term Target Coverage'!G28)</f>
        <v/>
      </c>
      <c r="D84" s="200" t="str" cm="1">
        <f t="array" ref="D84">_xlfn.IFS('Near-Term Target Coverage'!H29="", "", 'Near-Term Target Coverage'!H28=0,"",'Near-Term Target Coverage'!H28&gt;0,'Near-Term Target Coverage'!H28)</f>
        <v/>
      </c>
      <c r="E84" s="200" t="str" cm="1">
        <f t="array" ref="E84">_xlfn.IFS('Near-Term Target Coverage'!I29="", "", 'Near-Term Target Coverage'!I28=0,"",'Near-Term Target Coverage'!I28&gt;0,'Near-Term Target Coverage'!I28)</f>
        <v/>
      </c>
      <c r="F84" s="200" t="str" cm="1">
        <f t="array" ref="F84">_xlfn.IFS('Near-Term Target Coverage'!J29="", "", 'Near-Term Target Coverage'!J28=0,"",'Near-Term Target Coverage'!J28&gt;0,'Near-Term Target Coverage'!J28)</f>
        <v/>
      </c>
      <c r="G84" s="200" t="str" cm="1">
        <f t="array" ref="G84">_xlfn.IFS('Near-Term Target Coverage'!K29="", "", 'Near-Term Target Coverage'!K28=0,"",'Near-Term Target Coverage'!K28&gt;0,'Near-Term Target Coverage'!K28)</f>
        <v/>
      </c>
      <c r="H84" s="200" t="str" cm="1">
        <f t="array" ref="H84">_xlfn.IFS('Near-Term Target Coverage'!L29="", "", 'Near-Term Target Coverage'!L28=0,"",'Near-Term Target Coverage'!L28&gt;0,'Near-Term Target Coverage'!L28)</f>
        <v/>
      </c>
      <c r="I84" s="200" t="str" cm="1">
        <f t="array" ref="I84">_xlfn.IFS('Near-Term Target Coverage'!M29="", "", 'Near-Term Target Coverage'!M28=0,"",'Near-Term Target Coverage'!M28&gt;0,'Near-Term Target Coverage'!M28)</f>
        <v/>
      </c>
      <c r="J84" s="200" t="str" cm="1">
        <f t="array" ref="J84">_xlfn.IFS('Near-Term Target Coverage'!N29="", "", 'Near-Term Target Coverage'!N28=0,"",'Near-Term Target Coverage'!N28&gt;0,'Near-Term Target Coverage'!N28)</f>
        <v/>
      </c>
      <c r="K84" s="200" t="str" cm="1">
        <f t="array" ref="K84">_xlfn.IFS('Near-Term Target Coverage'!O29="", "", 'Near-Term Target Coverage'!O28=0,"",'Near-Term Target Coverage'!O28&gt;0,'Near-Term Target Coverage'!O28)</f>
        <v/>
      </c>
      <c r="L84" s="200" t="str" cm="1">
        <f t="array" ref="L84">_xlfn.IFS('Near-Term Target Coverage'!P29="", "", 'Near-Term Target Coverage'!P28=0,"",'Near-Term Target Coverage'!P28&gt;0,'Near-Term Target Coverage'!P28)</f>
        <v/>
      </c>
      <c r="M84" s="200" t="str" cm="1">
        <f t="array" ref="M84">_xlfn.IFS('Near-Term Target Coverage'!Q29="", "", 'Near-Term Target Coverage'!Q28=0,"",'Near-Term Target Coverage'!Q28&gt;0,'Near-Term Target Coverage'!Q28)</f>
        <v/>
      </c>
      <c r="N84" s="200" t="str" cm="1">
        <f t="array" ref="N84">_xlfn.IFS('Near-Term Target Coverage'!R29="", "", 'Near-Term Target Coverage'!R28=0,"",'Near-Term Target Coverage'!R28&gt;0,'Near-Term Target Coverage'!R28)</f>
        <v/>
      </c>
      <c r="O84" s="200" t="str" cm="1">
        <f t="array" ref="O84">_xlfn.IFS('Near-Term Target Coverage'!S29="", "", 'Near-Term Target Coverage'!S28=0,"",'Near-Term Target Coverage'!S28&gt;0,'Near-Term Target Coverage'!S28)</f>
        <v/>
      </c>
      <c r="P84" s="200" t="str" cm="1">
        <f t="array" ref="P84">_xlfn.IFS('Near-Term Target Coverage'!T29="", "", 'Near-Term Target Coverage'!T28=0,"",'Near-Term Target Coverage'!T28&gt;0,'Near-Term Target Coverage'!T28)</f>
        <v/>
      </c>
      <c r="Q84" s="200" t="str" cm="1">
        <f t="array" ref="Q84">_xlfn.IFS('Near-Term Target Coverage'!U29="", "", 'Near-Term Target Coverage'!U28=0,"",'Near-Term Target Coverage'!U28&gt;0,'Near-Term Target Coverage'!U28)</f>
        <v/>
      </c>
      <c r="R84" s="200" t="str" cm="1">
        <f t="array" ref="R84">_xlfn.IFS('Near-Term Target Coverage'!V29="", "", 'Near-Term Target Coverage'!V28=0,"",'Near-Term Target Coverage'!V28&gt;0,'Near-Term Target Coverage'!V28)</f>
        <v/>
      </c>
      <c r="S84" s="200" t="str" cm="1">
        <f t="array" ref="S84">_xlfn.IFS('Near-Term Target Coverage'!W29="", "", 'Near-Term Target Coverage'!W28=0,"",'Near-Term Target Coverage'!W28&gt;0,'Near-Term Target Coverage'!W28)</f>
        <v/>
      </c>
      <c r="T84" s="200" t="str" cm="1">
        <f t="array" ref="T84">_xlfn.IFS('Near-Term Target Coverage'!X29="", "", 'Near-Term Target Coverage'!X28=0,"",'Near-Term Target Coverage'!X28&gt;0,'Near-Term Target Coverage'!X28)</f>
        <v/>
      </c>
      <c r="U84" s="200" t="str" cm="1">
        <f t="array" ref="U84">_xlfn.IFS('Near-Term Target Coverage'!Y29="", "", 'Near-Term Target Coverage'!Y28=0,"",'Near-Term Target Coverage'!Y28&gt;0,'Near-Term Target Coverage'!Y28)</f>
        <v/>
      </c>
      <c r="V84" s="200">
        <f>'Near-Term Target Coverage'!E29</f>
        <v>0</v>
      </c>
      <c r="W84" s="202"/>
      <c r="X84" s="202"/>
      <c r="Y84" s="202"/>
      <c r="Z84" s="202"/>
    </row>
    <row r="85" spans="1:26" ht="15.75" customHeight="1">
      <c r="A85" s="199" t="s">
        <v>399</v>
      </c>
      <c r="B85" s="200" t="str" cm="1">
        <f t="array" ref="B85">_xlfn.IFS('Near-Term Target Coverage'!F30="", "", 'Near-Term Target Coverage'!F29=0,"",'Near-Term Target Coverage'!F29&gt;0,'Near-Term Target Coverage'!F29)</f>
        <v/>
      </c>
      <c r="C85" s="200" t="str" cm="1">
        <f t="array" ref="C85">_xlfn.IFS('Near-Term Target Coverage'!G30="", "", 'Near-Term Target Coverage'!G29=0,"",'Near-Term Target Coverage'!G29&gt;0,'Near-Term Target Coverage'!G29)</f>
        <v/>
      </c>
      <c r="D85" s="200" t="str" cm="1">
        <f t="array" ref="D85">_xlfn.IFS('Near-Term Target Coverage'!H30="", "", 'Near-Term Target Coverage'!H29=0,"",'Near-Term Target Coverage'!H29&gt;0,'Near-Term Target Coverage'!H29)</f>
        <v/>
      </c>
      <c r="E85" s="200" t="str" cm="1">
        <f t="array" ref="E85">_xlfn.IFS('Near-Term Target Coverage'!I30="", "", 'Near-Term Target Coverage'!I29=0,"",'Near-Term Target Coverage'!I29&gt;0,'Near-Term Target Coverage'!I29)</f>
        <v/>
      </c>
      <c r="F85" s="200" t="str" cm="1">
        <f t="array" ref="F85">_xlfn.IFS('Near-Term Target Coverage'!J30="", "", 'Near-Term Target Coverage'!J29=0,"",'Near-Term Target Coverage'!J29&gt;0,'Near-Term Target Coverage'!J29)</f>
        <v/>
      </c>
      <c r="G85" s="200" t="str" cm="1">
        <f t="array" ref="G85">_xlfn.IFS('Near-Term Target Coverage'!K30="", "", 'Near-Term Target Coverage'!K29=0,"",'Near-Term Target Coverage'!K29&gt;0,'Near-Term Target Coverage'!K29)</f>
        <v/>
      </c>
      <c r="H85" s="200" t="str" cm="1">
        <f t="array" ref="H85">_xlfn.IFS('Near-Term Target Coverage'!L30="", "", 'Near-Term Target Coverage'!L29=0,"",'Near-Term Target Coverage'!L29&gt;0,'Near-Term Target Coverage'!L29)</f>
        <v/>
      </c>
      <c r="I85" s="200" t="str" cm="1">
        <f t="array" ref="I85">_xlfn.IFS('Near-Term Target Coverage'!M30="", "", 'Near-Term Target Coverage'!M29=0,"",'Near-Term Target Coverage'!M29&gt;0,'Near-Term Target Coverage'!M29)</f>
        <v/>
      </c>
      <c r="J85" s="200" t="str" cm="1">
        <f t="array" ref="J85">_xlfn.IFS('Near-Term Target Coverage'!N30="", "", 'Near-Term Target Coverage'!N29=0,"",'Near-Term Target Coverage'!N29&gt;0,'Near-Term Target Coverage'!N29)</f>
        <v/>
      </c>
      <c r="K85" s="200" t="str" cm="1">
        <f t="array" ref="K85">_xlfn.IFS('Near-Term Target Coverage'!O30="", "", 'Near-Term Target Coverage'!O29=0,"",'Near-Term Target Coverage'!O29&gt;0,'Near-Term Target Coverage'!O29)</f>
        <v/>
      </c>
      <c r="L85" s="200" t="str" cm="1">
        <f t="array" ref="L85">_xlfn.IFS('Near-Term Target Coverage'!P30="", "", 'Near-Term Target Coverage'!P29=0,"",'Near-Term Target Coverage'!P29&gt;0,'Near-Term Target Coverage'!P29)</f>
        <v/>
      </c>
      <c r="M85" s="200" t="str" cm="1">
        <f t="array" ref="M85">_xlfn.IFS('Near-Term Target Coverage'!Q30="", "", 'Near-Term Target Coverage'!Q29=0,"",'Near-Term Target Coverage'!Q29&gt;0,'Near-Term Target Coverage'!Q29)</f>
        <v/>
      </c>
      <c r="N85" s="200" t="str" cm="1">
        <f t="array" ref="N85">_xlfn.IFS('Near-Term Target Coverage'!R30="", "", 'Near-Term Target Coverage'!R29=0,"",'Near-Term Target Coverage'!R29&gt;0,'Near-Term Target Coverage'!R29)</f>
        <v/>
      </c>
      <c r="O85" s="200" t="str" cm="1">
        <f t="array" ref="O85">_xlfn.IFS('Near-Term Target Coverage'!S30="", "", 'Near-Term Target Coverage'!S29=0,"",'Near-Term Target Coverage'!S29&gt;0,'Near-Term Target Coverage'!S29)</f>
        <v/>
      </c>
      <c r="P85" s="200" t="str" cm="1">
        <f t="array" ref="P85">_xlfn.IFS('Near-Term Target Coverage'!T30="", "", 'Near-Term Target Coverage'!T29=0,"",'Near-Term Target Coverage'!T29&gt;0,'Near-Term Target Coverage'!T29)</f>
        <v/>
      </c>
      <c r="Q85" s="200" t="str" cm="1">
        <f t="array" ref="Q85">_xlfn.IFS('Near-Term Target Coverage'!U30="", "", 'Near-Term Target Coverage'!U29=0,"",'Near-Term Target Coverage'!U29&gt;0,'Near-Term Target Coverage'!U29)</f>
        <v/>
      </c>
      <c r="R85" s="200" t="str" cm="1">
        <f t="array" ref="R85">_xlfn.IFS('Near-Term Target Coverage'!V30="", "", 'Near-Term Target Coverage'!V29=0,"",'Near-Term Target Coverage'!V29&gt;0,'Near-Term Target Coverage'!V29)</f>
        <v/>
      </c>
      <c r="S85" s="200" t="str" cm="1">
        <f t="array" ref="S85">_xlfn.IFS('Near-Term Target Coverage'!W30="", "", 'Near-Term Target Coverage'!W29=0,"",'Near-Term Target Coverage'!W29&gt;0,'Near-Term Target Coverage'!W29)</f>
        <v/>
      </c>
      <c r="T85" s="200" t="str" cm="1">
        <f t="array" ref="T85">_xlfn.IFS('Near-Term Target Coverage'!X30="", "", 'Near-Term Target Coverage'!X29=0,"",'Near-Term Target Coverage'!X29&gt;0,'Near-Term Target Coverage'!X29)</f>
        <v/>
      </c>
      <c r="U85" s="200" t="str" cm="1">
        <f t="array" ref="U85">_xlfn.IFS('Near-Term Target Coverage'!Y30="", "", 'Near-Term Target Coverage'!Y29=0,"",'Near-Term Target Coverage'!Y29&gt;0,'Near-Term Target Coverage'!Y29)</f>
        <v/>
      </c>
      <c r="V85" s="200">
        <f>'Near-Term Target Coverage'!E30</f>
        <v>0</v>
      </c>
      <c r="W85" s="202"/>
      <c r="X85" s="202"/>
      <c r="Y85" s="202"/>
      <c r="Z85" s="202"/>
    </row>
    <row r="86" spans="1:26" ht="15.75" customHeight="1">
      <c r="A86" s="199" t="s">
        <v>400</v>
      </c>
      <c r="B86" s="200" t="str" cm="1">
        <f t="array" ref="B86">_xlfn.IFS('Near-Term Target Coverage'!F31="", "", 'Near-Term Target Coverage'!F30=0,"",'Near-Term Target Coverage'!F30&gt;0,'Near-Term Target Coverage'!F30)</f>
        <v/>
      </c>
      <c r="C86" s="200" t="str" cm="1">
        <f t="array" ref="C86">_xlfn.IFS('Near-Term Target Coverage'!G31="", "", 'Near-Term Target Coverage'!G30=0,"",'Near-Term Target Coverage'!G30&gt;0,'Near-Term Target Coverage'!G30)</f>
        <v/>
      </c>
      <c r="D86" s="200" t="str" cm="1">
        <f t="array" ref="D86">_xlfn.IFS('Near-Term Target Coverage'!H31="", "", 'Near-Term Target Coverage'!H30=0,"",'Near-Term Target Coverage'!H30&gt;0,'Near-Term Target Coverage'!H30)</f>
        <v/>
      </c>
      <c r="E86" s="200" t="str" cm="1">
        <f t="array" ref="E86">_xlfn.IFS('Near-Term Target Coverage'!I31="", "", 'Near-Term Target Coverage'!I30=0,"",'Near-Term Target Coverage'!I30&gt;0,'Near-Term Target Coverage'!I30)</f>
        <v/>
      </c>
      <c r="F86" s="200" t="str" cm="1">
        <f t="array" ref="F86">_xlfn.IFS('Near-Term Target Coverage'!J31="", "", 'Near-Term Target Coverage'!J30=0,"",'Near-Term Target Coverage'!J30&gt;0,'Near-Term Target Coverage'!J30)</f>
        <v/>
      </c>
      <c r="G86" s="200" t="str" cm="1">
        <f t="array" ref="G86">_xlfn.IFS('Near-Term Target Coverage'!K31="", "", 'Near-Term Target Coverage'!K30=0,"",'Near-Term Target Coverage'!K30&gt;0,'Near-Term Target Coverage'!K30)</f>
        <v/>
      </c>
      <c r="H86" s="200" t="str" cm="1">
        <f t="array" ref="H86">_xlfn.IFS('Near-Term Target Coverage'!L31="", "", 'Near-Term Target Coverage'!L30=0,"",'Near-Term Target Coverage'!L30&gt;0,'Near-Term Target Coverage'!L30)</f>
        <v/>
      </c>
      <c r="I86" s="200" t="str" cm="1">
        <f t="array" ref="I86">_xlfn.IFS('Near-Term Target Coverage'!M31="", "", 'Near-Term Target Coverage'!M30=0,"",'Near-Term Target Coverage'!M30&gt;0,'Near-Term Target Coverage'!M30)</f>
        <v/>
      </c>
      <c r="J86" s="200" t="str" cm="1">
        <f t="array" ref="J86">_xlfn.IFS('Near-Term Target Coverage'!N31="", "", 'Near-Term Target Coverage'!N30=0,"",'Near-Term Target Coverage'!N30&gt;0,'Near-Term Target Coverage'!N30)</f>
        <v/>
      </c>
      <c r="K86" s="200" t="str" cm="1">
        <f t="array" ref="K86">_xlfn.IFS('Near-Term Target Coverage'!O31="", "", 'Near-Term Target Coverage'!O30=0,"",'Near-Term Target Coverage'!O30&gt;0,'Near-Term Target Coverage'!O30)</f>
        <v/>
      </c>
      <c r="L86" s="200" t="str" cm="1">
        <f t="array" ref="L86">_xlfn.IFS('Near-Term Target Coverage'!P31="", "", 'Near-Term Target Coverage'!P30=0,"",'Near-Term Target Coverage'!P30&gt;0,'Near-Term Target Coverage'!P30)</f>
        <v/>
      </c>
      <c r="M86" s="200" t="str" cm="1">
        <f t="array" ref="M86">_xlfn.IFS('Near-Term Target Coverage'!Q31="", "", 'Near-Term Target Coverage'!Q30=0,"",'Near-Term Target Coverage'!Q30&gt;0,'Near-Term Target Coverage'!Q30)</f>
        <v/>
      </c>
      <c r="N86" s="200" t="str" cm="1">
        <f t="array" ref="N86">_xlfn.IFS('Near-Term Target Coverage'!R31="", "", 'Near-Term Target Coverage'!R30=0,"",'Near-Term Target Coverage'!R30&gt;0,'Near-Term Target Coverage'!R30)</f>
        <v/>
      </c>
      <c r="O86" s="200" t="str" cm="1">
        <f t="array" ref="O86">_xlfn.IFS('Near-Term Target Coverage'!S31="", "", 'Near-Term Target Coverage'!S30=0,"",'Near-Term Target Coverage'!S30&gt;0,'Near-Term Target Coverage'!S30)</f>
        <v/>
      </c>
      <c r="P86" s="200" t="str" cm="1">
        <f t="array" ref="P86">_xlfn.IFS('Near-Term Target Coverage'!T31="", "", 'Near-Term Target Coverage'!T30=0,"",'Near-Term Target Coverage'!T30&gt;0,'Near-Term Target Coverage'!T30)</f>
        <v/>
      </c>
      <c r="Q86" s="200" t="str" cm="1">
        <f t="array" ref="Q86">_xlfn.IFS('Near-Term Target Coverage'!U31="", "", 'Near-Term Target Coverage'!U30=0,"",'Near-Term Target Coverage'!U30&gt;0,'Near-Term Target Coverage'!U30)</f>
        <v/>
      </c>
      <c r="R86" s="200" t="str" cm="1">
        <f t="array" ref="R86">_xlfn.IFS('Near-Term Target Coverage'!V31="", "", 'Near-Term Target Coverage'!V30=0,"",'Near-Term Target Coverage'!V30&gt;0,'Near-Term Target Coverage'!V30)</f>
        <v/>
      </c>
      <c r="S86" s="200" t="str" cm="1">
        <f t="array" ref="S86">_xlfn.IFS('Near-Term Target Coverage'!W31="", "", 'Near-Term Target Coverage'!W30=0,"",'Near-Term Target Coverage'!W30&gt;0,'Near-Term Target Coverage'!W30)</f>
        <v/>
      </c>
      <c r="T86" s="200" t="str" cm="1">
        <f t="array" ref="T86">_xlfn.IFS('Near-Term Target Coverage'!X31="", "", 'Near-Term Target Coverage'!X30=0,"",'Near-Term Target Coverage'!X30&gt;0,'Near-Term Target Coverage'!X30)</f>
        <v/>
      </c>
      <c r="U86" s="200" t="str" cm="1">
        <f t="array" ref="U86">_xlfn.IFS('Near-Term Target Coverage'!Y31="", "", 'Near-Term Target Coverage'!Y30=0,"",'Near-Term Target Coverage'!Y30&gt;0,'Near-Term Target Coverage'!Y30)</f>
        <v/>
      </c>
      <c r="V86" s="200">
        <f>'Near-Term Target Coverage'!E31</f>
        <v>0</v>
      </c>
      <c r="W86" s="202"/>
      <c r="X86" s="202"/>
      <c r="Y86" s="202"/>
      <c r="Z86" s="202"/>
    </row>
    <row r="87" spans="1:26" ht="15.75" customHeight="1">
      <c r="A87" s="199" t="s">
        <v>401</v>
      </c>
      <c r="B87" s="200" t="str" cm="1">
        <f t="array" ref="B87">_xlfn.IFS('Near-Term Target Coverage'!F32="", "", 'Near-Term Target Coverage'!F31=0,"",'Near-Term Target Coverage'!F31&gt;0,'Near-Term Target Coverage'!F31)</f>
        <v/>
      </c>
      <c r="C87" s="200" t="str" cm="1">
        <f t="array" ref="C87">_xlfn.IFS('Near-Term Target Coverage'!G32="", "", 'Near-Term Target Coverage'!G31=0,"",'Near-Term Target Coverage'!G31&gt;0,'Near-Term Target Coverage'!G31)</f>
        <v/>
      </c>
      <c r="D87" s="200" t="str" cm="1">
        <f t="array" ref="D87">_xlfn.IFS('Near-Term Target Coverage'!H32="", "", 'Near-Term Target Coverage'!H31=0,"",'Near-Term Target Coverage'!H31&gt;0,'Near-Term Target Coverage'!H31)</f>
        <v/>
      </c>
      <c r="E87" s="200" t="str" cm="1">
        <f t="array" ref="E87">_xlfn.IFS('Near-Term Target Coverage'!I32="", "", 'Near-Term Target Coverage'!I31=0,"",'Near-Term Target Coverage'!I31&gt;0,'Near-Term Target Coverage'!I31)</f>
        <v/>
      </c>
      <c r="F87" s="200" t="str" cm="1">
        <f t="array" ref="F87">_xlfn.IFS('Near-Term Target Coverage'!J32="", "", 'Near-Term Target Coverage'!J31=0,"",'Near-Term Target Coverage'!J31&gt;0,'Near-Term Target Coverage'!J31)</f>
        <v/>
      </c>
      <c r="G87" s="200" t="str" cm="1">
        <f t="array" ref="G87">_xlfn.IFS('Near-Term Target Coverage'!K32="", "", 'Near-Term Target Coverage'!K31=0,"",'Near-Term Target Coverage'!K31&gt;0,'Near-Term Target Coverage'!K31)</f>
        <v/>
      </c>
      <c r="H87" s="200" t="str" cm="1">
        <f t="array" ref="H87">_xlfn.IFS('Near-Term Target Coverage'!L32="", "", 'Near-Term Target Coverage'!L31=0,"",'Near-Term Target Coverage'!L31&gt;0,'Near-Term Target Coverage'!L31)</f>
        <v/>
      </c>
      <c r="I87" s="200" t="str" cm="1">
        <f t="array" ref="I87">_xlfn.IFS('Near-Term Target Coverage'!M32="", "", 'Near-Term Target Coverage'!M31=0,"",'Near-Term Target Coverage'!M31&gt;0,'Near-Term Target Coverage'!M31)</f>
        <v/>
      </c>
      <c r="J87" s="200" t="str" cm="1">
        <f t="array" ref="J87">_xlfn.IFS('Near-Term Target Coverage'!N32="", "", 'Near-Term Target Coverage'!N31=0,"",'Near-Term Target Coverage'!N31&gt;0,'Near-Term Target Coverage'!N31)</f>
        <v/>
      </c>
      <c r="K87" s="200" t="str" cm="1">
        <f t="array" ref="K87">_xlfn.IFS('Near-Term Target Coverage'!O32="", "", 'Near-Term Target Coverage'!O31=0,"",'Near-Term Target Coverage'!O31&gt;0,'Near-Term Target Coverage'!O31)</f>
        <v/>
      </c>
      <c r="L87" s="200" t="str" cm="1">
        <f t="array" ref="L87">_xlfn.IFS('Near-Term Target Coverage'!P32="", "", 'Near-Term Target Coverage'!P31=0,"",'Near-Term Target Coverage'!P31&gt;0,'Near-Term Target Coverage'!P31)</f>
        <v/>
      </c>
      <c r="M87" s="200" t="str" cm="1">
        <f t="array" ref="M87">_xlfn.IFS('Near-Term Target Coverage'!Q32="", "", 'Near-Term Target Coverage'!Q31=0,"",'Near-Term Target Coverage'!Q31&gt;0,'Near-Term Target Coverage'!Q31)</f>
        <v/>
      </c>
      <c r="N87" s="200" t="str" cm="1">
        <f t="array" ref="N87">_xlfn.IFS('Near-Term Target Coverage'!R32="", "", 'Near-Term Target Coverage'!R31=0,"",'Near-Term Target Coverage'!R31&gt;0,'Near-Term Target Coverage'!R31)</f>
        <v/>
      </c>
      <c r="O87" s="200" t="str" cm="1">
        <f t="array" ref="O87">_xlfn.IFS('Near-Term Target Coverage'!S32="", "", 'Near-Term Target Coverage'!S31=0,"",'Near-Term Target Coverage'!S31&gt;0,'Near-Term Target Coverage'!S31)</f>
        <v/>
      </c>
      <c r="P87" s="200" t="str" cm="1">
        <f t="array" ref="P87">_xlfn.IFS('Near-Term Target Coverage'!T32="", "", 'Near-Term Target Coverage'!T31=0,"",'Near-Term Target Coverage'!T31&gt;0,'Near-Term Target Coverage'!T31)</f>
        <v/>
      </c>
      <c r="Q87" s="200" t="str" cm="1">
        <f t="array" ref="Q87">_xlfn.IFS('Near-Term Target Coverage'!U32="", "", 'Near-Term Target Coverage'!U31=0,"",'Near-Term Target Coverage'!U31&gt;0,'Near-Term Target Coverage'!U31)</f>
        <v/>
      </c>
      <c r="R87" s="200" t="str" cm="1">
        <f t="array" ref="R87">_xlfn.IFS('Near-Term Target Coverage'!V32="", "", 'Near-Term Target Coverage'!V31=0,"",'Near-Term Target Coverage'!V31&gt;0,'Near-Term Target Coverage'!V31)</f>
        <v/>
      </c>
      <c r="S87" s="200" t="str" cm="1">
        <f t="array" ref="S87">_xlfn.IFS('Near-Term Target Coverage'!W32="", "", 'Near-Term Target Coverage'!W31=0,"",'Near-Term Target Coverage'!W31&gt;0,'Near-Term Target Coverage'!W31)</f>
        <v/>
      </c>
      <c r="T87" s="200" t="str" cm="1">
        <f t="array" ref="T87">_xlfn.IFS('Near-Term Target Coverage'!X32="", "", 'Near-Term Target Coverage'!X31=0,"",'Near-Term Target Coverage'!X31&gt;0,'Near-Term Target Coverage'!X31)</f>
        <v/>
      </c>
      <c r="U87" s="200" t="str" cm="1">
        <f t="array" ref="U87">_xlfn.IFS('Near-Term Target Coverage'!Y32="", "", 'Near-Term Target Coverage'!Y31=0,"",'Near-Term Target Coverage'!Y31&gt;0,'Near-Term Target Coverage'!Y31)</f>
        <v/>
      </c>
      <c r="V87" s="200">
        <f>'Near-Term Target Coverage'!E32</f>
        <v>0</v>
      </c>
      <c r="W87" s="202"/>
      <c r="X87" s="202"/>
      <c r="Y87" s="202"/>
      <c r="Z87" s="202"/>
    </row>
    <row r="88" spans="1:26" ht="15.75" customHeight="1">
      <c r="A88" s="199" t="s">
        <v>402</v>
      </c>
      <c r="B88" s="200" t="str" cm="1">
        <f t="array" ref="B88">_xlfn.IFS('Near-Term Target Coverage'!F33="", "", 'Near-Term Target Coverage'!F32=0,"",'Near-Term Target Coverage'!F32&gt;0,'Near-Term Target Coverage'!F32)</f>
        <v/>
      </c>
      <c r="C88" s="200" t="str" cm="1">
        <f t="array" ref="C88">_xlfn.IFS('Near-Term Target Coverage'!G33="", "", 'Near-Term Target Coverage'!G32=0,"",'Near-Term Target Coverage'!G32&gt;0,'Near-Term Target Coverage'!G32)</f>
        <v/>
      </c>
      <c r="D88" s="200" t="str" cm="1">
        <f t="array" ref="D88">_xlfn.IFS('Near-Term Target Coverage'!H33="", "", 'Near-Term Target Coverage'!H32=0,"",'Near-Term Target Coverage'!H32&gt;0,'Near-Term Target Coverage'!H32)</f>
        <v/>
      </c>
      <c r="E88" s="200" t="str" cm="1">
        <f t="array" ref="E88">_xlfn.IFS('Near-Term Target Coverage'!I33="", "", 'Near-Term Target Coverage'!I32=0,"",'Near-Term Target Coverage'!I32&gt;0,'Near-Term Target Coverage'!I32)</f>
        <v/>
      </c>
      <c r="F88" s="200" t="str" cm="1">
        <f t="array" ref="F88">_xlfn.IFS('Near-Term Target Coverage'!J33="", "", 'Near-Term Target Coverage'!J32=0,"",'Near-Term Target Coverage'!J32&gt;0,'Near-Term Target Coverage'!J32)</f>
        <v/>
      </c>
      <c r="G88" s="200" t="str" cm="1">
        <f t="array" ref="G88">_xlfn.IFS('Near-Term Target Coverage'!K33="", "", 'Near-Term Target Coverage'!K32=0,"",'Near-Term Target Coverage'!K32&gt;0,'Near-Term Target Coverage'!K32)</f>
        <v/>
      </c>
      <c r="H88" s="200" t="str" cm="1">
        <f t="array" ref="H88">_xlfn.IFS('Near-Term Target Coverage'!L33="", "", 'Near-Term Target Coverage'!L32=0,"",'Near-Term Target Coverage'!L32&gt;0,'Near-Term Target Coverage'!L32)</f>
        <v/>
      </c>
      <c r="I88" s="200" t="str" cm="1">
        <f t="array" ref="I88">_xlfn.IFS('Near-Term Target Coverage'!M33="", "", 'Near-Term Target Coverage'!M32=0,"",'Near-Term Target Coverage'!M32&gt;0,'Near-Term Target Coverage'!M32)</f>
        <v/>
      </c>
      <c r="J88" s="200" t="str" cm="1">
        <f t="array" ref="J88">_xlfn.IFS('Near-Term Target Coverage'!N33="", "", 'Near-Term Target Coverage'!N32=0,"",'Near-Term Target Coverage'!N32&gt;0,'Near-Term Target Coverage'!N32)</f>
        <v/>
      </c>
      <c r="K88" s="200" t="str" cm="1">
        <f t="array" ref="K88">_xlfn.IFS('Near-Term Target Coverage'!O33="", "", 'Near-Term Target Coverage'!O32=0,"",'Near-Term Target Coverage'!O32&gt;0,'Near-Term Target Coverage'!O32)</f>
        <v/>
      </c>
      <c r="L88" s="200" t="str" cm="1">
        <f t="array" ref="L88">_xlfn.IFS('Near-Term Target Coverage'!P33="", "", 'Near-Term Target Coverage'!P32=0,"",'Near-Term Target Coverage'!P32&gt;0,'Near-Term Target Coverage'!P32)</f>
        <v/>
      </c>
      <c r="M88" s="200" t="str" cm="1">
        <f t="array" ref="M88">_xlfn.IFS('Near-Term Target Coverage'!Q33="", "", 'Near-Term Target Coverage'!Q32=0,"",'Near-Term Target Coverage'!Q32&gt;0,'Near-Term Target Coverage'!Q32)</f>
        <v/>
      </c>
      <c r="N88" s="200" t="str" cm="1">
        <f t="array" ref="N88">_xlfn.IFS('Near-Term Target Coverage'!R33="", "", 'Near-Term Target Coverage'!R32=0,"",'Near-Term Target Coverage'!R32&gt;0,'Near-Term Target Coverage'!R32)</f>
        <v/>
      </c>
      <c r="O88" s="200" t="str" cm="1">
        <f t="array" ref="O88">_xlfn.IFS('Near-Term Target Coverage'!S33="", "", 'Near-Term Target Coverage'!S32=0,"",'Near-Term Target Coverage'!S32&gt;0,'Near-Term Target Coverage'!S32)</f>
        <v/>
      </c>
      <c r="P88" s="200" t="str" cm="1">
        <f t="array" ref="P88">_xlfn.IFS('Near-Term Target Coverage'!T33="", "", 'Near-Term Target Coverage'!T32=0,"",'Near-Term Target Coverage'!T32&gt;0,'Near-Term Target Coverage'!T32)</f>
        <v/>
      </c>
      <c r="Q88" s="200" t="str" cm="1">
        <f t="array" ref="Q88">_xlfn.IFS('Near-Term Target Coverage'!U33="", "", 'Near-Term Target Coverage'!U32=0,"",'Near-Term Target Coverage'!U32&gt;0,'Near-Term Target Coverage'!U32)</f>
        <v/>
      </c>
      <c r="R88" s="200" t="str" cm="1">
        <f t="array" ref="R88">_xlfn.IFS('Near-Term Target Coverage'!V33="", "", 'Near-Term Target Coverage'!V32=0,"",'Near-Term Target Coverage'!V32&gt;0,'Near-Term Target Coverage'!V32)</f>
        <v/>
      </c>
      <c r="S88" s="200" t="str" cm="1">
        <f t="array" ref="S88">_xlfn.IFS('Near-Term Target Coverage'!W33="", "", 'Near-Term Target Coverage'!W32=0,"",'Near-Term Target Coverage'!W32&gt;0,'Near-Term Target Coverage'!W32)</f>
        <v/>
      </c>
      <c r="T88" s="200" t="str" cm="1">
        <f t="array" ref="T88">_xlfn.IFS('Near-Term Target Coverage'!X33="", "", 'Near-Term Target Coverage'!X32=0,"",'Near-Term Target Coverage'!X32&gt;0,'Near-Term Target Coverage'!X32)</f>
        <v/>
      </c>
      <c r="U88" s="200" t="str" cm="1">
        <f t="array" ref="U88">_xlfn.IFS('Near-Term Target Coverage'!Y33="", "", 'Near-Term Target Coverage'!Y32=0,"",'Near-Term Target Coverage'!Y32&gt;0,'Near-Term Target Coverage'!Y32)</f>
        <v/>
      </c>
      <c r="V88" s="200">
        <f>'Near-Term Target Coverage'!E33</f>
        <v>0</v>
      </c>
      <c r="W88" s="202"/>
      <c r="X88" s="202"/>
      <c r="Y88" s="202"/>
      <c r="Z88" s="202"/>
    </row>
    <row r="89" spans="1:26" ht="15.75" customHeight="1">
      <c r="A89" s="199" t="s">
        <v>403</v>
      </c>
      <c r="B89" s="200" t="str" cm="1">
        <f t="array" ref="B89">_xlfn.IFS('Near-Term Target Coverage'!F34="", "", 'Near-Term Target Coverage'!F33=0,"",'Near-Term Target Coverage'!F33&gt;0,'Near-Term Target Coverage'!F33)</f>
        <v/>
      </c>
      <c r="C89" s="200" t="str" cm="1">
        <f t="array" ref="C89">_xlfn.IFS('Near-Term Target Coverage'!G34="", "", 'Near-Term Target Coverage'!G33=0,"",'Near-Term Target Coverage'!G33&gt;0,'Near-Term Target Coverage'!G33)</f>
        <v/>
      </c>
      <c r="D89" s="200" t="str" cm="1">
        <f t="array" ref="D89">_xlfn.IFS('Near-Term Target Coverage'!H34="", "", 'Near-Term Target Coverage'!H33=0,"",'Near-Term Target Coverage'!H33&gt;0,'Near-Term Target Coverage'!H33)</f>
        <v/>
      </c>
      <c r="E89" s="200" t="str" cm="1">
        <f t="array" ref="E89">_xlfn.IFS('Near-Term Target Coverage'!I34="", "", 'Near-Term Target Coverage'!I33=0,"",'Near-Term Target Coverage'!I33&gt;0,'Near-Term Target Coverage'!I33)</f>
        <v/>
      </c>
      <c r="F89" s="200" t="str" cm="1">
        <f t="array" ref="F89">_xlfn.IFS('Near-Term Target Coverage'!J34="", "", 'Near-Term Target Coverage'!J33=0,"",'Near-Term Target Coverage'!J33&gt;0,'Near-Term Target Coverage'!J33)</f>
        <v/>
      </c>
      <c r="G89" s="200" t="str" cm="1">
        <f t="array" ref="G89">_xlfn.IFS('Near-Term Target Coverage'!K34="", "", 'Near-Term Target Coverage'!K33=0,"",'Near-Term Target Coverage'!K33&gt;0,'Near-Term Target Coverage'!K33)</f>
        <v/>
      </c>
      <c r="H89" s="200" t="str" cm="1">
        <f t="array" ref="H89">_xlfn.IFS('Near-Term Target Coverage'!L34="", "", 'Near-Term Target Coverage'!L33=0,"",'Near-Term Target Coverage'!L33&gt;0,'Near-Term Target Coverage'!L33)</f>
        <v/>
      </c>
      <c r="I89" s="200" t="str" cm="1">
        <f t="array" ref="I89">_xlfn.IFS('Near-Term Target Coverage'!M34="", "", 'Near-Term Target Coverage'!M33=0,"",'Near-Term Target Coverage'!M33&gt;0,'Near-Term Target Coverage'!M33)</f>
        <v/>
      </c>
      <c r="J89" s="200" t="str" cm="1">
        <f t="array" ref="J89">_xlfn.IFS('Near-Term Target Coverage'!N34="", "", 'Near-Term Target Coverage'!N33=0,"",'Near-Term Target Coverage'!N33&gt;0,'Near-Term Target Coverage'!N33)</f>
        <v/>
      </c>
      <c r="K89" s="200" t="str" cm="1">
        <f t="array" ref="K89">_xlfn.IFS('Near-Term Target Coverage'!O34="", "", 'Near-Term Target Coverage'!O33=0,"",'Near-Term Target Coverage'!O33&gt;0,'Near-Term Target Coverage'!O33)</f>
        <v/>
      </c>
      <c r="L89" s="200" t="str" cm="1">
        <f t="array" ref="L89">_xlfn.IFS('Near-Term Target Coverage'!P34="", "", 'Near-Term Target Coverage'!P33=0,"",'Near-Term Target Coverage'!P33&gt;0,'Near-Term Target Coverage'!P33)</f>
        <v/>
      </c>
      <c r="M89" s="200" t="str" cm="1">
        <f t="array" ref="M89">_xlfn.IFS('Near-Term Target Coverage'!Q34="", "", 'Near-Term Target Coverage'!Q33=0,"",'Near-Term Target Coverage'!Q33&gt;0,'Near-Term Target Coverage'!Q33)</f>
        <v/>
      </c>
      <c r="N89" s="200" t="str" cm="1">
        <f t="array" ref="N89">_xlfn.IFS('Near-Term Target Coverage'!R34="", "", 'Near-Term Target Coverage'!R33=0,"",'Near-Term Target Coverage'!R33&gt;0,'Near-Term Target Coverage'!R33)</f>
        <v/>
      </c>
      <c r="O89" s="200" t="str" cm="1">
        <f t="array" ref="O89">_xlfn.IFS('Near-Term Target Coverage'!S34="", "", 'Near-Term Target Coverage'!S33=0,"",'Near-Term Target Coverage'!S33&gt;0,'Near-Term Target Coverage'!S33)</f>
        <v/>
      </c>
      <c r="P89" s="200" t="str" cm="1">
        <f t="array" ref="P89">_xlfn.IFS('Near-Term Target Coverage'!T34="", "", 'Near-Term Target Coverage'!T33=0,"",'Near-Term Target Coverage'!T33&gt;0,'Near-Term Target Coverage'!T33)</f>
        <v/>
      </c>
      <c r="Q89" s="200" t="str" cm="1">
        <f t="array" ref="Q89">_xlfn.IFS('Near-Term Target Coverage'!U34="", "", 'Near-Term Target Coverage'!U33=0,"",'Near-Term Target Coverage'!U33&gt;0,'Near-Term Target Coverage'!U33)</f>
        <v/>
      </c>
      <c r="R89" s="200" t="str" cm="1">
        <f t="array" ref="R89">_xlfn.IFS('Near-Term Target Coverage'!V34="", "", 'Near-Term Target Coverage'!V33=0,"",'Near-Term Target Coverage'!V33&gt;0,'Near-Term Target Coverage'!V33)</f>
        <v/>
      </c>
      <c r="S89" s="200" t="str" cm="1">
        <f t="array" ref="S89">_xlfn.IFS('Near-Term Target Coverage'!W34="", "", 'Near-Term Target Coverage'!W33=0,"",'Near-Term Target Coverage'!W33&gt;0,'Near-Term Target Coverage'!W33)</f>
        <v/>
      </c>
      <c r="T89" s="200" t="str" cm="1">
        <f t="array" ref="T89">_xlfn.IFS('Near-Term Target Coverage'!X34="", "", 'Near-Term Target Coverage'!X33=0,"",'Near-Term Target Coverage'!X33&gt;0,'Near-Term Target Coverage'!X33)</f>
        <v/>
      </c>
      <c r="U89" s="200" t="str" cm="1">
        <f t="array" ref="U89">_xlfn.IFS('Near-Term Target Coverage'!Y34="", "", 'Near-Term Target Coverage'!Y33=0,"",'Near-Term Target Coverage'!Y33&gt;0,'Near-Term Target Coverage'!Y33)</f>
        <v/>
      </c>
      <c r="V89" s="200">
        <f>'Near-Term Target Coverage'!E34</f>
        <v>0</v>
      </c>
      <c r="W89" s="202"/>
      <c r="X89" s="202"/>
      <c r="Y89" s="202"/>
      <c r="Z89" s="202"/>
    </row>
    <row r="90" spans="1:26" ht="15.75" customHeight="1">
      <c r="A90" s="199" t="s">
        <v>404</v>
      </c>
      <c r="B90" s="200" t="str" cm="1">
        <f t="array" ref="B90">_xlfn.IFS('Near-Term Target Coverage'!F35="", "", 'Near-Term Target Coverage'!F34=0,"",'Near-Term Target Coverage'!F34&gt;0,'Near-Term Target Coverage'!F34)</f>
        <v/>
      </c>
      <c r="C90" s="200" t="str" cm="1">
        <f t="array" ref="C90">_xlfn.IFS('Near-Term Target Coverage'!G35="", "", 'Near-Term Target Coverage'!G34=0,"",'Near-Term Target Coverage'!G34&gt;0,'Near-Term Target Coverage'!G34)</f>
        <v/>
      </c>
      <c r="D90" s="200" t="str" cm="1">
        <f t="array" ref="D90">_xlfn.IFS('Near-Term Target Coverage'!H35="", "", 'Near-Term Target Coverage'!H34=0,"",'Near-Term Target Coverage'!H34&gt;0,'Near-Term Target Coverage'!H34)</f>
        <v/>
      </c>
      <c r="E90" s="200" t="str" cm="1">
        <f t="array" ref="E90">_xlfn.IFS('Near-Term Target Coverage'!I35="", "", 'Near-Term Target Coverage'!I34=0,"",'Near-Term Target Coverage'!I34&gt;0,'Near-Term Target Coverage'!I34)</f>
        <v/>
      </c>
      <c r="F90" s="200" t="str" cm="1">
        <f t="array" ref="F90">_xlfn.IFS('Near-Term Target Coverage'!J35="", "", 'Near-Term Target Coverage'!J34=0,"",'Near-Term Target Coverage'!J34&gt;0,'Near-Term Target Coverage'!J34)</f>
        <v/>
      </c>
      <c r="G90" s="200" t="str" cm="1">
        <f t="array" ref="G90">_xlfn.IFS('Near-Term Target Coverage'!K35="", "", 'Near-Term Target Coverage'!K34=0,"",'Near-Term Target Coverage'!K34&gt;0,'Near-Term Target Coverage'!K34)</f>
        <v/>
      </c>
      <c r="H90" s="200" t="str" cm="1">
        <f t="array" ref="H90">_xlfn.IFS('Near-Term Target Coverage'!L35="", "", 'Near-Term Target Coverage'!L34=0,"",'Near-Term Target Coverage'!L34&gt;0,'Near-Term Target Coverage'!L34)</f>
        <v/>
      </c>
      <c r="I90" s="200" t="str" cm="1">
        <f t="array" ref="I90">_xlfn.IFS('Near-Term Target Coverage'!M35="", "", 'Near-Term Target Coverage'!M34=0,"",'Near-Term Target Coverage'!M34&gt;0,'Near-Term Target Coverage'!M34)</f>
        <v/>
      </c>
      <c r="J90" s="200" t="str" cm="1">
        <f t="array" ref="J90">_xlfn.IFS('Near-Term Target Coverage'!N35="", "", 'Near-Term Target Coverage'!N34=0,"",'Near-Term Target Coverage'!N34&gt;0,'Near-Term Target Coverage'!N34)</f>
        <v/>
      </c>
      <c r="K90" s="200" t="str" cm="1">
        <f t="array" ref="K90">_xlfn.IFS('Near-Term Target Coverage'!O35="", "", 'Near-Term Target Coverage'!O34=0,"",'Near-Term Target Coverage'!O34&gt;0,'Near-Term Target Coverage'!O34)</f>
        <v/>
      </c>
      <c r="L90" s="200" t="str" cm="1">
        <f t="array" ref="L90">_xlfn.IFS('Near-Term Target Coverage'!P35="", "", 'Near-Term Target Coverage'!P34=0,"",'Near-Term Target Coverage'!P34&gt;0,'Near-Term Target Coverage'!P34)</f>
        <v/>
      </c>
      <c r="M90" s="200" t="str" cm="1">
        <f t="array" ref="M90">_xlfn.IFS('Near-Term Target Coverage'!Q35="", "", 'Near-Term Target Coverage'!Q34=0,"",'Near-Term Target Coverage'!Q34&gt;0,'Near-Term Target Coverage'!Q34)</f>
        <v/>
      </c>
      <c r="N90" s="200" t="str" cm="1">
        <f t="array" ref="N90">_xlfn.IFS('Near-Term Target Coverage'!R35="", "", 'Near-Term Target Coverage'!R34=0,"",'Near-Term Target Coverage'!R34&gt;0,'Near-Term Target Coverage'!R34)</f>
        <v/>
      </c>
      <c r="O90" s="200" t="str" cm="1">
        <f t="array" ref="O90">_xlfn.IFS('Near-Term Target Coverage'!S35="", "", 'Near-Term Target Coverage'!S34=0,"",'Near-Term Target Coverage'!S34&gt;0,'Near-Term Target Coverage'!S34)</f>
        <v/>
      </c>
      <c r="P90" s="200" t="str" cm="1">
        <f t="array" ref="P90">_xlfn.IFS('Near-Term Target Coverage'!T35="", "", 'Near-Term Target Coverage'!T34=0,"",'Near-Term Target Coverage'!T34&gt;0,'Near-Term Target Coverage'!T34)</f>
        <v/>
      </c>
      <c r="Q90" s="200" t="str" cm="1">
        <f t="array" ref="Q90">_xlfn.IFS('Near-Term Target Coverage'!U35="", "", 'Near-Term Target Coverage'!U34=0,"",'Near-Term Target Coverage'!U34&gt;0,'Near-Term Target Coverage'!U34)</f>
        <v/>
      </c>
      <c r="R90" s="200" t="str" cm="1">
        <f t="array" ref="R90">_xlfn.IFS('Near-Term Target Coverage'!V35="", "", 'Near-Term Target Coverage'!V34=0,"",'Near-Term Target Coverage'!V34&gt;0,'Near-Term Target Coverage'!V34)</f>
        <v/>
      </c>
      <c r="S90" s="200" t="str" cm="1">
        <f t="array" ref="S90">_xlfn.IFS('Near-Term Target Coverage'!W35="", "", 'Near-Term Target Coverage'!W34=0,"",'Near-Term Target Coverage'!W34&gt;0,'Near-Term Target Coverage'!W34)</f>
        <v/>
      </c>
      <c r="T90" s="200" t="str" cm="1">
        <f t="array" ref="T90">_xlfn.IFS('Near-Term Target Coverage'!X35="", "", 'Near-Term Target Coverage'!X34=0,"",'Near-Term Target Coverage'!X34&gt;0,'Near-Term Target Coverage'!X34)</f>
        <v/>
      </c>
      <c r="U90" s="200" t="str" cm="1">
        <f t="array" ref="U90">_xlfn.IFS('Near-Term Target Coverage'!Y35="", "", 'Near-Term Target Coverage'!Y34=0,"",'Near-Term Target Coverage'!Y34&gt;0,'Near-Term Target Coverage'!Y34)</f>
        <v/>
      </c>
      <c r="V90" s="200">
        <f>'Near-Term Target Coverage'!E35</f>
        <v>0</v>
      </c>
      <c r="W90" s="202"/>
      <c r="X90" s="202"/>
      <c r="Y90" s="202"/>
      <c r="Z90" s="202"/>
    </row>
    <row r="91" spans="1:26" ht="15.75" customHeight="1">
      <c r="A91" s="199" t="s">
        <v>405</v>
      </c>
      <c r="B91" s="200" t="str" cm="1">
        <f t="array" ref="B91">_xlfn.IFS('Near-Term Target Coverage'!F36="", "", 'Near-Term Target Coverage'!F35=0,"",'Near-Term Target Coverage'!F35&gt;0,'Near-Term Target Coverage'!F35)</f>
        <v/>
      </c>
      <c r="C91" s="200" t="str" cm="1">
        <f t="array" ref="C91">_xlfn.IFS('Near-Term Target Coverage'!G36="", "", 'Near-Term Target Coverage'!G35=0,"",'Near-Term Target Coverage'!G35&gt;0,'Near-Term Target Coverage'!G35)</f>
        <v/>
      </c>
      <c r="D91" s="200" t="str" cm="1">
        <f t="array" ref="D91">_xlfn.IFS('Near-Term Target Coverage'!H36="", "", 'Near-Term Target Coverage'!H35=0,"",'Near-Term Target Coverage'!H35&gt;0,'Near-Term Target Coverage'!H35)</f>
        <v/>
      </c>
      <c r="E91" s="200" t="str" cm="1">
        <f t="array" ref="E91">_xlfn.IFS('Near-Term Target Coverage'!I36="", "", 'Near-Term Target Coverage'!I35=0,"",'Near-Term Target Coverage'!I35&gt;0,'Near-Term Target Coverage'!I35)</f>
        <v/>
      </c>
      <c r="F91" s="200" t="str" cm="1">
        <f t="array" ref="F91">_xlfn.IFS('Near-Term Target Coverage'!J36="", "", 'Near-Term Target Coverage'!J35=0,"",'Near-Term Target Coverage'!J35&gt;0,'Near-Term Target Coverage'!J35)</f>
        <v/>
      </c>
      <c r="G91" s="200" t="str" cm="1">
        <f t="array" ref="G91">_xlfn.IFS('Near-Term Target Coverage'!K36="", "", 'Near-Term Target Coverage'!K35=0,"",'Near-Term Target Coverage'!K35&gt;0,'Near-Term Target Coverage'!K35)</f>
        <v/>
      </c>
      <c r="H91" s="200" t="str" cm="1">
        <f t="array" ref="H91">_xlfn.IFS('Near-Term Target Coverage'!L36="", "", 'Near-Term Target Coverage'!L35=0,"",'Near-Term Target Coverage'!L35&gt;0,'Near-Term Target Coverage'!L35)</f>
        <v/>
      </c>
      <c r="I91" s="200" t="str" cm="1">
        <f t="array" ref="I91">_xlfn.IFS('Near-Term Target Coverage'!M36="", "", 'Near-Term Target Coverage'!M35=0,"",'Near-Term Target Coverage'!M35&gt;0,'Near-Term Target Coverage'!M35)</f>
        <v/>
      </c>
      <c r="J91" s="200" t="str" cm="1">
        <f t="array" ref="J91">_xlfn.IFS('Near-Term Target Coverage'!N36="", "", 'Near-Term Target Coverage'!N35=0,"",'Near-Term Target Coverage'!N35&gt;0,'Near-Term Target Coverage'!N35)</f>
        <v/>
      </c>
      <c r="K91" s="200" t="str" cm="1">
        <f t="array" ref="K91">_xlfn.IFS('Near-Term Target Coverage'!O36="", "", 'Near-Term Target Coverage'!O35=0,"",'Near-Term Target Coverage'!O35&gt;0,'Near-Term Target Coverage'!O35)</f>
        <v/>
      </c>
      <c r="L91" s="200" t="str" cm="1">
        <f t="array" ref="L91">_xlfn.IFS('Near-Term Target Coverage'!P36="", "", 'Near-Term Target Coverage'!P35=0,"",'Near-Term Target Coverage'!P35&gt;0,'Near-Term Target Coverage'!P35)</f>
        <v/>
      </c>
      <c r="M91" s="200" t="str" cm="1">
        <f t="array" ref="M91">_xlfn.IFS('Near-Term Target Coverage'!Q36="", "", 'Near-Term Target Coverage'!Q35=0,"",'Near-Term Target Coverage'!Q35&gt;0,'Near-Term Target Coverage'!Q35)</f>
        <v/>
      </c>
      <c r="N91" s="200" t="str" cm="1">
        <f t="array" ref="N91">_xlfn.IFS('Near-Term Target Coverage'!R36="", "", 'Near-Term Target Coverage'!R35=0,"",'Near-Term Target Coverage'!R35&gt;0,'Near-Term Target Coverage'!R35)</f>
        <v/>
      </c>
      <c r="O91" s="200" t="str" cm="1">
        <f t="array" ref="O91">_xlfn.IFS('Near-Term Target Coverage'!S36="", "", 'Near-Term Target Coverage'!S35=0,"",'Near-Term Target Coverage'!S35&gt;0,'Near-Term Target Coverage'!S35)</f>
        <v/>
      </c>
      <c r="P91" s="200" t="str" cm="1">
        <f t="array" ref="P91">_xlfn.IFS('Near-Term Target Coverage'!T36="", "", 'Near-Term Target Coverage'!T35=0,"",'Near-Term Target Coverage'!T35&gt;0,'Near-Term Target Coverage'!T35)</f>
        <v/>
      </c>
      <c r="Q91" s="200" t="str" cm="1">
        <f t="array" ref="Q91">_xlfn.IFS('Near-Term Target Coverage'!U36="", "", 'Near-Term Target Coverage'!U35=0,"",'Near-Term Target Coverage'!U35&gt;0,'Near-Term Target Coverage'!U35)</f>
        <v/>
      </c>
      <c r="R91" s="200" t="str" cm="1">
        <f t="array" ref="R91">_xlfn.IFS('Near-Term Target Coverage'!V36="", "", 'Near-Term Target Coverage'!V35=0,"",'Near-Term Target Coverage'!V35&gt;0,'Near-Term Target Coverage'!V35)</f>
        <v/>
      </c>
      <c r="S91" s="200" t="str" cm="1">
        <f t="array" ref="S91">_xlfn.IFS('Near-Term Target Coverage'!W36="", "", 'Near-Term Target Coverage'!W35=0,"",'Near-Term Target Coverage'!W35&gt;0,'Near-Term Target Coverage'!W35)</f>
        <v/>
      </c>
      <c r="T91" s="200" t="str" cm="1">
        <f t="array" ref="T91">_xlfn.IFS('Near-Term Target Coverage'!X36="", "", 'Near-Term Target Coverage'!X35=0,"",'Near-Term Target Coverage'!X35&gt;0,'Near-Term Target Coverage'!X35)</f>
        <v/>
      </c>
      <c r="U91" s="200" t="str" cm="1">
        <f t="array" ref="U91">_xlfn.IFS('Near-Term Target Coverage'!Y36="", "", 'Near-Term Target Coverage'!Y35=0,"",'Near-Term Target Coverage'!Y35&gt;0,'Near-Term Target Coverage'!Y35)</f>
        <v/>
      </c>
      <c r="V91" s="200">
        <f>'Near-Term Target Coverage'!E36</f>
        <v>0</v>
      </c>
      <c r="W91" s="202"/>
      <c r="X91" s="202"/>
      <c r="Y91" s="202"/>
      <c r="Z91" s="202"/>
    </row>
    <row r="92" spans="1:26" ht="15.75" customHeight="1">
      <c r="A92" s="199" t="s">
        <v>406</v>
      </c>
      <c r="B92" s="200" t="str" cm="1">
        <f t="array" ref="B92">_xlfn.IFS('Near-Term Target Coverage'!F37="", "", 'Near-Term Target Coverage'!F36=0,"",'Near-Term Target Coverage'!F36&gt;0,'Near-Term Target Coverage'!F36)</f>
        <v/>
      </c>
      <c r="C92" s="200" t="str" cm="1">
        <f t="array" ref="C92">_xlfn.IFS('Near-Term Target Coverage'!G37="", "", 'Near-Term Target Coverage'!G36=0,"",'Near-Term Target Coverage'!G36&gt;0,'Near-Term Target Coverage'!G36)</f>
        <v/>
      </c>
      <c r="D92" s="200" t="str" cm="1">
        <f t="array" ref="D92">_xlfn.IFS('Near-Term Target Coverage'!H37="", "", 'Near-Term Target Coverage'!H36=0,"",'Near-Term Target Coverage'!H36&gt;0,'Near-Term Target Coverage'!H36)</f>
        <v/>
      </c>
      <c r="E92" s="200" t="str" cm="1">
        <f t="array" ref="E92">_xlfn.IFS('Near-Term Target Coverage'!I37="", "", 'Near-Term Target Coverage'!I36=0,"",'Near-Term Target Coverage'!I36&gt;0,'Near-Term Target Coverage'!I36)</f>
        <v/>
      </c>
      <c r="F92" s="200" t="str" cm="1">
        <f t="array" ref="F92">_xlfn.IFS('Near-Term Target Coverage'!J37="", "", 'Near-Term Target Coverage'!J36=0,"",'Near-Term Target Coverage'!J36&gt;0,'Near-Term Target Coverage'!J36)</f>
        <v/>
      </c>
      <c r="G92" s="200" t="str" cm="1">
        <f t="array" ref="G92">_xlfn.IFS('Near-Term Target Coverage'!K37="", "", 'Near-Term Target Coverage'!K36=0,"",'Near-Term Target Coverage'!K36&gt;0,'Near-Term Target Coverage'!K36)</f>
        <v/>
      </c>
      <c r="H92" s="200" t="str" cm="1">
        <f t="array" ref="H92">_xlfn.IFS('Near-Term Target Coverage'!L37="", "", 'Near-Term Target Coverage'!L36=0,"",'Near-Term Target Coverage'!L36&gt;0,'Near-Term Target Coverage'!L36)</f>
        <v/>
      </c>
      <c r="I92" s="200" t="str" cm="1">
        <f t="array" ref="I92">_xlfn.IFS('Near-Term Target Coverage'!M37="", "", 'Near-Term Target Coverage'!M36=0,"",'Near-Term Target Coverage'!M36&gt;0,'Near-Term Target Coverage'!M36)</f>
        <v/>
      </c>
      <c r="J92" s="200" t="str" cm="1">
        <f t="array" ref="J92">_xlfn.IFS('Near-Term Target Coverage'!N37="", "", 'Near-Term Target Coverage'!N36=0,"",'Near-Term Target Coverage'!N36&gt;0,'Near-Term Target Coverage'!N36)</f>
        <v/>
      </c>
      <c r="K92" s="200" t="str" cm="1">
        <f t="array" ref="K92">_xlfn.IFS('Near-Term Target Coverage'!O37="", "", 'Near-Term Target Coverage'!O36=0,"",'Near-Term Target Coverage'!O36&gt;0,'Near-Term Target Coverage'!O36)</f>
        <v/>
      </c>
      <c r="L92" s="200" t="str" cm="1">
        <f t="array" ref="L92">_xlfn.IFS('Near-Term Target Coverage'!P37="", "", 'Near-Term Target Coverage'!P36=0,"",'Near-Term Target Coverage'!P36&gt;0,'Near-Term Target Coverage'!P36)</f>
        <v/>
      </c>
      <c r="M92" s="200" t="str" cm="1">
        <f t="array" ref="M92">_xlfn.IFS('Near-Term Target Coverage'!Q37="", "", 'Near-Term Target Coverage'!Q36=0,"",'Near-Term Target Coverage'!Q36&gt;0,'Near-Term Target Coverage'!Q36)</f>
        <v/>
      </c>
      <c r="N92" s="200" t="str" cm="1">
        <f t="array" ref="N92">_xlfn.IFS('Near-Term Target Coverage'!R37="", "", 'Near-Term Target Coverage'!R36=0,"",'Near-Term Target Coverage'!R36&gt;0,'Near-Term Target Coverage'!R36)</f>
        <v/>
      </c>
      <c r="O92" s="200" t="str" cm="1">
        <f t="array" ref="O92">_xlfn.IFS('Near-Term Target Coverage'!S37="", "", 'Near-Term Target Coverage'!S36=0,"",'Near-Term Target Coverage'!S36&gt;0,'Near-Term Target Coverage'!S36)</f>
        <v/>
      </c>
      <c r="P92" s="200" t="str" cm="1">
        <f t="array" ref="P92">_xlfn.IFS('Near-Term Target Coverage'!T37="", "", 'Near-Term Target Coverage'!T36=0,"",'Near-Term Target Coverage'!T36&gt;0,'Near-Term Target Coverage'!T36)</f>
        <v/>
      </c>
      <c r="Q92" s="200" t="str" cm="1">
        <f t="array" ref="Q92">_xlfn.IFS('Near-Term Target Coverage'!U37="", "", 'Near-Term Target Coverage'!U36=0,"",'Near-Term Target Coverage'!U36&gt;0,'Near-Term Target Coverage'!U36)</f>
        <v/>
      </c>
      <c r="R92" s="200" t="str" cm="1">
        <f t="array" ref="R92">_xlfn.IFS('Near-Term Target Coverage'!V37="", "", 'Near-Term Target Coverage'!V36=0,"",'Near-Term Target Coverage'!V36&gt;0,'Near-Term Target Coverage'!V36)</f>
        <v/>
      </c>
      <c r="S92" s="200" t="str" cm="1">
        <f t="array" ref="S92">_xlfn.IFS('Near-Term Target Coverage'!W37="", "", 'Near-Term Target Coverage'!W36=0,"",'Near-Term Target Coverage'!W36&gt;0,'Near-Term Target Coverage'!W36)</f>
        <v/>
      </c>
      <c r="T92" s="200" t="str" cm="1">
        <f t="array" ref="T92">_xlfn.IFS('Near-Term Target Coverage'!X37="", "", 'Near-Term Target Coverage'!X36=0,"",'Near-Term Target Coverage'!X36&gt;0,'Near-Term Target Coverage'!X36)</f>
        <v/>
      </c>
      <c r="U92" s="200" t="str" cm="1">
        <f t="array" ref="U92">_xlfn.IFS('Near-Term Target Coverage'!Y37="", "", 'Near-Term Target Coverage'!Y36=0,"",'Near-Term Target Coverage'!Y36&gt;0,'Near-Term Target Coverage'!Y36)</f>
        <v/>
      </c>
      <c r="V92" s="200">
        <f>'Near-Term Target Coverage'!E37</f>
        <v>0</v>
      </c>
      <c r="W92" s="202"/>
      <c r="X92" s="202"/>
      <c r="Y92" s="202"/>
      <c r="Z92" s="202"/>
    </row>
    <row r="93" spans="1:26" ht="15.75" customHeight="1">
      <c r="A93" s="199" t="s">
        <v>407</v>
      </c>
      <c r="B93" s="200" t="str" cm="1">
        <f t="array" ref="B93">_xlfn.IFS('Near-Term Target Coverage'!F38="", "", 'Near-Term Target Coverage'!F37=0,"",'Near-Term Target Coverage'!F37&gt;0,'Near-Term Target Coverage'!F37)</f>
        <v/>
      </c>
      <c r="C93" s="200" t="str" cm="1">
        <f t="array" ref="C93">_xlfn.IFS('Near-Term Target Coverage'!G38="", "", 'Near-Term Target Coverage'!G37=0,"",'Near-Term Target Coverage'!G37&gt;0,'Near-Term Target Coverage'!G37)</f>
        <v/>
      </c>
      <c r="D93" s="200" t="str" cm="1">
        <f t="array" ref="D93">_xlfn.IFS('Near-Term Target Coverage'!H38="", "", 'Near-Term Target Coverage'!H37=0,"",'Near-Term Target Coverage'!H37&gt;0,'Near-Term Target Coverage'!H37)</f>
        <v/>
      </c>
      <c r="E93" s="200" t="str" cm="1">
        <f t="array" ref="E93">_xlfn.IFS('Near-Term Target Coverage'!I38="", "", 'Near-Term Target Coverage'!I37=0,"",'Near-Term Target Coverage'!I37&gt;0,'Near-Term Target Coverage'!I37)</f>
        <v/>
      </c>
      <c r="F93" s="200" t="str" cm="1">
        <f t="array" ref="F93">_xlfn.IFS('Near-Term Target Coverage'!J38="", "", 'Near-Term Target Coverage'!J37=0,"",'Near-Term Target Coverage'!J37&gt;0,'Near-Term Target Coverage'!J37)</f>
        <v/>
      </c>
      <c r="G93" s="200" t="str" cm="1">
        <f t="array" ref="G93">_xlfn.IFS('Near-Term Target Coverage'!K38="", "", 'Near-Term Target Coverage'!K37=0,"",'Near-Term Target Coverage'!K37&gt;0,'Near-Term Target Coverage'!K37)</f>
        <v/>
      </c>
      <c r="H93" s="200" t="str" cm="1">
        <f t="array" ref="H93">_xlfn.IFS('Near-Term Target Coverage'!L38="", "", 'Near-Term Target Coverage'!L37=0,"",'Near-Term Target Coverage'!L37&gt;0,'Near-Term Target Coverage'!L37)</f>
        <v/>
      </c>
      <c r="I93" s="200" t="str" cm="1">
        <f t="array" ref="I93">_xlfn.IFS('Near-Term Target Coverage'!M38="", "", 'Near-Term Target Coverage'!M37=0,"",'Near-Term Target Coverage'!M37&gt;0,'Near-Term Target Coverage'!M37)</f>
        <v/>
      </c>
      <c r="J93" s="200" t="str" cm="1">
        <f t="array" ref="J93">_xlfn.IFS('Near-Term Target Coverage'!N38="", "", 'Near-Term Target Coverage'!N37=0,"",'Near-Term Target Coverage'!N37&gt;0,'Near-Term Target Coverage'!N37)</f>
        <v/>
      </c>
      <c r="K93" s="200" t="str" cm="1">
        <f t="array" ref="K93">_xlfn.IFS('Near-Term Target Coverage'!O38="", "", 'Near-Term Target Coverage'!O37=0,"",'Near-Term Target Coverage'!O37&gt;0,'Near-Term Target Coverage'!O37)</f>
        <v/>
      </c>
      <c r="L93" s="200" t="str" cm="1">
        <f t="array" ref="L93">_xlfn.IFS('Near-Term Target Coverage'!P38="", "", 'Near-Term Target Coverage'!P37=0,"",'Near-Term Target Coverage'!P37&gt;0,'Near-Term Target Coverage'!P37)</f>
        <v/>
      </c>
      <c r="M93" s="200" t="str" cm="1">
        <f t="array" ref="M93">_xlfn.IFS('Near-Term Target Coverage'!Q38="", "", 'Near-Term Target Coverage'!Q37=0,"",'Near-Term Target Coverage'!Q37&gt;0,'Near-Term Target Coverage'!Q37)</f>
        <v/>
      </c>
      <c r="N93" s="200" t="str" cm="1">
        <f t="array" ref="N93">_xlfn.IFS('Near-Term Target Coverage'!R38="", "", 'Near-Term Target Coverage'!R37=0,"",'Near-Term Target Coverage'!R37&gt;0,'Near-Term Target Coverage'!R37)</f>
        <v/>
      </c>
      <c r="O93" s="200" t="str" cm="1">
        <f t="array" ref="O93">_xlfn.IFS('Near-Term Target Coverage'!S38="", "", 'Near-Term Target Coverage'!S37=0,"",'Near-Term Target Coverage'!S37&gt;0,'Near-Term Target Coverage'!S37)</f>
        <v/>
      </c>
      <c r="P93" s="200" t="str" cm="1">
        <f t="array" ref="P93">_xlfn.IFS('Near-Term Target Coverage'!T38="", "", 'Near-Term Target Coverage'!T37=0,"",'Near-Term Target Coverage'!T37&gt;0,'Near-Term Target Coverage'!T37)</f>
        <v/>
      </c>
      <c r="Q93" s="200" t="str" cm="1">
        <f t="array" ref="Q93">_xlfn.IFS('Near-Term Target Coverage'!U38="", "", 'Near-Term Target Coverage'!U37=0,"",'Near-Term Target Coverage'!U37&gt;0,'Near-Term Target Coverage'!U37)</f>
        <v/>
      </c>
      <c r="R93" s="200" t="str" cm="1">
        <f t="array" ref="R93">_xlfn.IFS('Near-Term Target Coverage'!V38="", "", 'Near-Term Target Coverage'!V37=0,"",'Near-Term Target Coverage'!V37&gt;0,'Near-Term Target Coverage'!V37)</f>
        <v/>
      </c>
      <c r="S93" s="200" t="str" cm="1">
        <f t="array" ref="S93">_xlfn.IFS('Near-Term Target Coverage'!W38="", "", 'Near-Term Target Coverage'!W37=0,"",'Near-Term Target Coverage'!W37&gt;0,'Near-Term Target Coverage'!W37)</f>
        <v/>
      </c>
      <c r="T93" s="200" t="str" cm="1">
        <f t="array" ref="T93">_xlfn.IFS('Near-Term Target Coverage'!X38="", "", 'Near-Term Target Coverage'!X37=0,"",'Near-Term Target Coverage'!X37&gt;0,'Near-Term Target Coverage'!X37)</f>
        <v/>
      </c>
      <c r="U93" s="200" t="str" cm="1">
        <f t="array" ref="U93">_xlfn.IFS('Near-Term Target Coverage'!Y38="", "", 'Near-Term Target Coverage'!Y37=0,"",'Near-Term Target Coverage'!Y37&gt;0,'Near-Term Target Coverage'!Y37)</f>
        <v/>
      </c>
      <c r="V93" s="200">
        <f>'Near-Term Target Coverage'!E38</f>
        <v>0</v>
      </c>
      <c r="W93" s="229"/>
      <c r="X93" s="229"/>
      <c r="Y93" s="229"/>
      <c r="Z93" s="229"/>
    </row>
    <row r="94" spans="1:26" ht="15.75" customHeight="1">
      <c r="A94" s="226" t="s">
        <v>734</v>
      </c>
      <c r="B94" s="227"/>
      <c r="C94" s="227"/>
      <c r="D94" s="227"/>
      <c r="E94" s="227"/>
      <c r="F94" s="227"/>
      <c r="G94" s="227"/>
      <c r="H94" s="227"/>
      <c r="I94" s="227"/>
      <c r="J94" s="227"/>
      <c r="K94" s="227"/>
      <c r="L94" s="227"/>
      <c r="M94" s="227"/>
      <c r="N94" s="227"/>
      <c r="O94" s="227"/>
      <c r="P94" s="227"/>
      <c r="Q94" s="227"/>
      <c r="R94" s="227"/>
      <c r="S94" s="227"/>
      <c r="T94" s="227"/>
      <c r="U94" s="227"/>
      <c r="V94" s="227"/>
      <c r="W94" s="228"/>
      <c r="X94" s="228"/>
      <c r="Y94" s="228"/>
      <c r="Z94" s="228"/>
    </row>
    <row r="95" spans="1:26" ht="15.75" customHeight="1">
      <c r="A95" s="199" t="s">
        <v>389</v>
      </c>
      <c r="B95" s="200" t="str" cm="1">
        <f t="array" ref="B95">_xlfn.IFS('Near-Term Target Coverage'!F44="","", 'Near-Term Target Coverage'!F44=0,"",'Near-Term Target Coverage'!F44&gt;0,'Near-Term Target Coverage'!F44)</f>
        <v/>
      </c>
      <c r="C95" s="200" t="str" cm="1">
        <f t="array" ref="C95">_xlfn.IFS('Near-Term Target Coverage'!G44="","", 'Near-Term Target Coverage'!G44=0,"",'Near-Term Target Coverage'!G44&gt;0,'Near-Term Target Coverage'!G44)</f>
        <v/>
      </c>
      <c r="D95" s="200" t="str" cm="1">
        <f t="array" ref="D95">_xlfn.IFS('Near-Term Target Coverage'!H44="","", 'Near-Term Target Coverage'!H44=0,"",'Near-Term Target Coverage'!H44&gt;0,'Near-Term Target Coverage'!H44)</f>
        <v/>
      </c>
      <c r="E95" s="200" t="str" cm="1">
        <f t="array" ref="E95">_xlfn.IFS('Near-Term Target Coverage'!I44="","", 'Near-Term Target Coverage'!I44=0,"",'Near-Term Target Coverage'!I44&gt;0,'Near-Term Target Coverage'!I44)</f>
        <v/>
      </c>
      <c r="F95" s="200" t="str" cm="1">
        <f t="array" ref="F95">_xlfn.IFS('Near-Term Target Coverage'!J44="","", 'Near-Term Target Coverage'!J44=0,"",'Near-Term Target Coverage'!J44&gt;0,'Near-Term Target Coverage'!J44)</f>
        <v/>
      </c>
      <c r="G95" s="200" t="str" cm="1">
        <f t="array" ref="G95">_xlfn.IFS('Near-Term Target Coverage'!K44="","", 'Near-Term Target Coverage'!K44=0,"",'Near-Term Target Coverage'!K44&gt;0,'Near-Term Target Coverage'!K44)</f>
        <v/>
      </c>
      <c r="H95" s="200" t="str" cm="1">
        <f t="array" ref="H95">_xlfn.IFS('Near-Term Target Coverage'!L44="","", 'Near-Term Target Coverage'!L44=0,"",'Near-Term Target Coverage'!L44&gt;0,'Near-Term Target Coverage'!L44)</f>
        <v/>
      </c>
      <c r="I95" s="200" t="str" cm="1">
        <f t="array" ref="I95">_xlfn.IFS('Near-Term Target Coverage'!M44="","", 'Near-Term Target Coverage'!M44=0,"",'Near-Term Target Coverage'!M44&gt;0,'Near-Term Target Coverage'!M44)</f>
        <v/>
      </c>
      <c r="J95" s="200" t="str" cm="1">
        <f t="array" ref="J95">_xlfn.IFS('Near-Term Target Coverage'!N44="","", 'Near-Term Target Coverage'!N44=0,"",'Near-Term Target Coverage'!N44&gt;0,'Near-Term Target Coverage'!N44)</f>
        <v/>
      </c>
      <c r="K95" s="200" t="str" cm="1">
        <f t="array" ref="K95">_xlfn.IFS('Near-Term Target Coverage'!O44="","", 'Near-Term Target Coverage'!O44=0,"",'Near-Term Target Coverage'!O44&gt;0,'Near-Term Target Coverage'!O44)</f>
        <v/>
      </c>
      <c r="L95" s="200" t="str" cm="1">
        <f t="array" ref="L95">_xlfn.IFS('Near-Term Target Coverage'!P44="","", 'Near-Term Target Coverage'!P44=0,"",'Near-Term Target Coverage'!P44&gt;0,'Near-Term Target Coverage'!P44)</f>
        <v/>
      </c>
      <c r="M95" s="200" t="str" cm="1">
        <f t="array" ref="M95">_xlfn.IFS('Near-Term Target Coverage'!Q44="","", 'Near-Term Target Coverage'!Q44=0,"",'Near-Term Target Coverage'!Q44&gt;0,'Near-Term Target Coverage'!Q44)</f>
        <v/>
      </c>
      <c r="N95" s="200" t="str" cm="1">
        <f t="array" ref="N95">_xlfn.IFS('Near-Term Target Coverage'!R44="","", 'Near-Term Target Coverage'!R44=0,"",'Near-Term Target Coverage'!R44&gt;0,'Near-Term Target Coverage'!R44)</f>
        <v/>
      </c>
      <c r="O95" s="200" t="str" cm="1">
        <f t="array" ref="O95">_xlfn.IFS('Near-Term Target Coverage'!S44="","", 'Near-Term Target Coverage'!S44=0,"",'Near-Term Target Coverage'!S44&gt;0,'Near-Term Target Coverage'!S44)</f>
        <v/>
      </c>
      <c r="P95" s="200" t="str" cm="1">
        <f t="array" ref="P95">_xlfn.IFS('Near-Term Target Coverage'!T44="","", 'Near-Term Target Coverage'!T44=0,"",'Near-Term Target Coverage'!T44&gt;0,'Near-Term Target Coverage'!T44)</f>
        <v/>
      </c>
      <c r="Q95" s="200" t="str" cm="1">
        <f t="array" ref="Q95">_xlfn.IFS('Near-Term Target Coverage'!U44="","", 'Near-Term Target Coverage'!U44=0,"",'Near-Term Target Coverage'!U44&gt;0,'Near-Term Target Coverage'!U44)</f>
        <v/>
      </c>
      <c r="R95" s="200" t="str" cm="1">
        <f t="array" ref="R95">_xlfn.IFS('Near-Term Target Coverage'!V44="","", 'Near-Term Target Coverage'!V44=0,"",'Near-Term Target Coverage'!V44&gt;0,'Near-Term Target Coverage'!V44)</f>
        <v/>
      </c>
      <c r="S95" s="200" t="str" cm="1">
        <f t="array" ref="S95">_xlfn.IFS('Near-Term Target Coverage'!W44="","", 'Near-Term Target Coverage'!W44=0,"",'Near-Term Target Coverage'!W44&gt;0,'Near-Term Target Coverage'!W44)</f>
        <v/>
      </c>
      <c r="T95" s="200" t="str" cm="1">
        <f t="array" ref="T95">_xlfn.IFS('Near-Term Target Coverage'!X44="","", 'Near-Term Target Coverage'!X44=0,"",'Near-Term Target Coverage'!X44&gt;0,'Near-Term Target Coverage'!X44)</f>
        <v/>
      </c>
      <c r="U95" s="200" t="str" cm="1">
        <f t="array" ref="U95">_xlfn.IFS('Near-Term Target Coverage'!Y44="","", 'Near-Term Target Coverage'!Y44=0,"",'Near-Term Target Coverage'!Y44&gt;0,'Near-Term Target Coverage'!Y44)</f>
        <v/>
      </c>
      <c r="V95" s="200">
        <f>'Near-Term Target Coverage'!E44</f>
        <v>0</v>
      </c>
      <c r="W95" s="229"/>
      <c r="X95" s="229"/>
      <c r="Y95" s="229"/>
      <c r="Z95" s="229"/>
    </row>
    <row r="96" spans="1:26" ht="15.75" customHeight="1">
      <c r="A96" s="199" t="s">
        <v>390</v>
      </c>
      <c r="B96" s="200" t="str" cm="1">
        <f t="array" ref="B96">_xlfn.IFS('Near-Term Target Coverage'!F45="","", 'Near-Term Target Coverage'!F45=0,"",'Near-Term Target Coverage'!F45&gt;0,'Near-Term Target Coverage'!F45)</f>
        <v/>
      </c>
      <c r="C96" s="200" t="str" cm="1">
        <f t="array" ref="C96">_xlfn.IFS('Near-Term Target Coverage'!G45="","", 'Near-Term Target Coverage'!G45=0,"",'Near-Term Target Coverage'!G45&gt;0,'Near-Term Target Coverage'!G45)</f>
        <v/>
      </c>
      <c r="D96" s="200" t="str" cm="1">
        <f t="array" ref="D96">_xlfn.IFS('Near-Term Target Coverage'!H45="","", 'Near-Term Target Coverage'!H45=0,"",'Near-Term Target Coverage'!H45&gt;0,'Near-Term Target Coverage'!H45)</f>
        <v/>
      </c>
      <c r="E96" s="200" t="str" cm="1">
        <f t="array" ref="E96">_xlfn.IFS('Near-Term Target Coverage'!I45="","", 'Near-Term Target Coverage'!I45=0,"",'Near-Term Target Coverage'!I45&gt;0,'Near-Term Target Coverage'!I45)</f>
        <v/>
      </c>
      <c r="F96" s="200" t="str" cm="1">
        <f t="array" ref="F96">_xlfn.IFS('Near-Term Target Coverage'!J45="","", 'Near-Term Target Coverage'!J45=0,"",'Near-Term Target Coverage'!J45&gt;0,'Near-Term Target Coverage'!J45)</f>
        <v/>
      </c>
      <c r="G96" s="200" t="str" cm="1">
        <f t="array" ref="G96">_xlfn.IFS('Near-Term Target Coverage'!K45="","", 'Near-Term Target Coverage'!K45=0,"",'Near-Term Target Coverage'!K45&gt;0,'Near-Term Target Coverage'!K45)</f>
        <v/>
      </c>
      <c r="H96" s="200" t="str" cm="1">
        <f t="array" ref="H96">_xlfn.IFS('Near-Term Target Coverage'!L45="","", 'Near-Term Target Coverage'!L45=0,"",'Near-Term Target Coverage'!L45&gt;0,'Near-Term Target Coverage'!L45)</f>
        <v/>
      </c>
      <c r="I96" s="200" t="str" cm="1">
        <f t="array" ref="I96">_xlfn.IFS('Near-Term Target Coverage'!M45="","", 'Near-Term Target Coverage'!M45=0,"",'Near-Term Target Coverage'!M45&gt;0,'Near-Term Target Coverage'!M45)</f>
        <v/>
      </c>
      <c r="J96" s="200" t="str" cm="1">
        <f t="array" ref="J96">_xlfn.IFS('Near-Term Target Coverage'!N45="","", 'Near-Term Target Coverage'!N45=0,"",'Near-Term Target Coverage'!N45&gt;0,'Near-Term Target Coverage'!N45)</f>
        <v/>
      </c>
      <c r="K96" s="200" t="str" cm="1">
        <f t="array" ref="K96">_xlfn.IFS('Near-Term Target Coverage'!O45="","", 'Near-Term Target Coverage'!O45=0,"",'Near-Term Target Coverage'!O45&gt;0,'Near-Term Target Coverage'!O45)</f>
        <v/>
      </c>
      <c r="L96" s="200" t="str" cm="1">
        <f t="array" ref="L96">_xlfn.IFS('Near-Term Target Coverage'!P45="","", 'Near-Term Target Coverage'!P45=0,"",'Near-Term Target Coverage'!P45&gt;0,'Near-Term Target Coverage'!P45)</f>
        <v/>
      </c>
      <c r="M96" s="200" t="str" cm="1">
        <f t="array" ref="M96">_xlfn.IFS('Near-Term Target Coverage'!Q45="","", 'Near-Term Target Coverage'!Q45=0,"",'Near-Term Target Coverage'!Q45&gt;0,'Near-Term Target Coverage'!Q45)</f>
        <v/>
      </c>
      <c r="N96" s="200" t="str" cm="1">
        <f t="array" ref="N96">_xlfn.IFS('Near-Term Target Coverage'!R45="","", 'Near-Term Target Coverage'!R45=0,"",'Near-Term Target Coverage'!R45&gt;0,'Near-Term Target Coverage'!R45)</f>
        <v/>
      </c>
      <c r="O96" s="200" t="str" cm="1">
        <f t="array" ref="O96">_xlfn.IFS('Near-Term Target Coverage'!S45="","", 'Near-Term Target Coverage'!S45=0,"",'Near-Term Target Coverage'!S45&gt;0,'Near-Term Target Coverage'!S45)</f>
        <v/>
      </c>
      <c r="P96" s="200" t="str" cm="1">
        <f t="array" ref="P96">_xlfn.IFS('Near-Term Target Coverage'!T45="","", 'Near-Term Target Coverage'!T45=0,"",'Near-Term Target Coverage'!T45&gt;0,'Near-Term Target Coverage'!T45)</f>
        <v/>
      </c>
      <c r="Q96" s="200" t="str" cm="1">
        <f t="array" ref="Q96">_xlfn.IFS('Near-Term Target Coverage'!U45="","", 'Near-Term Target Coverage'!U45=0,"",'Near-Term Target Coverage'!U45&gt;0,'Near-Term Target Coverage'!U45)</f>
        <v/>
      </c>
      <c r="R96" s="200" t="str" cm="1">
        <f t="array" ref="R96">_xlfn.IFS('Near-Term Target Coverage'!V45="","", 'Near-Term Target Coverage'!V45=0,"",'Near-Term Target Coverage'!V45&gt;0,'Near-Term Target Coverage'!V45)</f>
        <v/>
      </c>
      <c r="S96" s="200" t="str" cm="1">
        <f t="array" ref="S96">_xlfn.IFS('Near-Term Target Coverage'!W45="","", 'Near-Term Target Coverage'!W45=0,"",'Near-Term Target Coverage'!W45&gt;0,'Near-Term Target Coverage'!W45)</f>
        <v/>
      </c>
      <c r="T96" s="200" t="str" cm="1">
        <f t="array" ref="T96">_xlfn.IFS('Near-Term Target Coverage'!X45="","", 'Near-Term Target Coverage'!X45=0,"",'Near-Term Target Coverage'!X45&gt;0,'Near-Term Target Coverage'!X45)</f>
        <v/>
      </c>
      <c r="U96" s="200" t="str" cm="1">
        <f t="array" ref="U96">_xlfn.IFS('Near-Term Target Coverage'!Y45="","", 'Near-Term Target Coverage'!Y45=0,"",'Near-Term Target Coverage'!Y45&gt;0,'Near-Term Target Coverage'!Y45)</f>
        <v/>
      </c>
      <c r="V96" s="200">
        <f>'Near-Term Target Coverage'!E45</f>
        <v>0</v>
      </c>
      <c r="W96" s="202"/>
      <c r="X96" s="202"/>
      <c r="Y96" s="202"/>
      <c r="Z96" s="202"/>
    </row>
    <row r="97" spans="1:26" ht="15.75" customHeight="1">
      <c r="A97" s="199" t="s">
        <v>391</v>
      </c>
      <c r="B97" s="200" t="str" cm="1">
        <f t="array" ref="B97">_xlfn.IFS('Near-Term Target Coverage'!F46="","", 'Near-Term Target Coverage'!F46=0,"",'Near-Term Target Coverage'!F46&gt;0,'Near-Term Target Coverage'!F46)</f>
        <v/>
      </c>
      <c r="C97" s="200" t="str" cm="1">
        <f t="array" ref="C97">_xlfn.IFS('Near-Term Target Coverage'!G46="","", 'Near-Term Target Coverage'!G46=0,"",'Near-Term Target Coverage'!G46&gt;0,'Near-Term Target Coverage'!G46)</f>
        <v/>
      </c>
      <c r="D97" s="200" t="str" cm="1">
        <f t="array" ref="D97">_xlfn.IFS('Near-Term Target Coverage'!H46="","", 'Near-Term Target Coverage'!H46=0,"",'Near-Term Target Coverage'!H46&gt;0,'Near-Term Target Coverage'!H46)</f>
        <v/>
      </c>
      <c r="E97" s="200" t="str" cm="1">
        <f t="array" ref="E97">_xlfn.IFS('Near-Term Target Coverage'!I46="","", 'Near-Term Target Coverage'!I46=0,"",'Near-Term Target Coverage'!I46&gt;0,'Near-Term Target Coverage'!I46)</f>
        <v/>
      </c>
      <c r="F97" s="200" t="str" cm="1">
        <f t="array" ref="F97">_xlfn.IFS('Near-Term Target Coverage'!J46="","", 'Near-Term Target Coverage'!J46=0,"",'Near-Term Target Coverage'!J46&gt;0,'Near-Term Target Coverage'!J46)</f>
        <v/>
      </c>
      <c r="G97" s="200" t="str" cm="1">
        <f t="array" ref="G97">_xlfn.IFS('Near-Term Target Coverage'!K46="","", 'Near-Term Target Coverage'!K46=0,"",'Near-Term Target Coverage'!K46&gt;0,'Near-Term Target Coverage'!K46)</f>
        <v/>
      </c>
      <c r="H97" s="200" t="str" cm="1">
        <f t="array" ref="H97">_xlfn.IFS('Near-Term Target Coverage'!L46="","", 'Near-Term Target Coverage'!L46=0,"",'Near-Term Target Coverage'!L46&gt;0,'Near-Term Target Coverage'!L46)</f>
        <v/>
      </c>
      <c r="I97" s="200" t="str" cm="1">
        <f t="array" ref="I97">_xlfn.IFS('Near-Term Target Coverage'!M46="","", 'Near-Term Target Coverage'!M46=0,"",'Near-Term Target Coverage'!M46&gt;0,'Near-Term Target Coverage'!M46)</f>
        <v/>
      </c>
      <c r="J97" s="200" t="str" cm="1">
        <f t="array" ref="J97">_xlfn.IFS('Near-Term Target Coverage'!N46="","", 'Near-Term Target Coverage'!N46=0,"",'Near-Term Target Coverage'!N46&gt;0,'Near-Term Target Coverage'!N46)</f>
        <v/>
      </c>
      <c r="K97" s="200" t="str" cm="1">
        <f t="array" ref="K97">_xlfn.IFS('Near-Term Target Coverage'!O46="","", 'Near-Term Target Coverage'!O46=0,"",'Near-Term Target Coverage'!O46&gt;0,'Near-Term Target Coverage'!O46)</f>
        <v/>
      </c>
      <c r="L97" s="200" t="str" cm="1">
        <f t="array" ref="L97">_xlfn.IFS('Near-Term Target Coverage'!P46="","", 'Near-Term Target Coverage'!P46=0,"",'Near-Term Target Coverage'!P46&gt;0,'Near-Term Target Coverage'!P46)</f>
        <v/>
      </c>
      <c r="M97" s="200" t="str" cm="1">
        <f t="array" ref="M97">_xlfn.IFS('Near-Term Target Coverage'!Q46="","", 'Near-Term Target Coverage'!Q46=0,"",'Near-Term Target Coverage'!Q46&gt;0,'Near-Term Target Coverage'!Q46)</f>
        <v/>
      </c>
      <c r="N97" s="200" t="str" cm="1">
        <f t="array" ref="N97">_xlfn.IFS('Near-Term Target Coverage'!R46="","", 'Near-Term Target Coverage'!R46=0,"",'Near-Term Target Coverage'!R46&gt;0,'Near-Term Target Coverage'!R46)</f>
        <v/>
      </c>
      <c r="O97" s="200" t="str" cm="1">
        <f t="array" ref="O97">_xlfn.IFS('Near-Term Target Coverage'!S46="","", 'Near-Term Target Coverage'!S46=0,"",'Near-Term Target Coverage'!S46&gt;0,'Near-Term Target Coverage'!S46)</f>
        <v/>
      </c>
      <c r="P97" s="200" t="str" cm="1">
        <f t="array" ref="P97">_xlfn.IFS('Near-Term Target Coverage'!T46="","", 'Near-Term Target Coverage'!T46=0,"",'Near-Term Target Coverage'!T46&gt;0,'Near-Term Target Coverage'!T46)</f>
        <v/>
      </c>
      <c r="Q97" s="200" t="str" cm="1">
        <f t="array" ref="Q97">_xlfn.IFS('Near-Term Target Coverage'!U46="","", 'Near-Term Target Coverage'!U46=0,"",'Near-Term Target Coverage'!U46&gt;0,'Near-Term Target Coverage'!U46)</f>
        <v/>
      </c>
      <c r="R97" s="200" t="str" cm="1">
        <f t="array" ref="R97">_xlfn.IFS('Near-Term Target Coverage'!V46="","", 'Near-Term Target Coverage'!V46=0,"",'Near-Term Target Coverage'!V46&gt;0,'Near-Term Target Coverage'!V46)</f>
        <v/>
      </c>
      <c r="S97" s="200" t="str" cm="1">
        <f t="array" ref="S97">_xlfn.IFS('Near-Term Target Coverage'!W46="","", 'Near-Term Target Coverage'!W46=0,"",'Near-Term Target Coverage'!W46&gt;0,'Near-Term Target Coverage'!W46)</f>
        <v/>
      </c>
      <c r="T97" s="200" t="str" cm="1">
        <f t="array" ref="T97">_xlfn.IFS('Near-Term Target Coverage'!X46="","", 'Near-Term Target Coverage'!X46=0,"",'Near-Term Target Coverage'!X46&gt;0,'Near-Term Target Coverage'!X46)</f>
        <v/>
      </c>
      <c r="U97" s="200" t="str" cm="1">
        <f t="array" ref="U97">_xlfn.IFS('Near-Term Target Coverage'!Y46="","", 'Near-Term Target Coverage'!Y46=0,"",'Near-Term Target Coverage'!Y46&gt;0,'Near-Term Target Coverage'!Y46)</f>
        <v/>
      </c>
      <c r="V97" s="200">
        <f>'Near-Term Target Coverage'!E46</f>
        <v>0</v>
      </c>
      <c r="W97" s="202"/>
      <c r="X97" s="202"/>
      <c r="Y97" s="202"/>
      <c r="Z97" s="202"/>
    </row>
    <row r="98" spans="1:26" ht="15.75" customHeight="1">
      <c r="A98" s="199" t="s">
        <v>393</v>
      </c>
      <c r="B98" s="200" t="str" cm="1">
        <f t="array" ref="B98">_xlfn.IFS('Near-Term Target Coverage'!F48="","", 'Near-Term Target Coverage'!F48=0,"",'Near-Term Target Coverage'!F48&gt;0,'Near-Term Target Coverage'!F48)</f>
        <v/>
      </c>
      <c r="C98" s="200" t="str" cm="1">
        <f t="array" ref="C98">_xlfn.IFS('Near-Term Target Coverage'!G48="","", 'Near-Term Target Coverage'!G48=0,"",'Near-Term Target Coverage'!G48&gt;0,'Near-Term Target Coverage'!G48)</f>
        <v/>
      </c>
      <c r="D98" s="200" t="str" cm="1">
        <f t="array" ref="D98">_xlfn.IFS('Near-Term Target Coverage'!H48="","", 'Near-Term Target Coverage'!H48=0,"",'Near-Term Target Coverage'!H48&gt;0,'Near-Term Target Coverage'!H48)</f>
        <v/>
      </c>
      <c r="E98" s="200" t="str" cm="1">
        <f t="array" ref="E98">_xlfn.IFS('Near-Term Target Coverage'!I48="","", 'Near-Term Target Coverage'!I48=0,"",'Near-Term Target Coverage'!I48&gt;0,'Near-Term Target Coverage'!I48)</f>
        <v/>
      </c>
      <c r="F98" s="200" t="str" cm="1">
        <f t="array" ref="F98">_xlfn.IFS('Near-Term Target Coverage'!J48="","", 'Near-Term Target Coverage'!J48=0,"",'Near-Term Target Coverage'!J48&gt;0,'Near-Term Target Coverage'!J48)</f>
        <v/>
      </c>
      <c r="G98" s="200" t="str" cm="1">
        <f t="array" ref="G98">_xlfn.IFS('Near-Term Target Coverage'!K48="","", 'Near-Term Target Coverage'!K48=0,"",'Near-Term Target Coverage'!K48&gt;0,'Near-Term Target Coverage'!K48)</f>
        <v/>
      </c>
      <c r="H98" s="200" t="str" cm="1">
        <f t="array" ref="H98">_xlfn.IFS('Near-Term Target Coverage'!L48="","", 'Near-Term Target Coverage'!L48=0,"",'Near-Term Target Coverage'!L48&gt;0,'Near-Term Target Coverage'!L48)</f>
        <v/>
      </c>
      <c r="I98" s="200" t="str" cm="1">
        <f t="array" ref="I98">_xlfn.IFS('Near-Term Target Coverage'!M48="","", 'Near-Term Target Coverage'!M48=0,"",'Near-Term Target Coverage'!M48&gt;0,'Near-Term Target Coverage'!M48)</f>
        <v/>
      </c>
      <c r="J98" s="200" t="str" cm="1">
        <f t="array" ref="J98">_xlfn.IFS('Near-Term Target Coverage'!N48="","", 'Near-Term Target Coverage'!N48=0,"",'Near-Term Target Coverage'!N48&gt;0,'Near-Term Target Coverage'!N48)</f>
        <v/>
      </c>
      <c r="K98" s="200" t="str" cm="1">
        <f t="array" ref="K98">_xlfn.IFS('Near-Term Target Coverage'!O48="","", 'Near-Term Target Coverage'!O48=0,"",'Near-Term Target Coverage'!O48&gt;0,'Near-Term Target Coverage'!O48)</f>
        <v/>
      </c>
      <c r="L98" s="200" t="str" cm="1">
        <f t="array" ref="L98">_xlfn.IFS('Near-Term Target Coverage'!P48="","", 'Near-Term Target Coverage'!P48=0,"",'Near-Term Target Coverage'!P48&gt;0,'Near-Term Target Coverage'!P48)</f>
        <v/>
      </c>
      <c r="M98" s="200" t="str" cm="1">
        <f t="array" ref="M98">_xlfn.IFS('Near-Term Target Coverage'!Q48="","", 'Near-Term Target Coverage'!Q48=0,"",'Near-Term Target Coverage'!Q48&gt;0,'Near-Term Target Coverage'!Q48)</f>
        <v/>
      </c>
      <c r="N98" s="200" t="str" cm="1">
        <f t="array" ref="N98">_xlfn.IFS('Near-Term Target Coverage'!R48="","", 'Near-Term Target Coverage'!R48=0,"",'Near-Term Target Coverage'!R48&gt;0,'Near-Term Target Coverage'!R48)</f>
        <v/>
      </c>
      <c r="O98" s="200" t="str" cm="1">
        <f t="array" ref="O98">_xlfn.IFS('Near-Term Target Coverage'!S48="","", 'Near-Term Target Coverage'!S48=0,"",'Near-Term Target Coverage'!S48&gt;0,'Near-Term Target Coverage'!S48)</f>
        <v/>
      </c>
      <c r="P98" s="200" t="str" cm="1">
        <f t="array" ref="P98">_xlfn.IFS('Near-Term Target Coverage'!T48="","", 'Near-Term Target Coverage'!T48=0,"",'Near-Term Target Coverage'!T48&gt;0,'Near-Term Target Coverage'!T48)</f>
        <v/>
      </c>
      <c r="Q98" s="200" t="str" cm="1">
        <f t="array" ref="Q98">_xlfn.IFS('Near-Term Target Coverage'!U48="","", 'Near-Term Target Coverage'!U48=0,"",'Near-Term Target Coverage'!U48&gt;0,'Near-Term Target Coverage'!U48)</f>
        <v/>
      </c>
      <c r="R98" s="200" t="str" cm="1">
        <f t="array" ref="R98">_xlfn.IFS('Near-Term Target Coverage'!V48="","", 'Near-Term Target Coverage'!V48=0,"",'Near-Term Target Coverage'!V48&gt;0,'Near-Term Target Coverage'!V48)</f>
        <v/>
      </c>
      <c r="S98" s="200" t="str" cm="1">
        <f t="array" ref="S98">_xlfn.IFS('Near-Term Target Coverage'!W48="","", 'Near-Term Target Coverage'!W48=0,"",'Near-Term Target Coverage'!W48&gt;0,'Near-Term Target Coverage'!W48)</f>
        <v/>
      </c>
      <c r="T98" s="200" t="str" cm="1">
        <f t="array" ref="T98">_xlfn.IFS('Near-Term Target Coverage'!X48="","", 'Near-Term Target Coverage'!X48=0,"",'Near-Term Target Coverage'!X48&gt;0,'Near-Term Target Coverage'!X48)</f>
        <v/>
      </c>
      <c r="U98" s="200" t="str" cm="1">
        <f t="array" ref="U98">_xlfn.IFS('Near-Term Target Coverage'!Y48="","", 'Near-Term Target Coverage'!Y48=0,"",'Near-Term Target Coverage'!Y48&gt;0,'Near-Term Target Coverage'!Y48)</f>
        <v/>
      </c>
      <c r="V98" s="200">
        <f>'Near-Term Target Coverage'!E48</f>
        <v>0</v>
      </c>
      <c r="W98" s="202"/>
      <c r="X98" s="202"/>
      <c r="Y98" s="202"/>
      <c r="Z98" s="202"/>
    </row>
    <row r="99" spans="1:26" ht="15.75" customHeight="1">
      <c r="A99" s="199" t="s">
        <v>394</v>
      </c>
      <c r="B99" s="200" t="str" cm="1">
        <f t="array" ref="B99">_xlfn.IFS('Near-Term Target Coverage'!F49="","", 'Near-Term Target Coverage'!F49=0,"",'Near-Term Target Coverage'!F49&gt;0,'Near-Term Target Coverage'!F49)</f>
        <v/>
      </c>
      <c r="C99" s="200" t="str" cm="1">
        <f t="array" ref="C99">_xlfn.IFS('Near-Term Target Coverage'!G49="","", 'Near-Term Target Coverage'!G49=0,"",'Near-Term Target Coverage'!G49&gt;0,'Near-Term Target Coverage'!G49)</f>
        <v/>
      </c>
      <c r="D99" s="200" t="str" cm="1">
        <f t="array" ref="D99">_xlfn.IFS('Near-Term Target Coverage'!H49="","", 'Near-Term Target Coverage'!H49=0,"",'Near-Term Target Coverage'!H49&gt;0,'Near-Term Target Coverage'!H49)</f>
        <v/>
      </c>
      <c r="E99" s="200" t="str" cm="1">
        <f t="array" ref="E99">_xlfn.IFS('Near-Term Target Coverage'!I49="","", 'Near-Term Target Coverage'!I49=0,"",'Near-Term Target Coverage'!I49&gt;0,'Near-Term Target Coverage'!I49)</f>
        <v/>
      </c>
      <c r="F99" s="200" t="str" cm="1">
        <f t="array" ref="F99">_xlfn.IFS('Near-Term Target Coverage'!J49="","", 'Near-Term Target Coverage'!J49=0,"",'Near-Term Target Coverage'!J49&gt;0,'Near-Term Target Coverage'!J49)</f>
        <v/>
      </c>
      <c r="G99" s="200" t="str" cm="1">
        <f t="array" ref="G99">_xlfn.IFS('Near-Term Target Coverage'!K49="","", 'Near-Term Target Coverage'!K49=0,"",'Near-Term Target Coverage'!K49&gt;0,'Near-Term Target Coverage'!K49)</f>
        <v/>
      </c>
      <c r="H99" s="200" t="str" cm="1">
        <f t="array" ref="H99">_xlfn.IFS('Near-Term Target Coverage'!L49="","", 'Near-Term Target Coverage'!L49=0,"",'Near-Term Target Coverage'!L49&gt;0,'Near-Term Target Coverage'!L49)</f>
        <v/>
      </c>
      <c r="I99" s="200" t="str" cm="1">
        <f t="array" ref="I99">_xlfn.IFS('Near-Term Target Coverage'!M49="","", 'Near-Term Target Coverage'!M49=0,"",'Near-Term Target Coverage'!M49&gt;0,'Near-Term Target Coverage'!M49)</f>
        <v/>
      </c>
      <c r="J99" s="200" t="str" cm="1">
        <f t="array" ref="J99">_xlfn.IFS('Near-Term Target Coverage'!N49="","", 'Near-Term Target Coverage'!N49=0,"",'Near-Term Target Coverage'!N49&gt;0,'Near-Term Target Coverage'!N49)</f>
        <v/>
      </c>
      <c r="K99" s="200" t="str" cm="1">
        <f t="array" ref="K99">_xlfn.IFS('Near-Term Target Coverage'!O49="","", 'Near-Term Target Coverage'!O49=0,"",'Near-Term Target Coverage'!O49&gt;0,'Near-Term Target Coverage'!O49)</f>
        <v/>
      </c>
      <c r="L99" s="200" t="str" cm="1">
        <f t="array" ref="L99">_xlfn.IFS('Near-Term Target Coverage'!P49="","", 'Near-Term Target Coverage'!P49=0,"",'Near-Term Target Coverage'!P49&gt;0,'Near-Term Target Coverage'!P49)</f>
        <v/>
      </c>
      <c r="M99" s="200" t="str" cm="1">
        <f t="array" ref="M99">_xlfn.IFS('Near-Term Target Coverage'!Q49="","", 'Near-Term Target Coverage'!Q49=0,"",'Near-Term Target Coverage'!Q49&gt;0,'Near-Term Target Coverage'!Q49)</f>
        <v/>
      </c>
      <c r="N99" s="200" t="str" cm="1">
        <f t="array" ref="N99">_xlfn.IFS('Near-Term Target Coverage'!R49="","", 'Near-Term Target Coverage'!R49=0,"",'Near-Term Target Coverage'!R49&gt;0,'Near-Term Target Coverage'!R49)</f>
        <v/>
      </c>
      <c r="O99" s="200" t="str" cm="1">
        <f t="array" ref="O99">_xlfn.IFS('Near-Term Target Coverage'!S49="","", 'Near-Term Target Coverage'!S49=0,"",'Near-Term Target Coverage'!S49&gt;0,'Near-Term Target Coverage'!S49)</f>
        <v/>
      </c>
      <c r="P99" s="200" t="str" cm="1">
        <f t="array" ref="P99">_xlfn.IFS('Near-Term Target Coverage'!T49="","", 'Near-Term Target Coverage'!T49=0,"",'Near-Term Target Coverage'!T49&gt;0,'Near-Term Target Coverage'!T49)</f>
        <v/>
      </c>
      <c r="Q99" s="200" t="str" cm="1">
        <f t="array" ref="Q99">_xlfn.IFS('Near-Term Target Coverage'!U49="","", 'Near-Term Target Coverage'!U49=0,"",'Near-Term Target Coverage'!U49&gt;0,'Near-Term Target Coverage'!U49)</f>
        <v/>
      </c>
      <c r="R99" s="200" t="str" cm="1">
        <f t="array" ref="R99">_xlfn.IFS('Near-Term Target Coverage'!V49="","", 'Near-Term Target Coverage'!V49=0,"",'Near-Term Target Coverage'!V49&gt;0,'Near-Term Target Coverage'!V49)</f>
        <v/>
      </c>
      <c r="S99" s="200" t="str" cm="1">
        <f t="array" ref="S99">_xlfn.IFS('Near-Term Target Coverage'!W49="","", 'Near-Term Target Coverage'!W49=0,"",'Near-Term Target Coverage'!W49&gt;0,'Near-Term Target Coverage'!W49)</f>
        <v/>
      </c>
      <c r="T99" s="200" t="str" cm="1">
        <f t="array" ref="T99">_xlfn.IFS('Near-Term Target Coverage'!X49="","", 'Near-Term Target Coverage'!X49=0,"",'Near-Term Target Coverage'!X49&gt;0,'Near-Term Target Coverage'!X49)</f>
        <v/>
      </c>
      <c r="U99" s="200" t="str" cm="1">
        <f t="array" ref="U99">_xlfn.IFS('Near-Term Target Coverage'!Y49="","", 'Near-Term Target Coverage'!Y49=0,"",'Near-Term Target Coverage'!Y49&gt;0,'Near-Term Target Coverage'!Y49)</f>
        <v/>
      </c>
      <c r="V99" s="200">
        <f>'Near-Term Target Coverage'!E49</f>
        <v>0</v>
      </c>
      <c r="W99" s="202"/>
      <c r="X99" s="202"/>
      <c r="Y99" s="202"/>
      <c r="Z99" s="202"/>
    </row>
    <row r="100" spans="1:26" ht="15.75" customHeight="1">
      <c r="A100" s="199" t="s">
        <v>395</v>
      </c>
      <c r="B100" s="200" t="str" cm="1">
        <f t="array" ref="B100">_xlfn.IFS('Near-Term Target Coverage'!F50="","", 'Near-Term Target Coverage'!F50=0,"",'Near-Term Target Coverage'!F50&gt;0,'Near-Term Target Coverage'!F50)</f>
        <v/>
      </c>
      <c r="C100" s="200" t="str" cm="1">
        <f t="array" ref="C100">_xlfn.IFS('Near-Term Target Coverage'!G50="","", 'Near-Term Target Coverage'!G50=0,"",'Near-Term Target Coverage'!G50&gt;0,'Near-Term Target Coverage'!G50)</f>
        <v/>
      </c>
      <c r="D100" s="200" t="str" cm="1">
        <f t="array" ref="D100">_xlfn.IFS('Near-Term Target Coverage'!H50="","", 'Near-Term Target Coverage'!H50=0,"",'Near-Term Target Coverage'!H50&gt;0,'Near-Term Target Coverage'!H50)</f>
        <v/>
      </c>
      <c r="E100" s="200" t="str" cm="1">
        <f t="array" ref="E100">_xlfn.IFS('Near-Term Target Coverage'!I50="","", 'Near-Term Target Coverage'!I50=0,"",'Near-Term Target Coverage'!I50&gt;0,'Near-Term Target Coverage'!I50)</f>
        <v/>
      </c>
      <c r="F100" s="200" t="str" cm="1">
        <f t="array" ref="F100">_xlfn.IFS('Near-Term Target Coverage'!J50="","", 'Near-Term Target Coverage'!J50=0,"",'Near-Term Target Coverage'!J50&gt;0,'Near-Term Target Coverage'!J50)</f>
        <v/>
      </c>
      <c r="G100" s="200" t="str" cm="1">
        <f t="array" ref="G100">_xlfn.IFS('Near-Term Target Coverage'!K50="","", 'Near-Term Target Coverage'!K50=0,"",'Near-Term Target Coverage'!K50&gt;0,'Near-Term Target Coverage'!K50)</f>
        <v/>
      </c>
      <c r="H100" s="200" t="str" cm="1">
        <f t="array" ref="H100">_xlfn.IFS('Near-Term Target Coverage'!L50="","", 'Near-Term Target Coverage'!L50=0,"",'Near-Term Target Coverage'!L50&gt;0,'Near-Term Target Coverage'!L50)</f>
        <v/>
      </c>
      <c r="I100" s="200" t="str" cm="1">
        <f t="array" ref="I100">_xlfn.IFS('Near-Term Target Coverage'!M50="","", 'Near-Term Target Coverage'!M50=0,"",'Near-Term Target Coverage'!M50&gt;0,'Near-Term Target Coverage'!M50)</f>
        <v/>
      </c>
      <c r="J100" s="200" t="str" cm="1">
        <f t="array" ref="J100">_xlfn.IFS('Near-Term Target Coverage'!N50="","", 'Near-Term Target Coverage'!N50=0,"",'Near-Term Target Coverage'!N50&gt;0,'Near-Term Target Coverage'!N50)</f>
        <v/>
      </c>
      <c r="K100" s="200" t="str" cm="1">
        <f t="array" ref="K100">_xlfn.IFS('Near-Term Target Coverage'!O50="","", 'Near-Term Target Coverage'!O50=0,"",'Near-Term Target Coverage'!O50&gt;0,'Near-Term Target Coverage'!O50)</f>
        <v/>
      </c>
      <c r="L100" s="200" t="str" cm="1">
        <f t="array" ref="L100">_xlfn.IFS('Near-Term Target Coverage'!P50="","", 'Near-Term Target Coverage'!P50=0,"",'Near-Term Target Coverage'!P50&gt;0,'Near-Term Target Coverage'!P50)</f>
        <v/>
      </c>
      <c r="M100" s="200" t="str" cm="1">
        <f t="array" ref="M100">_xlfn.IFS('Near-Term Target Coverage'!Q50="","", 'Near-Term Target Coverage'!Q50=0,"",'Near-Term Target Coverage'!Q50&gt;0,'Near-Term Target Coverage'!Q50)</f>
        <v/>
      </c>
      <c r="N100" s="200" t="str" cm="1">
        <f t="array" ref="N100">_xlfn.IFS('Near-Term Target Coverage'!R50="","", 'Near-Term Target Coverage'!R50=0,"",'Near-Term Target Coverage'!R50&gt;0,'Near-Term Target Coverage'!R50)</f>
        <v/>
      </c>
      <c r="O100" s="200" t="str" cm="1">
        <f t="array" ref="O100">_xlfn.IFS('Near-Term Target Coverage'!S50="","", 'Near-Term Target Coverage'!S50=0,"",'Near-Term Target Coverage'!S50&gt;0,'Near-Term Target Coverage'!S50)</f>
        <v/>
      </c>
      <c r="P100" s="200" t="str" cm="1">
        <f t="array" ref="P100">_xlfn.IFS('Near-Term Target Coverage'!T50="","", 'Near-Term Target Coverage'!T50=0,"",'Near-Term Target Coverage'!T50&gt;0,'Near-Term Target Coverage'!T50)</f>
        <v/>
      </c>
      <c r="Q100" s="200" t="str" cm="1">
        <f t="array" ref="Q100">_xlfn.IFS('Near-Term Target Coverage'!U50="","", 'Near-Term Target Coverage'!U50=0,"",'Near-Term Target Coverage'!U50&gt;0,'Near-Term Target Coverage'!U50)</f>
        <v/>
      </c>
      <c r="R100" s="200" t="str" cm="1">
        <f t="array" ref="R100">_xlfn.IFS('Near-Term Target Coverage'!V50="","", 'Near-Term Target Coverage'!V50=0,"",'Near-Term Target Coverage'!V50&gt;0,'Near-Term Target Coverage'!V50)</f>
        <v/>
      </c>
      <c r="S100" s="200" t="str" cm="1">
        <f t="array" ref="S100">_xlfn.IFS('Near-Term Target Coverage'!W50="","", 'Near-Term Target Coverage'!W50=0,"",'Near-Term Target Coverage'!W50&gt;0,'Near-Term Target Coverage'!W50)</f>
        <v/>
      </c>
      <c r="T100" s="200" t="str" cm="1">
        <f t="array" ref="T100">_xlfn.IFS('Near-Term Target Coverage'!X50="","", 'Near-Term Target Coverage'!X50=0,"",'Near-Term Target Coverage'!X50&gt;0,'Near-Term Target Coverage'!X50)</f>
        <v/>
      </c>
      <c r="U100" s="200" t="str" cm="1">
        <f t="array" ref="U100">_xlfn.IFS('Near-Term Target Coverage'!Y50="","", 'Near-Term Target Coverage'!Y50=0,"",'Near-Term Target Coverage'!Y50&gt;0,'Near-Term Target Coverage'!Y50)</f>
        <v/>
      </c>
      <c r="V100" s="200">
        <f>'Near-Term Target Coverage'!E50</f>
        <v>0</v>
      </c>
      <c r="W100" s="202"/>
      <c r="X100" s="202"/>
      <c r="Y100" s="202"/>
      <c r="Z100" s="202"/>
    </row>
    <row r="101" spans="1:26" ht="15.75" customHeight="1">
      <c r="A101" s="199" t="s">
        <v>396</v>
      </c>
      <c r="B101" s="200" t="str" cm="1">
        <f t="array" ref="B101">_xlfn.IFS('Near-Term Target Coverage'!F51="","", 'Near-Term Target Coverage'!F51=0,"",'Near-Term Target Coverage'!F51&gt;0,'Near-Term Target Coverage'!F51)</f>
        <v/>
      </c>
      <c r="C101" s="200" t="str" cm="1">
        <f t="array" ref="C101">_xlfn.IFS('Near-Term Target Coverage'!G51="","", 'Near-Term Target Coverage'!G51=0,"",'Near-Term Target Coverage'!G51&gt;0,'Near-Term Target Coverage'!G51)</f>
        <v/>
      </c>
      <c r="D101" s="200" t="str" cm="1">
        <f t="array" ref="D101">_xlfn.IFS('Near-Term Target Coverage'!H51="","", 'Near-Term Target Coverage'!H51=0,"",'Near-Term Target Coverage'!H51&gt;0,'Near-Term Target Coverage'!H51)</f>
        <v/>
      </c>
      <c r="E101" s="200" t="str" cm="1">
        <f t="array" ref="E101">_xlfn.IFS('Near-Term Target Coverage'!I51="","", 'Near-Term Target Coverage'!I51=0,"",'Near-Term Target Coverage'!I51&gt;0,'Near-Term Target Coverage'!I51)</f>
        <v/>
      </c>
      <c r="F101" s="200" t="str" cm="1">
        <f t="array" ref="F101">_xlfn.IFS('Near-Term Target Coverage'!J51="","", 'Near-Term Target Coverage'!J51=0,"",'Near-Term Target Coverage'!J51&gt;0,'Near-Term Target Coverage'!J51)</f>
        <v/>
      </c>
      <c r="G101" s="200" t="str" cm="1">
        <f t="array" ref="G101">_xlfn.IFS('Near-Term Target Coverage'!K51="","", 'Near-Term Target Coverage'!K51=0,"",'Near-Term Target Coverage'!K51&gt;0,'Near-Term Target Coverage'!K51)</f>
        <v/>
      </c>
      <c r="H101" s="200" t="str" cm="1">
        <f t="array" ref="H101">_xlfn.IFS('Near-Term Target Coverage'!L51="","", 'Near-Term Target Coverage'!L51=0,"",'Near-Term Target Coverage'!L51&gt;0,'Near-Term Target Coverage'!L51)</f>
        <v/>
      </c>
      <c r="I101" s="200" t="str" cm="1">
        <f t="array" ref="I101">_xlfn.IFS('Near-Term Target Coverage'!M51="","", 'Near-Term Target Coverage'!M51=0,"",'Near-Term Target Coverage'!M51&gt;0,'Near-Term Target Coverage'!M51)</f>
        <v/>
      </c>
      <c r="J101" s="200" t="str" cm="1">
        <f t="array" ref="J101">_xlfn.IFS('Near-Term Target Coverage'!N51="","", 'Near-Term Target Coverage'!N51=0,"",'Near-Term Target Coverage'!N51&gt;0,'Near-Term Target Coverage'!N51)</f>
        <v/>
      </c>
      <c r="K101" s="200" t="str" cm="1">
        <f t="array" ref="K101">_xlfn.IFS('Near-Term Target Coverage'!O51="","", 'Near-Term Target Coverage'!O51=0,"",'Near-Term Target Coverage'!O51&gt;0,'Near-Term Target Coverage'!O51)</f>
        <v/>
      </c>
      <c r="L101" s="200" t="str" cm="1">
        <f t="array" ref="L101">_xlfn.IFS('Near-Term Target Coverage'!P51="","", 'Near-Term Target Coverage'!P51=0,"",'Near-Term Target Coverage'!P51&gt;0,'Near-Term Target Coverage'!P51)</f>
        <v/>
      </c>
      <c r="M101" s="200" t="str" cm="1">
        <f t="array" ref="M101">_xlfn.IFS('Near-Term Target Coverage'!Q51="","", 'Near-Term Target Coverage'!Q51=0,"",'Near-Term Target Coverage'!Q51&gt;0,'Near-Term Target Coverage'!Q51)</f>
        <v/>
      </c>
      <c r="N101" s="200" t="str" cm="1">
        <f t="array" ref="N101">_xlfn.IFS('Near-Term Target Coverage'!R51="","", 'Near-Term Target Coverage'!R51=0,"",'Near-Term Target Coverage'!R51&gt;0,'Near-Term Target Coverage'!R51)</f>
        <v/>
      </c>
      <c r="O101" s="200" t="str" cm="1">
        <f t="array" ref="O101">_xlfn.IFS('Near-Term Target Coverage'!S51="","", 'Near-Term Target Coverage'!S51=0,"",'Near-Term Target Coverage'!S51&gt;0,'Near-Term Target Coverage'!S51)</f>
        <v/>
      </c>
      <c r="P101" s="200" t="str" cm="1">
        <f t="array" ref="P101">_xlfn.IFS('Near-Term Target Coverage'!T51="","", 'Near-Term Target Coverage'!T51=0,"",'Near-Term Target Coverage'!T51&gt;0,'Near-Term Target Coverage'!T51)</f>
        <v/>
      </c>
      <c r="Q101" s="200" t="str" cm="1">
        <f t="array" ref="Q101">_xlfn.IFS('Near-Term Target Coverage'!U51="","", 'Near-Term Target Coverage'!U51=0,"",'Near-Term Target Coverage'!U51&gt;0,'Near-Term Target Coverage'!U51)</f>
        <v/>
      </c>
      <c r="R101" s="200" t="str" cm="1">
        <f t="array" ref="R101">_xlfn.IFS('Near-Term Target Coverage'!V51="","", 'Near-Term Target Coverage'!V51=0,"",'Near-Term Target Coverage'!V51&gt;0,'Near-Term Target Coverage'!V51)</f>
        <v/>
      </c>
      <c r="S101" s="200" t="str" cm="1">
        <f t="array" ref="S101">_xlfn.IFS('Near-Term Target Coverage'!W51="","", 'Near-Term Target Coverage'!W51=0,"",'Near-Term Target Coverage'!W51&gt;0,'Near-Term Target Coverage'!W51)</f>
        <v/>
      </c>
      <c r="T101" s="200" t="str" cm="1">
        <f t="array" ref="T101">_xlfn.IFS('Near-Term Target Coverage'!X51="","", 'Near-Term Target Coverage'!X51=0,"",'Near-Term Target Coverage'!X51&gt;0,'Near-Term Target Coverage'!X51)</f>
        <v/>
      </c>
      <c r="U101" s="200" t="str" cm="1">
        <f t="array" ref="U101">_xlfn.IFS('Near-Term Target Coverage'!Y51="","", 'Near-Term Target Coverage'!Y51=0,"",'Near-Term Target Coverage'!Y51&gt;0,'Near-Term Target Coverage'!Y51)</f>
        <v/>
      </c>
      <c r="V101" s="200">
        <f>'Near-Term Target Coverage'!E51</f>
        <v>0</v>
      </c>
      <c r="W101" s="202"/>
      <c r="X101" s="202"/>
      <c r="Y101" s="202"/>
      <c r="Z101" s="202"/>
    </row>
    <row r="102" spans="1:26" ht="15.75" customHeight="1">
      <c r="A102" s="199" t="s">
        <v>397</v>
      </c>
      <c r="B102" s="200" t="str" cm="1">
        <f t="array" ref="B102">_xlfn.IFS('Near-Term Target Coverage'!F52="","", 'Near-Term Target Coverage'!F52=0,"",'Near-Term Target Coverage'!F52&gt;0,'Near-Term Target Coverage'!F52)</f>
        <v/>
      </c>
      <c r="C102" s="200" t="str" cm="1">
        <f t="array" ref="C102">_xlfn.IFS('Near-Term Target Coverage'!G52="","", 'Near-Term Target Coverage'!G52=0,"",'Near-Term Target Coverage'!G52&gt;0,'Near-Term Target Coverage'!G52)</f>
        <v/>
      </c>
      <c r="D102" s="200" t="str" cm="1">
        <f t="array" ref="D102">_xlfn.IFS('Near-Term Target Coverage'!H52="","", 'Near-Term Target Coverage'!H52=0,"",'Near-Term Target Coverage'!H52&gt;0,'Near-Term Target Coverage'!H52)</f>
        <v/>
      </c>
      <c r="E102" s="200" t="str" cm="1">
        <f t="array" ref="E102">_xlfn.IFS('Near-Term Target Coverage'!I52="","", 'Near-Term Target Coverage'!I52=0,"",'Near-Term Target Coverage'!I52&gt;0,'Near-Term Target Coverage'!I52)</f>
        <v/>
      </c>
      <c r="F102" s="200" t="str" cm="1">
        <f t="array" ref="F102">_xlfn.IFS('Near-Term Target Coverage'!J52="","", 'Near-Term Target Coverage'!J52=0,"",'Near-Term Target Coverage'!J52&gt;0,'Near-Term Target Coverage'!J52)</f>
        <v/>
      </c>
      <c r="G102" s="200" t="str" cm="1">
        <f t="array" ref="G102">_xlfn.IFS('Near-Term Target Coverage'!K52="","", 'Near-Term Target Coverage'!K52=0,"",'Near-Term Target Coverage'!K52&gt;0,'Near-Term Target Coverage'!K52)</f>
        <v/>
      </c>
      <c r="H102" s="200" t="str" cm="1">
        <f t="array" ref="H102">_xlfn.IFS('Near-Term Target Coverage'!L52="","", 'Near-Term Target Coverage'!L52=0,"",'Near-Term Target Coverage'!L52&gt;0,'Near-Term Target Coverage'!L52)</f>
        <v/>
      </c>
      <c r="I102" s="200" t="str" cm="1">
        <f t="array" ref="I102">_xlfn.IFS('Near-Term Target Coverage'!M52="","", 'Near-Term Target Coverage'!M52=0,"",'Near-Term Target Coverage'!M52&gt;0,'Near-Term Target Coverage'!M52)</f>
        <v/>
      </c>
      <c r="J102" s="200" t="str" cm="1">
        <f t="array" ref="J102">_xlfn.IFS('Near-Term Target Coverage'!N52="","", 'Near-Term Target Coverage'!N52=0,"",'Near-Term Target Coverage'!N52&gt;0,'Near-Term Target Coverage'!N52)</f>
        <v/>
      </c>
      <c r="K102" s="200" t="str" cm="1">
        <f t="array" ref="K102">_xlfn.IFS('Near-Term Target Coverage'!O52="","", 'Near-Term Target Coverage'!O52=0,"",'Near-Term Target Coverage'!O52&gt;0,'Near-Term Target Coverage'!O52)</f>
        <v/>
      </c>
      <c r="L102" s="200" t="str" cm="1">
        <f t="array" ref="L102">_xlfn.IFS('Near-Term Target Coverage'!P52="","", 'Near-Term Target Coverage'!P52=0,"",'Near-Term Target Coverage'!P52&gt;0,'Near-Term Target Coverage'!P52)</f>
        <v/>
      </c>
      <c r="M102" s="200" t="str" cm="1">
        <f t="array" ref="M102">_xlfn.IFS('Near-Term Target Coverage'!Q52="","", 'Near-Term Target Coverage'!Q52=0,"",'Near-Term Target Coverage'!Q52&gt;0,'Near-Term Target Coverage'!Q52)</f>
        <v/>
      </c>
      <c r="N102" s="200" t="str" cm="1">
        <f t="array" ref="N102">_xlfn.IFS('Near-Term Target Coverage'!R52="","", 'Near-Term Target Coverage'!R52=0,"",'Near-Term Target Coverage'!R52&gt;0,'Near-Term Target Coverage'!R52)</f>
        <v/>
      </c>
      <c r="O102" s="200" t="str" cm="1">
        <f t="array" ref="O102">_xlfn.IFS('Near-Term Target Coverage'!S52="","", 'Near-Term Target Coverage'!S52=0,"",'Near-Term Target Coverage'!S52&gt;0,'Near-Term Target Coverage'!S52)</f>
        <v/>
      </c>
      <c r="P102" s="200" t="str" cm="1">
        <f t="array" ref="P102">_xlfn.IFS('Near-Term Target Coverage'!T52="","", 'Near-Term Target Coverage'!T52=0,"",'Near-Term Target Coverage'!T52&gt;0,'Near-Term Target Coverage'!T52)</f>
        <v/>
      </c>
      <c r="Q102" s="200" t="str" cm="1">
        <f t="array" ref="Q102">_xlfn.IFS('Near-Term Target Coverage'!U52="","", 'Near-Term Target Coverage'!U52=0,"",'Near-Term Target Coverage'!U52&gt;0,'Near-Term Target Coverage'!U52)</f>
        <v/>
      </c>
      <c r="R102" s="200" t="str" cm="1">
        <f t="array" ref="R102">_xlfn.IFS('Near-Term Target Coverage'!V52="","", 'Near-Term Target Coverage'!V52=0,"",'Near-Term Target Coverage'!V52&gt;0,'Near-Term Target Coverage'!V52)</f>
        <v/>
      </c>
      <c r="S102" s="200" t="str" cm="1">
        <f t="array" ref="S102">_xlfn.IFS('Near-Term Target Coverage'!W52="","", 'Near-Term Target Coverage'!W52=0,"",'Near-Term Target Coverage'!W52&gt;0,'Near-Term Target Coverage'!W52)</f>
        <v/>
      </c>
      <c r="T102" s="200" t="str" cm="1">
        <f t="array" ref="T102">_xlfn.IFS('Near-Term Target Coverage'!X52="","", 'Near-Term Target Coverage'!X52=0,"",'Near-Term Target Coverage'!X52&gt;0,'Near-Term Target Coverage'!X52)</f>
        <v/>
      </c>
      <c r="U102" s="200" t="str" cm="1">
        <f t="array" ref="U102">_xlfn.IFS('Near-Term Target Coverage'!Y52="","", 'Near-Term Target Coverage'!Y52=0,"",'Near-Term Target Coverage'!Y52&gt;0,'Near-Term Target Coverage'!Y52)</f>
        <v/>
      </c>
      <c r="V102" s="200">
        <f>'Near-Term Target Coverage'!E52</f>
        <v>0</v>
      </c>
      <c r="W102" s="202"/>
      <c r="X102" s="202"/>
      <c r="Y102" s="202"/>
      <c r="Z102" s="202"/>
    </row>
    <row r="103" spans="1:26" ht="15.75" customHeight="1">
      <c r="A103" s="199" t="s">
        <v>398</v>
      </c>
      <c r="B103" s="200" t="str" cm="1">
        <f t="array" ref="B103">_xlfn.IFS('Near-Term Target Coverage'!F53="","", 'Near-Term Target Coverage'!F53=0,"",'Near-Term Target Coverage'!F53&gt;0,'Near-Term Target Coverage'!F53)</f>
        <v/>
      </c>
      <c r="C103" s="200" t="str" cm="1">
        <f t="array" ref="C103">_xlfn.IFS('Near-Term Target Coverage'!G53="","", 'Near-Term Target Coverage'!G53=0,"",'Near-Term Target Coverage'!G53&gt;0,'Near-Term Target Coverage'!G53)</f>
        <v/>
      </c>
      <c r="D103" s="200" t="str" cm="1">
        <f t="array" ref="D103">_xlfn.IFS('Near-Term Target Coverage'!H53="","", 'Near-Term Target Coverage'!H53=0,"",'Near-Term Target Coverage'!H53&gt;0,'Near-Term Target Coverage'!H53)</f>
        <v/>
      </c>
      <c r="E103" s="200" t="str" cm="1">
        <f t="array" ref="E103">_xlfn.IFS('Near-Term Target Coverage'!I53="","", 'Near-Term Target Coverage'!I53=0,"",'Near-Term Target Coverage'!I53&gt;0,'Near-Term Target Coverage'!I53)</f>
        <v/>
      </c>
      <c r="F103" s="200" t="str" cm="1">
        <f t="array" ref="F103">_xlfn.IFS('Near-Term Target Coverage'!J53="","", 'Near-Term Target Coverage'!J53=0,"",'Near-Term Target Coverage'!J53&gt;0,'Near-Term Target Coverage'!J53)</f>
        <v/>
      </c>
      <c r="G103" s="200" t="str" cm="1">
        <f t="array" ref="G103">_xlfn.IFS('Near-Term Target Coverage'!K53="","", 'Near-Term Target Coverage'!K53=0,"",'Near-Term Target Coverage'!K53&gt;0,'Near-Term Target Coverage'!K53)</f>
        <v/>
      </c>
      <c r="H103" s="200" t="str" cm="1">
        <f t="array" ref="H103">_xlfn.IFS('Near-Term Target Coverage'!L53="","", 'Near-Term Target Coverage'!L53=0,"",'Near-Term Target Coverage'!L53&gt;0,'Near-Term Target Coverage'!L53)</f>
        <v/>
      </c>
      <c r="I103" s="200" t="str" cm="1">
        <f t="array" ref="I103">_xlfn.IFS('Near-Term Target Coverage'!M53="","", 'Near-Term Target Coverage'!M53=0,"",'Near-Term Target Coverage'!M53&gt;0,'Near-Term Target Coverage'!M53)</f>
        <v/>
      </c>
      <c r="J103" s="200" t="str" cm="1">
        <f t="array" ref="J103">_xlfn.IFS('Near-Term Target Coverage'!N53="","", 'Near-Term Target Coverage'!N53=0,"",'Near-Term Target Coverage'!N53&gt;0,'Near-Term Target Coverage'!N53)</f>
        <v/>
      </c>
      <c r="K103" s="200" t="str" cm="1">
        <f t="array" ref="K103">_xlfn.IFS('Near-Term Target Coverage'!O53="","", 'Near-Term Target Coverage'!O53=0,"",'Near-Term Target Coverage'!O53&gt;0,'Near-Term Target Coverage'!O53)</f>
        <v/>
      </c>
      <c r="L103" s="200" t="str" cm="1">
        <f t="array" ref="L103">_xlfn.IFS('Near-Term Target Coverage'!P53="","", 'Near-Term Target Coverage'!P53=0,"",'Near-Term Target Coverage'!P53&gt;0,'Near-Term Target Coverage'!P53)</f>
        <v/>
      </c>
      <c r="M103" s="200" t="str" cm="1">
        <f t="array" ref="M103">_xlfn.IFS('Near-Term Target Coverage'!Q53="","", 'Near-Term Target Coverage'!Q53=0,"",'Near-Term Target Coverage'!Q53&gt;0,'Near-Term Target Coverage'!Q53)</f>
        <v/>
      </c>
      <c r="N103" s="200" t="str" cm="1">
        <f t="array" ref="N103">_xlfn.IFS('Near-Term Target Coverage'!R53="","", 'Near-Term Target Coverage'!R53=0,"",'Near-Term Target Coverage'!R53&gt;0,'Near-Term Target Coverage'!R53)</f>
        <v/>
      </c>
      <c r="O103" s="200" t="str" cm="1">
        <f t="array" ref="O103">_xlfn.IFS('Near-Term Target Coverage'!S53="","", 'Near-Term Target Coverage'!S53=0,"",'Near-Term Target Coverage'!S53&gt;0,'Near-Term Target Coverage'!S53)</f>
        <v/>
      </c>
      <c r="P103" s="200" t="str" cm="1">
        <f t="array" ref="P103">_xlfn.IFS('Near-Term Target Coverage'!T53="","", 'Near-Term Target Coverage'!T53=0,"",'Near-Term Target Coverage'!T53&gt;0,'Near-Term Target Coverage'!T53)</f>
        <v/>
      </c>
      <c r="Q103" s="200" t="str" cm="1">
        <f t="array" ref="Q103">_xlfn.IFS('Near-Term Target Coverage'!U53="","", 'Near-Term Target Coverage'!U53=0,"",'Near-Term Target Coverage'!U53&gt;0,'Near-Term Target Coverage'!U53)</f>
        <v/>
      </c>
      <c r="R103" s="200" t="str" cm="1">
        <f t="array" ref="R103">_xlfn.IFS('Near-Term Target Coverage'!V53="","", 'Near-Term Target Coverage'!V53=0,"",'Near-Term Target Coverage'!V53&gt;0,'Near-Term Target Coverage'!V53)</f>
        <v/>
      </c>
      <c r="S103" s="200" t="str" cm="1">
        <f t="array" ref="S103">_xlfn.IFS('Near-Term Target Coverage'!W53="","", 'Near-Term Target Coverage'!W53=0,"",'Near-Term Target Coverage'!W53&gt;0,'Near-Term Target Coverage'!W53)</f>
        <v/>
      </c>
      <c r="T103" s="200" t="str" cm="1">
        <f t="array" ref="T103">_xlfn.IFS('Near-Term Target Coverage'!X53="","", 'Near-Term Target Coverage'!X53=0,"",'Near-Term Target Coverage'!X53&gt;0,'Near-Term Target Coverage'!X53)</f>
        <v/>
      </c>
      <c r="U103" s="200" t="str" cm="1">
        <f t="array" ref="U103">_xlfn.IFS('Near-Term Target Coverage'!Y53="","", 'Near-Term Target Coverage'!Y53=0,"",'Near-Term Target Coverage'!Y53&gt;0,'Near-Term Target Coverage'!Y53)</f>
        <v/>
      </c>
      <c r="V103" s="200">
        <f>'Near-Term Target Coverage'!E53</f>
        <v>0</v>
      </c>
      <c r="W103" s="202"/>
      <c r="X103" s="202"/>
      <c r="Y103" s="202"/>
      <c r="Z103" s="202"/>
    </row>
    <row r="104" spans="1:26" ht="15.75" customHeight="1">
      <c r="A104" s="199" t="s">
        <v>399</v>
      </c>
      <c r="B104" s="200" t="str" cm="1">
        <f t="array" ref="B104">_xlfn.IFS('Near-Term Target Coverage'!F54="","", 'Near-Term Target Coverage'!F54=0,"",'Near-Term Target Coverage'!F54&gt;0,'Near-Term Target Coverage'!F54)</f>
        <v/>
      </c>
      <c r="C104" s="200" t="str" cm="1">
        <f t="array" ref="C104">_xlfn.IFS('Near-Term Target Coverage'!G54="","", 'Near-Term Target Coverage'!G54=0,"",'Near-Term Target Coverage'!G54&gt;0,'Near-Term Target Coverage'!G54)</f>
        <v/>
      </c>
      <c r="D104" s="200" t="str" cm="1">
        <f t="array" ref="D104">_xlfn.IFS('Near-Term Target Coverage'!H54="","", 'Near-Term Target Coverage'!H54=0,"",'Near-Term Target Coverage'!H54&gt;0,'Near-Term Target Coverage'!H54)</f>
        <v/>
      </c>
      <c r="E104" s="200" t="str" cm="1">
        <f t="array" ref="E104">_xlfn.IFS('Near-Term Target Coverage'!I54="","", 'Near-Term Target Coverage'!I54=0,"",'Near-Term Target Coverage'!I54&gt;0,'Near-Term Target Coverage'!I54)</f>
        <v/>
      </c>
      <c r="F104" s="200" t="str" cm="1">
        <f t="array" ref="F104">_xlfn.IFS('Near-Term Target Coverage'!J54="","", 'Near-Term Target Coverage'!J54=0,"",'Near-Term Target Coverage'!J54&gt;0,'Near-Term Target Coverage'!J54)</f>
        <v/>
      </c>
      <c r="G104" s="200" t="str" cm="1">
        <f t="array" ref="G104">_xlfn.IFS('Near-Term Target Coverage'!K54="","", 'Near-Term Target Coverage'!K54=0,"",'Near-Term Target Coverage'!K54&gt;0,'Near-Term Target Coverage'!K54)</f>
        <v/>
      </c>
      <c r="H104" s="200" t="str" cm="1">
        <f t="array" ref="H104">_xlfn.IFS('Near-Term Target Coverage'!L54="","", 'Near-Term Target Coverage'!L54=0,"",'Near-Term Target Coverage'!L54&gt;0,'Near-Term Target Coverage'!L54)</f>
        <v/>
      </c>
      <c r="I104" s="200" t="str" cm="1">
        <f t="array" ref="I104">_xlfn.IFS('Near-Term Target Coverage'!M54="","", 'Near-Term Target Coverage'!M54=0,"",'Near-Term Target Coverage'!M54&gt;0,'Near-Term Target Coverage'!M54)</f>
        <v/>
      </c>
      <c r="J104" s="200" t="str" cm="1">
        <f t="array" ref="J104">_xlfn.IFS('Near-Term Target Coverage'!N54="","", 'Near-Term Target Coverage'!N54=0,"",'Near-Term Target Coverage'!N54&gt;0,'Near-Term Target Coverage'!N54)</f>
        <v/>
      </c>
      <c r="K104" s="200" t="str" cm="1">
        <f t="array" ref="K104">_xlfn.IFS('Near-Term Target Coverage'!O54="","", 'Near-Term Target Coverage'!O54=0,"",'Near-Term Target Coverage'!O54&gt;0,'Near-Term Target Coverage'!O54)</f>
        <v/>
      </c>
      <c r="L104" s="200" t="str" cm="1">
        <f t="array" ref="L104">_xlfn.IFS('Near-Term Target Coverage'!P54="","", 'Near-Term Target Coverage'!P54=0,"",'Near-Term Target Coverage'!P54&gt;0,'Near-Term Target Coverage'!P54)</f>
        <v/>
      </c>
      <c r="M104" s="200" t="str" cm="1">
        <f t="array" ref="M104">_xlfn.IFS('Near-Term Target Coverage'!Q54="","", 'Near-Term Target Coverage'!Q54=0,"",'Near-Term Target Coverage'!Q54&gt;0,'Near-Term Target Coverage'!Q54)</f>
        <v/>
      </c>
      <c r="N104" s="200" t="str" cm="1">
        <f t="array" ref="N104">_xlfn.IFS('Near-Term Target Coverage'!R54="","", 'Near-Term Target Coverage'!R54=0,"",'Near-Term Target Coverage'!R54&gt;0,'Near-Term Target Coverage'!R54)</f>
        <v/>
      </c>
      <c r="O104" s="200" t="str" cm="1">
        <f t="array" ref="O104">_xlfn.IFS('Near-Term Target Coverage'!S54="","", 'Near-Term Target Coverage'!S54=0,"",'Near-Term Target Coverage'!S54&gt;0,'Near-Term Target Coverage'!S54)</f>
        <v/>
      </c>
      <c r="P104" s="200" t="str" cm="1">
        <f t="array" ref="P104">_xlfn.IFS('Near-Term Target Coverage'!T54="","", 'Near-Term Target Coverage'!T54=0,"",'Near-Term Target Coverage'!T54&gt;0,'Near-Term Target Coverage'!T54)</f>
        <v/>
      </c>
      <c r="Q104" s="200" t="str" cm="1">
        <f t="array" ref="Q104">_xlfn.IFS('Near-Term Target Coverage'!U54="","", 'Near-Term Target Coverage'!U54=0,"",'Near-Term Target Coverage'!U54&gt;0,'Near-Term Target Coverage'!U54)</f>
        <v/>
      </c>
      <c r="R104" s="200" t="str" cm="1">
        <f t="array" ref="R104">_xlfn.IFS('Near-Term Target Coverage'!V54="","", 'Near-Term Target Coverage'!V54=0,"",'Near-Term Target Coverage'!V54&gt;0,'Near-Term Target Coverage'!V54)</f>
        <v/>
      </c>
      <c r="S104" s="200" t="str" cm="1">
        <f t="array" ref="S104">_xlfn.IFS('Near-Term Target Coverage'!W54="","", 'Near-Term Target Coverage'!W54=0,"",'Near-Term Target Coverage'!W54&gt;0,'Near-Term Target Coverage'!W54)</f>
        <v/>
      </c>
      <c r="T104" s="200" t="str" cm="1">
        <f t="array" ref="T104">_xlfn.IFS('Near-Term Target Coverage'!X54="","", 'Near-Term Target Coverage'!X54=0,"",'Near-Term Target Coverage'!X54&gt;0,'Near-Term Target Coverage'!X54)</f>
        <v/>
      </c>
      <c r="U104" s="200" t="str" cm="1">
        <f t="array" ref="U104">_xlfn.IFS('Near-Term Target Coverage'!Y54="","", 'Near-Term Target Coverage'!Y54=0,"",'Near-Term Target Coverage'!Y54&gt;0,'Near-Term Target Coverage'!Y54)</f>
        <v/>
      </c>
      <c r="V104" s="200">
        <f>'Near-Term Target Coverage'!E54</f>
        <v>0</v>
      </c>
      <c r="W104" s="202"/>
      <c r="X104" s="202"/>
      <c r="Y104" s="202"/>
      <c r="Z104" s="202"/>
    </row>
    <row r="105" spans="1:26" ht="15.75" customHeight="1">
      <c r="A105" s="199" t="s">
        <v>400</v>
      </c>
      <c r="B105" s="200" t="str" cm="1">
        <f t="array" ref="B105">_xlfn.IFS('Near-Term Target Coverage'!F55="","", 'Near-Term Target Coverage'!F55=0,"",'Near-Term Target Coverage'!F55&gt;0,'Near-Term Target Coverage'!F55)</f>
        <v/>
      </c>
      <c r="C105" s="200" t="str" cm="1">
        <f t="array" ref="C105">_xlfn.IFS('Near-Term Target Coverage'!G55="","", 'Near-Term Target Coverage'!G55=0,"",'Near-Term Target Coverage'!G55&gt;0,'Near-Term Target Coverage'!G55)</f>
        <v/>
      </c>
      <c r="D105" s="200" t="str" cm="1">
        <f t="array" ref="D105">_xlfn.IFS('Near-Term Target Coverage'!H55="","", 'Near-Term Target Coverage'!H55=0,"",'Near-Term Target Coverage'!H55&gt;0,'Near-Term Target Coverage'!H55)</f>
        <v/>
      </c>
      <c r="E105" s="200" t="str" cm="1">
        <f t="array" ref="E105">_xlfn.IFS('Near-Term Target Coverage'!I55="","", 'Near-Term Target Coverage'!I55=0,"",'Near-Term Target Coverage'!I55&gt;0,'Near-Term Target Coverage'!I55)</f>
        <v/>
      </c>
      <c r="F105" s="200" t="str" cm="1">
        <f t="array" ref="F105">_xlfn.IFS('Near-Term Target Coverage'!J55="","", 'Near-Term Target Coverage'!J55=0,"",'Near-Term Target Coverage'!J55&gt;0,'Near-Term Target Coverage'!J55)</f>
        <v/>
      </c>
      <c r="G105" s="200" t="str" cm="1">
        <f t="array" ref="G105">_xlfn.IFS('Near-Term Target Coverage'!K55="","", 'Near-Term Target Coverage'!K55=0,"",'Near-Term Target Coverage'!K55&gt;0,'Near-Term Target Coverage'!K55)</f>
        <v/>
      </c>
      <c r="H105" s="200" t="str" cm="1">
        <f t="array" ref="H105">_xlfn.IFS('Near-Term Target Coverage'!L55="","", 'Near-Term Target Coverage'!L55=0,"",'Near-Term Target Coverage'!L55&gt;0,'Near-Term Target Coverage'!L55)</f>
        <v/>
      </c>
      <c r="I105" s="200" t="str" cm="1">
        <f t="array" ref="I105">_xlfn.IFS('Near-Term Target Coverage'!M55="","", 'Near-Term Target Coverage'!M55=0,"",'Near-Term Target Coverage'!M55&gt;0,'Near-Term Target Coverage'!M55)</f>
        <v/>
      </c>
      <c r="J105" s="200" t="str" cm="1">
        <f t="array" ref="J105">_xlfn.IFS('Near-Term Target Coverage'!N55="","", 'Near-Term Target Coverage'!N55=0,"",'Near-Term Target Coverage'!N55&gt;0,'Near-Term Target Coverage'!N55)</f>
        <v/>
      </c>
      <c r="K105" s="200" t="str" cm="1">
        <f t="array" ref="K105">_xlfn.IFS('Near-Term Target Coverage'!O55="","", 'Near-Term Target Coverage'!O55=0,"",'Near-Term Target Coverage'!O55&gt;0,'Near-Term Target Coverage'!O55)</f>
        <v/>
      </c>
      <c r="L105" s="200" t="str" cm="1">
        <f t="array" ref="L105">_xlfn.IFS('Near-Term Target Coverage'!P55="","", 'Near-Term Target Coverage'!P55=0,"",'Near-Term Target Coverage'!P55&gt;0,'Near-Term Target Coverage'!P55)</f>
        <v/>
      </c>
      <c r="M105" s="200" t="str" cm="1">
        <f t="array" ref="M105">_xlfn.IFS('Near-Term Target Coverage'!Q55="","", 'Near-Term Target Coverage'!Q55=0,"",'Near-Term Target Coverage'!Q55&gt;0,'Near-Term Target Coverage'!Q55)</f>
        <v/>
      </c>
      <c r="N105" s="200" t="str" cm="1">
        <f t="array" ref="N105">_xlfn.IFS('Near-Term Target Coverage'!R55="","", 'Near-Term Target Coverage'!R55=0,"",'Near-Term Target Coverage'!R55&gt;0,'Near-Term Target Coverage'!R55)</f>
        <v/>
      </c>
      <c r="O105" s="200" t="str" cm="1">
        <f t="array" ref="O105">_xlfn.IFS('Near-Term Target Coverage'!S55="","", 'Near-Term Target Coverage'!S55=0,"",'Near-Term Target Coverage'!S55&gt;0,'Near-Term Target Coverage'!S55)</f>
        <v/>
      </c>
      <c r="P105" s="200" t="str" cm="1">
        <f t="array" ref="P105">_xlfn.IFS('Near-Term Target Coverage'!T55="","", 'Near-Term Target Coverage'!T55=0,"",'Near-Term Target Coverage'!T55&gt;0,'Near-Term Target Coverage'!T55)</f>
        <v/>
      </c>
      <c r="Q105" s="200" t="str" cm="1">
        <f t="array" ref="Q105">_xlfn.IFS('Near-Term Target Coverage'!U55="","", 'Near-Term Target Coverage'!U55=0,"",'Near-Term Target Coverage'!U55&gt;0,'Near-Term Target Coverage'!U55)</f>
        <v/>
      </c>
      <c r="R105" s="200" t="str" cm="1">
        <f t="array" ref="R105">_xlfn.IFS('Near-Term Target Coverage'!V55="","", 'Near-Term Target Coverage'!V55=0,"",'Near-Term Target Coverage'!V55&gt;0,'Near-Term Target Coverage'!V55)</f>
        <v/>
      </c>
      <c r="S105" s="200" t="str" cm="1">
        <f t="array" ref="S105">_xlfn.IFS('Near-Term Target Coverage'!W55="","", 'Near-Term Target Coverage'!W55=0,"",'Near-Term Target Coverage'!W55&gt;0,'Near-Term Target Coverage'!W55)</f>
        <v/>
      </c>
      <c r="T105" s="200" t="str" cm="1">
        <f t="array" ref="T105">_xlfn.IFS('Near-Term Target Coverage'!X55="","", 'Near-Term Target Coverage'!X55=0,"",'Near-Term Target Coverage'!X55&gt;0,'Near-Term Target Coverage'!X55)</f>
        <v/>
      </c>
      <c r="U105" s="200" t="str" cm="1">
        <f t="array" ref="U105">_xlfn.IFS('Near-Term Target Coverage'!Y55="","", 'Near-Term Target Coverage'!Y55=0,"",'Near-Term Target Coverage'!Y55&gt;0,'Near-Term Target Coverage'!Y55)</f>
        <v/>
      </c>
      <c r="V105" s="200">
        <f>'Near-Term Target Coverage'!E55</f>
        <v>0</v>
      </c>
      <c r="W105" s="202"/>
      <c r="X105" s="202"/>
      <c r="Y105" s="202"/>
      <c r="Z105" s="202"/>
    </row>
    <row r="106" spans="1:26" ht="15.75" customHeight="1">
      <c r="A106" s="199" t="s">
        <v>401</v>
      </c>
      <c r="B106" s="200" t="str" cm="1">
        <f t="array" ref="B106">_xlfn.IFS('Near-Term Target Coverage'!F56="","", 'Near-Term Target Coverage'!F56=0,"",'Near-Term Target Coverage'!F56&gt;0,'Near-Term Target Coverage'!F56)</f>
        <v/>
      </c>
      <c r="C106" s="200" t="str" cm="1">
        <f t="array" ref="C106">_xlfn.IFS('Near-Term Target Coverage'!G56="","", 'Near-Term Target Coverage'!G56=0,"",'Near-Term Target Coverage'!G56&gt;0,'Near-Term Target Coverage'!G56)</f>
        <v/>
      </c>
      <c r="D106" s="200" t="str" cm="1">
        <f t="array" ref="D106">_xlfn.IFS('Near-Term Target Coverage'!H56="","", 'Near-Term Target Coverage'!H56=0,"",'Near-Term Target Coverage'!H56&gt;0,'Near-Term Target Coverage'!H56)</f>
        <v/>
      </c>
      <c r="E106" s="200" t="str" cm="1">
        <f t="array" ref="E106">_xlfn.IFS('Near-Term Target Coverage'!I56="","", 'Near-Term Target Coverage'!I56=0,"",'Near-Term Target Coverage'!I56&gt;0,'Near-Term Target Coverage'!I56)</f>
        <v/>
      </c>
      <c r="F106" s="200" t="str" cm="1">
        <f t="array" ref="F106">_xlfn.IFS('Near-Term Target Coverage'!J56="","", 'Near-Term Target Coverage'!J56=0,"",'Near-Term Target Coverage'!J56&gt;0,'Near-Term Target Coverage'!J56)</f>
        <v/>
      </c>
      <c r="G106" s="200" t="str" cm="1">
        <f t="array" ref="G106">_xlfn.IFS('Near-Term Target Coverage'!K56="","", 'Near-Term Target Coverage'!K56=0,"",'Near-Term Target Coverage'!K56&gt;0,'Near-Term Target Coverage'!K56)</f>
        <v/>
      </c>
      <c r="H106" s="200" t="str" cm="1">
        <f t="array" ref="H106">_xlfn.IFS('Near-Term Target Coverage'!L56="","", 'Near-Term Target Coverage'!L56=0,"",'Near-Term Target Coverage'!L56&gt;0,'Near-Term Target Coverage'!L56)</f>
        <v/>
      </c>
      <c r="I106" s="200" t="str" cm="1">
        <f t="array" ref="I106">_xlfn.IFS('Near-Term Target Coverage'!M56="","", 'Near-Term Target Coverage'!M56=0,"",'Near-Term Target Coverage'!M56&gt;0,'Near-Term Target Coverage'!M56)</f>
        <v/>
      </c>
      <c r="J106" s="200" t="str" cm="1">
        <f t="array" ref="J106">_xlfn.IFS('Near-Term Target Coverage'!N56="","", 'Near-Term Target Coverage'!N56=0,"",'Near-Term Target Coverage'!N56&gt;0,'Near-Term Target Coverage'!N56)</f>
        <v/>
      </c>
      <c r="K106" s="200" t="str" cm="1">
        <f t="array" ref="K106">_xlfn.IFS('Near-Term Target Coverage'!O56="","", 'Near-Term Target Coverage'!O56=0,"",'Near-Term Target Coverage'!O56&gt;0,'Near-Term Target Coverage'!O56)</f>
        <v/>
      </c>
      <c r="L106" s="200" t="str" cm="1">
        <f t="array" ref="L106">_xlfn.IFS('Near-Term Target Coverage'!P56="","", 'Near-Term Target Coverage'!P56=0,"",'Near-Term Target Coverage'!P56&gt;0,'Near-Term Target Coverage'!P56)</f>
        <v/>
      </c>
      <c r="M106" s="200" t="str" cm="1">
        <f t="array" ref="M106">_xlfn.IFS('Near-Term Target Coverage'!Q56="","", 'Near-Term Target Coverage'!Q56=0,"",'Near-Term Target Coverage'!Q56&gt;0,'Near-Term Target Coverage'!Q56)</f>
        <v/>
      </c>
      <c r="N106" s="200" t="str" cm="1">
        <f t="array" ref="N106">_xlfn.IFS('Near-Term Target Coverage'!R56="","", 'Near-Term Target Coverage'!R56=0,"",'Near-Term Target Coverage'!R56&gt;0,'Near-Term Target Coverage'!R56)</f>
        <v/>
      </c>
      <c r="O106" s="200" t="str" cm="1">
        <f t="array" ref="O106">_xlfn.IFS('Near-Term Target Coverage'!S56="","", 'Near-Term Target Coverage'!S56=0,"",'Near-Term Target Coverage'!S56&gt;0,'Near-Term Target Coverage'!S56)</f>
        <v/>
      </c>
      <c r="P106" s="200" t="str" cm="1">
        <f t="array" ref="P106">_xlfn.IFS('Near-Term Target Coverage'!T56="","", 'Near-Term Target Coverage'!T56=0,"",'Near-Term Target Coverage'!T56&gt;0,'Near-Term Target Coverage'!T56)</f>
        <v/>
      </c>
      <c r="Q106" s="200" t="str" cm="1">
        <f t="array" ref="Q106">_xlfn.IFS('Near-Term Target Coverage'!U56="","", 'Near-Term Target Coverage'!U56=0,"",'Near-Term Target Coverage'!U56&gt;0,'Near-Term Target Coverage'!U56)</f>
        <v/>
      </c>
      <c r="R106" s="200" t="str" cm="1">
        <f t="array" ref="R106">_xlfn.IFS('Near-Term Target Coverage'!V56="","", 'Near-Term Target Coverage'!V56=0,"",'Near-Term Target Coverage'!V56&gt;0,'Near-Term Target Coverage'!V56)</f>
        <v/>
      </c>
      <c r="S106" s="200" t="str" cm="1">
        <f t="array" ref="S106">_xlfn.IFS('Near-Term Target Coverage'!W56="","", 'Near-Term Target Coverage'!W56=0,"",'Near-Term Target Coverage'!W56&gt;0,'Near-Term Target Coverage'!W56)</f>
        <v/>
      </c>
      <c r="T106" s="200" t="str" cm="1">
        <f t="array" ref="T106">_xlfn.IFS('Near-Term Target Coverage'!X56="","", 'Near-Term Target Coverage'!X56=0,"",'Near-Term Target Coverage'!X56&gt;0,'Near-Term Target Coverage'!X56)</f>
        <v/>
      </c>
      <c r="U106" s="200" t="str" cm="1">
        <f t="array" ref="U106">_xlfn.IFS('Near-Term Target Coverage'!Y56="","", 'Near-Term Target Coverage'!Y56=0,"",'Near-Term Target Coverage'!Y56&gt;0,'Near-Term Target Coverage'!Y56)</f>
        <v/>
      </c>
      <c r="V106" s="200">
        <f>'Near-Term Target Coverage'!E56</f>
        <v>0</v>
      </c>
      <c r="W106" s="202"/>
      <c r="X106" s="202"/>
      <c r="Y106" s="202"/>
      <c r="Z106" s="202"/>
    </row>
    <row r="107" spans="1:26" ht="15.75" customHeight="1">
      <c r="A107" s="199" t="s">
        <v>402</v>
      </c>
      <c r="B107" s="200" t="str" cm="1">
        <f t="array" ref="B107">_xlfn.IFS('Near-Term Target Coverage'!F57="","", 'Near-Term Target Coverage'!F57=0,"",'Near-Term Target Coverage'!F57&gt;0,'Near-Term Target Coverage'!F57)</f>
        <v/>
      </c>
      <c r="C107" s="200" t="str" cm="1">
        <f t="array" ref="C107">_xlfn.IFS('Near-Term Target Coverage'!G57="","", 'Near-Term Target Coverage'!G57=0,"",'Near-Term Target Coverage'!G57&gt;0,'Near-Term Target Coverage'!G57)</f>
        <v/>
      </c>
      <c r="D107" s="200" t="str" cm="1">
        <f t="array" ref="D107">_xlfn.IFS('Near-Term Target Coverage'!H57="","", 'Near-Term Target Coverage'!H57=0,"",'Near-Term Target Coverage'!H57&gt;0,'Near-Term Target Coverage'!H57)</f>
        <v/>
      </c>
      <c r="E107" s="200" t="str" cm="1">
        <f t="array" ref="E107">_xlfn.IFS('Near-Term Target Coverage'!I57="","", 'Near-Term Target Coverage'!I57=0,"",'Near-Term Target Coverage'!I57&gt;0,'Near-Term Target Coverage'!I57)</f>
        <v/>
      </c>
      <c r="F107" s="200" t="str" cm="1">
        <f t="array" ref="F107">_xlfn.IFS('Near-Term Target Coverage'!J57="","", 'Near-Term Target Coverage'!J57=0,"",'Near-Term Target Coverage'!J57&gt;0,'Near-Term Target Coverage'!J57)</f>
        <v/>
      </c>
      <c r="G107" s="200" t="str" cm="1">
        <f t="array" ref="G107">_xlfn.IFS('Near-Term Target Coverage'!K57="","", 'Near-Term Target Coverage'!K57=0,"",'Near-Term Target Coverage'!K57&gt;0,'Near-Term Target Coverage'!K57)</f>
        <v/>
      </c>
      <c r="H107" s="200" t="str" cm="1">
        <f t="array" ref="H107">_xlfn.IFS('Near-Term Target Coverage'!L57="","", 'Near-Term Target Coverage'!L57=0,"",'Near-Term Target Coverage'!L57&gt;0,'Near-Term Target Coverage'!L57)</f>
        <v/>
      </c>
      <c r="I107" s="200" t="str" cm="1">
        <f t="array" ref="I107">_xlfn.IFS('Near-Term Target Coverage'!M57="","", 'Near-Term Target Coverage'!M57=0,"",'Near-Term Target Coverage'!M57&gt;0,'Near-Term Target Coverage'!M57)</f>
        <v/>
      </c>
      <c r="J107" s="200" t="str" cm="1">
        <f t="array" ref="J107">_xlfn.IFS('Near-Term Target Coverage'!N57="","", 'Near-Term Target Coverage'!N57=0,"",'Near-Term Target Coverage'!N57&gt;0,'Near-Term Target Coverage'!N57)</f>
        <v/>
      </c>
      <c r="K107" s="200" t="str" cm="1">
        <f t="array" ref="K107">_xlfn.IFS('Near-Term Target Coverage'!O57="","", 'Near-Term Target Coverage'!O57=0,"",'Near-Term Target Coverage'!O57&gt;0,'Near-Term Target Coverage'!O57)</f>
        <v/>
      </c>
      <c r="L107" s="200" t="str" cm="1">
        <f t="array" ref="L107">_xlfn.IFS('Near-Term Target Coverage'!P57="","", 'Near-Term Target Coverage'!P57=0,"",'Near-Term Target Coverage'!P57&gt;0,'Near-Term Target Coverage'!P57)</f>
        <v/>
      </c>
      <c r="M107" s="200" t="str" cm="1">
        <f t="array" ref="M107">_xlfn.IFS('Near-Term Target Coverage'!Q57="","", 'Near-Term Target Coverage'!Q57=0,"",'Near-Term Target Coverage'!Q57&gt;0,'Near-Term Target Coverage'!Q57)</f>
        <v/>
      </c>
      <c r="N107" s="200" t="str" cm="1">
        <f t="array" ref="N107">_xlfn.IFS('Near-Term Target Coverage'!R57="","", 'Near-Term Target Coverage'!R57=0,"",'Near-Term Target Coverage'!R57&gt;0,'Near-Term Target Coverage'!R57)</f>
        <v/>
      </c>
      <c r="O107" s="200" t="str" cm="1">
        <f t="array" ref="O107">_xlfn.IFS('Near-Term Target Coverage'!S57="","", 'Near-Term Target Coverage'!S57=0,"",'Near-Term Target Coverage'!S57&gt;0,'Near-Term Target Coverage'!S57)</f>
        <v/>
      </c>
      <c r="P107" s="200" t="str" cm="1">
        <f t="array" ref="P107">_xlfn.IFS('Near-Term Target Coverage'!T57="","", 'Near-Term Target Coverage'!T57=0,"",'Near-Term Target Coverage'!T57&gt;0,'Near-Term Target Coverage'!T57)</f>
        <v/>
      </c>
      <c r="Q107" s="200" t="str" cm="1">
        <f t="array" ref="Q107">_xlfn.IFS('Near-Term Target Coverage'!U57="","", 'Near-Term Target Coverage'!U57=0,"",'Near-Term Target Coverage'!U57&gt;0,'Near-Term Target Coverage'!U57)</f>
        <v/>
      </c>
      <c r="R107" s="200" t="str" cm="1">
        <f t="array" ref="R107">_xlfn.IFS('Near-Term Target Coverage'!V57="","", 'Near-Term Target Coverage'!V57=0,"",'Near-Term Target Coverage'!V57&gt;0,'Near-Term Target Coverage'!V57)</f>
        <v/>
      </c>
      <c r="S107" s="200" t="str" cm="1">
        <f t="array" ref="S107">_xlfn.IFS('Near-Term Target Coverage'!W57="","", 'Near-Term Target Coverage'!W57=0,"",'Near-Term Target Coverage'!W57&gt;0,'Near-Term Target Coverage'!W57)</f>
        <v/>
      </c>
      <c r="T107" s="200" t="str" cm="1">
        <f t="array" ref="T107">_xlfn.IFS('Near-Term Target Coverage'!X57="","", 'Near-Term Target Coverage'!X57=0,"",'Near-Term Target Coverage'!X57&gt;0,'Near-Term Target Coverage'!X57)</f>
        <v/>
      </c>
      <c r="U107" s="200" t="str" cm="1">
        <f t="array" ref="U107">_xlfn.IFS('Near-Term Target Coverage'!Y57="","", 'Near-Term Target Coverage'!Y57=0,"",'Near-Term Target Coverage'!Y57&gt;0,'Near-Term Target Coverage'!Y57)</f>
        <v/>
      </c>
      <c r="V107" s="200">
        <f>'Near-Term Target Coverage'!E57</f>
        <v>0</v>
      </c>
      <c r="W107" s="202"/>
      <c r="X107" s="202"/>
      <c r="Y107" s="202"/>
      <c r="Z107" s="202"/>
    </row>
    <row r="108" spans="1:26" ht="15.75" customHeight="1">
      <c r="A108" s="199" t="s">
        <v>403</v>
      </c>
      <c r="B108" s="200" t="str" cm="1">
        <f t="array" ref="B108">_xlfn.IFS('Near-Term Target Coverage'!F58="","", 'Near-Term Target Coverage'!F58=0,"",'Near-Term Target Coverage'!F58&gt;0,'Near-Term Target Coverage'!F58)</f>
        <v/>
      </c>
      <c r="C108" s="200" t="str" cm="1">
        <f t="array" ref="C108">_xlfn.IFS('Near-Term Target Coverage'!G58="","", 'Near-Term Target Coverage'!G58=0,"",'Near-Term Target Coverage'!G58&gt;0,'Near-Term Target Coverage'!G58)</f>
        <v/>
      </c>
      <c r="D108" s="200" t="str" cm="1">
        <f t="array" ref="D108">_xlfn.IFS('Near-Term Target Coverage'!H58="","", 'Near-Term Target Coverage'!H58=0,"",'Near-Term Target Coverage'!H58&gt;0,'Near-Term Target Coverage'!H58)</f>
        <v/>
      </c>
      <c r="E108" s="200" t="str" cm="1">
        <f t="array" ref="E108">_xlfn.IFS('Near-Term Target Coverage'!I58="","", 'Near-Term Target Coverage'!I58=0,"",'Near-Term Target Coverage'!I58&gt;0,'Near-Term Target Coverage'!I58)</f>
        <v/>
      </c>
      <c r="F108" s="200" t="str" cm="1">
        <f t="array" ref="F108">_xlfn.IFS('Near-Term Target Coverage'!J58="","", 'Near-Term Target Coverage'!J58=0,"",'Near-Term Target Coverage'!J58&gt;0,'Near-Term Target Coverage'!J58)</f>
        <v/>
      </c>
      <c r="G108" s="200" t="str" cm="1">
        <f t="array" ref="G108">_xlfn.IFS('Near-Term Target Coverage'!K58="","", 'Near-Term Target Coverage'!K58=0,"",'Near-Term Target Coverage'!K58&gt;0,'Near-Term Target Coverage'!K58)</f>
        <v/>
      </c>
      <c r="H108" s="200" t="str" cm="1">
        <f t="array" ref="H108">_xlfn.IFS('Near-Term Target Coverage'!L58="","", 'Near-Term Target Coverage'!L58=0,"",'Near-Term Target Coverage'!L58&gt;0,'Near-Term Target Coverage'!L58)</f>
        <v/>
      </c>
      <c r="I108" s="200" t="str" cm="1">
        <f t="array" ref="I108">_xlfn.IFS('Near-Term Target Coverage'!M58="","", 'Near-Term Target Coverage'!M58=0,"",'Near-Term Target Coverage'!M58&gt;0,'Near-Term Target Coverage'!M58)</f>
        <v/>
      </c>
      <c r="J108" s="200" t="str" cm="1">
        <f t="array" ref="J108">_xlfn.IFS('Near-Term Target Coverage'!N58="","", 'Near-Term Target Coverage'!N58=0,"",'Near-Term Target Coverage'!N58&gt;0,'Near-Term Target Coverage'!N58)</f>
        <v/>
      </c>
      <c r="K108" s="200" t="str" cm="1">
        <f t="array" ref="K108">_xlfn.IFS('Near-Term Target Coverage'!O58="","", 'Near-Term Target Coverage'!O58=0,"",'Near-Term Target Coverage'!O58&gt;0,'Near-Term Target Coverage'!O58)</f>
        <v/>
      </c>
      <c r="L108" s="200" t="str" cm="1">
        <f t="array" ref="L108">_xlfn.IFS('Near-Term Target Coverage'!P58="","", 'Near-Term Target Coverage'!P58=0,"",'Near-Term Target Coverage'!P58&gt;0,'Near-Term Target Coverage'!P58)</f>
        <v/>
      </c>
      <c r="M108" s="200" t="str" cm="1">
        <f t="array" ref="M108">_xlfn.IFS('Near-Term Target Coverage'!Q58="","", 'Near-Term Target Coverage'!Q58=0,"",'Near-Term Target Coverage'!Q58&gt;0,'Near-Term Target Coverage'!Q58)</f>
        <v/>
      </c>
      <c r="N108" s="200" t="str" cm="1">
        <f t="array" ref="N108">_xlfn.IFS('Near-Term Target Coverage'!R58="","", 'Near-Term Target Coverage'!R58=0,"",'Near-Term Target Coverage'!R58&gt;0,'Near-Term Target Coverage'!R58)</f>
        <v/>
      </c>
      <c r="O108" s="200" t="str" cm="1">
        <f t="array" ref="O108">_xlfn.IFS('Near-Term Target Coverage'!S58="","", 'Near-Term Target Coverage'!S58=0,"",'Near-Term Target Coverage'!S58&gt;0,'Near-Term Target Coverage'!S58)</f>
        <v/>
      </c>
      <c r="P108" s="200" t="str" cm="1">
        <f t="array" ref="P108">_xlfn.IFS('Near-Term Target Coverage'!T58="","", 'Near-Term Target Coverage'!T58=0,"",'Near-Term Target Coverage'!T58&gt;0,'Near-Term Target Coverage'!T58)</f>
        <v/>
      </c>
      <c r="Q108" s="200" t="str" cm="1">
        <f t="array" ref="Q108">_xlfn.IFS('Near-Term Target Coverage'!U58="","", 'Near-Term Target Coverage'!U58=0,"",'Near-Term Target Coverage'!U58&gt;0,'Near-Term Target Coverage'!U58)</f>
        <v/>
      </c>
      <c r="R108" s="200" t="str" cm="1">
        <f t="array" ref="R108">_xlfn.IFS('Near-Term Target Coverage'!V58="","", 'Near-Term Target Coverage'!V58=0,"",'Near-Term Target Coverage'!V58&gt;0,'Near-Term Target Coverage'!V58)</f>
        <v/>
      </c>
      <c r="S108" s="200" t="str" cm="1">
        <f t="array" ref="S108">_xlfn.IFS('Near-Term Target Coverage'!W58="","", 'Near-Term Target Coverage'!W58=0,"",'Near-Term Target Coverage'!W58&gt;0,'Near-Term Target Coverage'!W58)</f>
        <v/>
      </c>
      <c r="T108" s="200" t="str" cm="1">
        <f t="array" ref="T108">_xlfn.IFS('Near-Term Target Coverage'!X58="","", 'Near-Term Target Coverage'!X58=0,"",'Near-Term Target Coverage'!X58&gt;0,'Near-Term Target Coverage'!X58)</f>
        <v/>
      </c>
      <c r="U108" s="200" t="str" cm="1">
        <f t="array" ref="U108">_xlfn.IFS('Near-Term Target Coverage'!Y58="","", 'Near-Term Target Coverage'!Y58=0,"",'Near-Term Target Coverage'!Y58&gt;0,'Near-Term Target Coverage'!Y58)</f>
        <v/>
      </c>
      <c r="V108" s="200">
        <f>'Near-Term Target Coverage'!E58</f>
        <v>0</v>
      </c>
      <c r="W108" s="202"/>
      <c r="X108" s="202"/>
      <c r="Y108" s="202"/>
      <c r="Z108" s="202"/>
    </row>
    <row r="109" spans="1:26" ht="15.75" customHeight="1">
      <c r="A109" s="199" t="s">
        <v>404</v>
      </c>
      <c r="B109" s="200" t="str" cm="1">
        <f t="array" ref="B109">_xlfn.IFS('Near-Term Target Coverage'!F59="","", 'Near-Term Target Coverage'!F59=0,"",'Near-Term Target Coverage'!F59&gt;0,'Near-Term Target Coverage'!F59)</f>
        <v/>
      </c>
      <c r="C109" s="200" t="str" cm="1">
        <f t="array" ref="C109">_xlfn.IFS('Near-Term Target Coverage'!G59="","", 'Near-Term Target Coverage'!G59=0,"",'Near-Term Target Coverage'!G59&gt;0,'Near-Term Target Coverage'!G59)</f>
        <v/>
      </c>
      <c r="D109" s="200" t="str" cm="1">
        <f t="array" ref="D109">_xlfn.IFS('Near-Term Target Coverage'!H59="","", 'Near-Term Target Coverage'!H59=0,"",'Near-Term Target Coverage'!H59&gt;0,'Near-Term Target Coverage'!H59)</f>
        <v/>
      </c>
      <c r="E109" s="200" t="str" cm="1">
        <f t="array" ref="E109">_xlfn.IFS('Near-Term Target Coverage'!I59="","", 'Near-Term Target Coverage'!I59=0,"",'Near-Term Target Coverage'!I59&gt;0,'Near-Term Target Coverage'!I59)</f>
        <v/>
      </c>
      <c r="F109" s="200" t="str" cm="1">
        <f t="array" ref="F109">_xlfn.IFS('Near-Term Target Coverage'!J59="","", 'Near-Term Target Coverage'!J59=0,"",'Near-Term Target Coverage'!J59&gt;0,'Near-Term Target Coverage'!J59)</f>
        <v/>
      </c>
      <c r="G109" s="200" t="str" cm="1">
        <f t="array" ref="G109">_xlfn.IFS('Near-Term Target Coverage'!K59="","", 'Near-Term Target Coverage'!K59=0,"",'Near-Term Target Coverage'!K59&gt;0,'Near-Term Target Coverage'!K59)</f>
        <v/>
      </c>
      <c r="H109" s="200" t="str" cm="1">
        <f t="array" ref="H109">_xlfn.IFS('Near-Term Target Coverage'!L59="","", 'Near-Term Target Coverage'!L59=0,"",'Near-Term Target Coverage'!L59&gt;0,'Near-Term Target Coverage'!L59)</f>
        <v/>
      </c>
      <c r="I109" s="200" t="str" cm="1">
        <f t="array" ref="I109">_xlfn.IFS('Near-Term Target Coverage'!M59="","", 'Near-Term Target Coverage'!M59=0,"",'Near-Term Target Coverage'!M59&gt;0,'Near-Term Target Coverage'!M59)</f>
        <v/>
      </c>
      <c r="J109" s="200" t="str" cm="1">
        <f t="array" ref="J109">_xlfn.IFS('Near-Term Target Coverage'!N59="","", 'Near-Term Target Coverage'!N59=0,"",'Near-Term Target Coverage'!N59&gt;0,'Near-Term Target Coverage'!N59)</f>
        <v/>
      </c>
      <c r="K109" s="200" t="str" cm="1">
        <f t="array" ref="K109">_xlfn.IFS('Near-Term Target Coverage'!O59="","", 'Near-Term Target Coverage'!O59=0,"",'Near-Term Target Coverage'!O59&gt;0,'Near-Term Target Coverage'!O59)</f>
        <v/>
      </c>
      <c r="L109" s="200" t="str" cm="1">
        <f t="array" ref="L109">_xlfn.IFS('Near-Term Target Coverage'!P59="","", 'Near-Term Target Coverage'!P59=0,"",'Near-Term Target Coverage'!P59&gt;0,'Near-Term Target Coverage'!P59)</f>
        <v/>
      </c>
      <c r="M109" s="200" t="str" cm="1">
        <f t="array" ref="M109">_xlfn.IFS('Near-Term Target Coverage'!Q59="","", 'Near-Term Target Coverage'!Q59=0,"",'Near-Term Target Coverage'!Q59&gt;0,'Near-Term Target Coverage'!Q59)</f>
        <v/>
      </c>
      <c r="N109" s="200" t="str" cm="1">
        <f t="array" ref="N109">_xlfn.IFS('Near-Term Target Coverage'!R59="","", 'Near-Term Target Coverage'!R59=0,"",'Near-Term Target Coverage'!R59&gt;0,'Near-Term Target Coverage'!R59)</f>
        <v/>
      </c>
      <c r="O109" s="200" t="str" cm="1">
        <f t="array" ref="O109">_xlfn.IFS('Near-Term Target Coverage'!S59="","", 'Near-Term Target Coverage'!S59=0,"",'Near-Term Target Coverage'!S59&gt;0,'Near-Term Target Coverage'!S59)</f>
        <v/>
      </c>
      <c r="P109" s="200" t="str" cm="1">
        <f t="array" ref="P109">_xlfn.IFS('Near-Term Target Coverage'!T59="","", 'Near-Term Target Coverage'!T59=0,"",'Near-Term Target Coverage'!T59&gt;0,'Near-Term Target Coverage'!T59)</f>
        <v/>
      </c>
      <c r="Q109" s="200" t="str" cm="1">
        <f t="array" ref="Q109">_xlfn.IFS('Near-Term Target Coverage'!U59="","", 'Near-Term Target Coverage'!U59=0,"",'Near-Term Target Coverage'!U59&gt;0,'Near-Term Target Coverage'!U59)</f>
        <v/>
      </c>
      <c r="R109" s="200" t="str" cm="1">
        <f t="array" ref="R109">_xlfn.IFS('Near-Term Target Coverage'!V59="","", 'Near-Term Target Coverage'!V59=0,"",'Near-Term Target Coverage'!V59&gt;0,'Near-Term Target Coverage'!V59)</f>
        <v/>
      </c>
      <c r="S109" s="200" t="str" cm="1">
        <f t="array" ref="S109">_xlfn.IFS('Near-Term Target Coverage'!W59="","", 'Near-Term Target Coverage'!W59=0,"",'Near-Term Target Coverage'!W59&gt;0,'Near-Term Target Coverage'!W59)</f>
        <v/>
      </c>
      <c r="T109" s="200" t="str" cm="1">
        <f t="array" ref="T109">_xlfn.IFS('Near-Term Target Coverage'!X59="","", 'Near-Term Target Coverage'!X59=0,"",'Near-Term Target Coverage'!X59&gt;0,'Near-Term Target Coverage'!X59)</f>
        <v/>
      </c>
      <c r="U109" s="200" t="str" cm="1">
        <f t="array" ref="U109">_xlfn.IFS('Near-Term Target Coverage'!Y59="","", 'Near-Term Target Coverage'!Y59=0,"",'Near-Term Target Coverage'!Y59&gt;0,'Near-Term Target Coverage'!Y59)</f>
        <v/>
      </c>
      <c r="V109" s="200">
        <f>'Near-Term Target Coverage'!E59</f>
        <v>0</v>
      </c>
      <c r="W109" s="202"/>
      <c r="X109" s="202"/>
      <c r="Y109" s="202"/>
      <c r="Z109" s="202"/>
    </row>
    <row r="110" spans="1:26" ht="15.75" customHeight="1">
      <c r="A110" s="199" t="s">
        <v>405</v>
      </c>
      <c r="B110" s="200" t="str" cm="1">
        <f t="array" ref="B110">_xlfn.IFS('Near-Term Target Coverage'!F60="","", 'Near-Term Target Coverage'!F60=0,"",'Near-Term Target Coverage'!F60&gt;0,'Near-Term Target Coverage'!F60)</f>
        <v/>
      </c>
      <c r="C110" s="200" t="str" cm="1">
        <f t="array" ref="C110">_xlfn.IFS('Near-Term Target Coverage'!G60="","", 'Near-Term Target Coverage'!G60=0,"",'Near-Term Target Coverage'!G60&gt;0,'Near-Term Target Coverage'!G60)</f>
        <v/>
      </c>
      <c r="D110" s="200" t="str" cm="1">
        <f t="array" ref="D110">_xlfn.IFS('Near-Term Target Coverage'!H60="","", 'Near-Term Target Coverage'!H60=0,"",'Near-Term Target Coverage'!H60&gt;0,'Near-Term Target Coverage'!H60)</f>
        <v/>
      </c>
      <c r="E110" s="200" t="str" cm="1">
        <f t="array" ref="E110">_xlfn.IFS('Near-Term Target Coverage'!I60="","", 'Near-Term Target Coverage'!I60=0,"",'Near-Term Target Coverage'!I60&gt;0,'Near-Term Target Coverage'!I60)</f>
        <v/>
      </c>
      <c r="F110" s="200" t="str" cm="1">
        <f t="array" ref="F110">_xlfn.IFS('Near-Term Target Coverage'!J60="","", 'Near-Term Target Coverage'!J60=0,"",'Near-Term Target Coverage'!J60&gt;0,'Near-Term Target Coverage'!J60)</f>
        <v/>
      </c>
      <c r="G110" s="200" t="str" cm="1">
        <f t="array" ref="G110">_xlfn.IFS('Near-Term Target Coverage'!K60="","", 'Near-Term Target Coverage'!K60=0,"",'Near-Term Target Coverage'!K60&gt;0,'Near-Term Target Coverage'!K60)</f>
        <v/>
      </c>
      <c r="H110" s="200" t="str" cm="1">
        <f t="array" ref="H110">_xlfn.IFS('Near-Term Target Coverage'!L60="","", 'Near-Term Target Coverage'!L60=0,"",'Near-Term Target Coverage'!L60&gt;0,'Near-Term Target Coverage'!L60)</f>
        <v/>
      </c>
      <c r="I110" s="200" t="str" cm="1">
        <f t="array" ref="I110">_xlfn.IFS('Near-Term Target Coverage'!M60="","", 'Near-Term Target Coverage'!M60=0,"",'Near-Term Target Coverage'!M60&gt;0,'Near-Term Target Coverage'!M60)</f>
        <v/>
      </c>
      <c r="J110" s="200" t="str" cm="1">
        <f t="array" ref="J110">_xlfn.IFS('Near-Term Target Coverage'!N60="","", 'Near-Term Target Coverage'!N60=0,"",'Near-Term Target Coverage'!N60&gt;0,'Near-Term Target Coverage'!N60)</f>
        <v/>
      </c>
      <c r="K110" s="200" t="str" cm="1">
        <f t="array" ref="K110">_xlfn.IFS('Near-Term Target Coverage'!O60="","", 'Near-Term Target Coverage'!O60=0,"",'Near-Term Target Coverage'!O60&gt;0,'Near-Term Target Coverage'!O60)</f>
        <v/>
      </c>
      <c r="L110" s="200" t="str" cm="1">
        <f t="array" ref="L110">_xlfn.IFS('Near-Term Target Coverage'!P60="","", 'Near-Term Target Coverage'!P60=0,"",'Near-Term Target Coverage'!P60&gt;0,'Near-Term Target Coverage'!P60)</f>
        <v/>
      </c>
      <c r="M110" s="200" t="str" cm="1">
        <f t="array" ref="M110">_xlfn.IFS('Near-Term Target Coverage'!Q60="","", 'Near-Term Target Coverage'!Q60=0,"",'Near-Term Target Coverage'!Q60&gt;0,'Near-Term Target Coverage'!Q60)</f>
        <v/>
      </c>
      <c r="N110" s="200" t="str" cm="1">
        <f t="array" ref="N110">_xlfn.IFS('Near-Term Target Coverage'!R60="","", 'Near-Term Target Coverage'!R60=0,"",'Near-Term Target Coverage'!R60&gt;0,'Near-Term Target Coverage'!R60)</f>
        <v/>
      </c>
      <c r="O110" s="200" t="str" cm="1">
        <f t="array" ref="O110">_xlfn.IFS('Near-Term Target Coverage'!S60="","", 'Near-Term Target Coverage'!S60=0,"",'Near-Term Target Coverage'!S60&gt;0,'Near-Term Target Coverage'!S60)</f>
        <v/>
      </c>
      <c r="P110" s="200" t="str" cm="1">
        <f t="array" ref="P110">_xlfn.IFS('Near-Term Target Coverage'!T60="","", 'Near-Term Target Coverage'!T60=0,"",'Near-Term Target Coverage'!T60&gt;0,'Near-Term Target Coverage'!T60)</f>
        <v/>
      </c>
      <c r="Q110" s="200" t="str" cm="1">
        <f t="array" ref="Q110">_xlfn.IFS('Near-Term Target Coverage'!U60="","", 'Near-Term Target Coverage'!U60=0,"",'Near-Term Target Coverage'!U60&gt;0,'Near-Term Target Coverage'!U60)</f>
        <v/>
      </c>
      <c r="R110" s="200" t="str" cm="1">
        <f t="array" ref="R110">_xlfn.IFS('Near-Term Target Coverage'!V60="","", 'Near-Term Target Coverage'!V60=0,"",'Near-Term Target Coverage'!V60&gt;0,'Near-Term Target Coverage'!V60)</f>
        <v/>
      </c>
      <c r="S110" s="200" t="str" cm="1">
        <f t="array" ref="S110">_xlfn.IFS('Near-Term Target Coverage'!W60="","", 'Near-Term Target Coverage'!W60=0,"",'Near-Term Target Coverage'!W60&gt;0,'Near-Term Target Coverage'!W60)</f>
        <v/>
      </c>
      <c r="T110" s="200" t="str" cm="1">
        <f t="array" ref="T110">_xlfn.IFS('Near-Term Target Coverage'!X60="","", 'Near-Term Target Coverage'!X60=0,"",'Near-Term Target Coverage'!X60&gt;0,'Near-Term Target Coverage'!X60)</f>
        <v/>
      </c>
      <c r="U110" s="200" t="str" cm="1">
        <f t="array" ref="U110">_xlfn.IFS('Near-Term Target Coverage'!Y60="","", 'Near-Term Target Coverage'!Y60=0,"",'Near-Term Target Coverage'!Y60&gt;0,'Near-Term Target Coverage'!Y60)</f>
        <v/>
      </c>
      <c r="V110" s="200">
        <f>'Near-Term Target Coverage'!E60</f>
        <v>0</v>
      </c>
      <c r="W110" s="202"/>
      <c r="X110" s="202"/>
      <c r="Y110" s="202"/>
      <c r="Z110" s="202"/>
    </row>
    <row r="111" spans="1:26" ht="15.75" customHeight="1">
      <c r="A111" s="199" t="s">
        <v>406</v>
      </c>
      <c r="B111" s="200" t="str" cm="1">
        <f t="array" ref="B111">_xlfn.IFS('Near-Term Target Coverage'!F61="","", 'Near-Term Target Coverage'!F61=0,"",'Near-Term Target Coverage'!F61&gt;0,'Near-Term Target Coverage'!F61)</f>
        <v/>
      </c>
      <c r="C111" s="200" t="str" cm="1">
        <f t="array" ref="C111">_xlfn.IFS('Near-Term Target Coverage'!G61="","", 'Near-Term Target Coverage'!G61=0,"",'Near-Term Target Coverage'!G61&gt;0,'Near-Term Target Coverage'!G61)</f>
        <v/>
      </c>
      <c r="D111" s="200" t="str" cm="1">
        <f t="array" ref="D111">_xlfn.IFS('Near-Term Target Coverage'!H61="","", 'Near-Term Target Coverage'!H61=0,"",'Near-Term Target Coverage'!H61&gt;0,'Near-Term Target Coverage'!H61)</f>
        <v/>
      </c>
      <c r="E111" s="200" t="str" cm="1">
        <f t="array" ref="E111">_xlfn.IFS('Near-Term Target Coverage'!I61="","", 'Near-Term Target Coverage'!I61=0,"",'Near-Term Target Coverage'!I61&gt;0,'Near-Term Target Coverage'!I61)</f>
        <v/>
      </c>
      <c r="F111" s="200" t="str" cm="1">
        <f t="array" ref="F111">_xlfn.IFS('Near-Term Target Coverage'!J61="","", 'Near-Term Target Coverage'!J61=0,"",'Near-Term Target Coverage'!J61&gt;0,'Near-Term Target Coverage'!J61)</f>
        <v/>
      </c>
      <c r="G111" s="200" t="str" cm="1">
        <f t="array" ref="G111">_xlfn.IFS('Near-Term Target Coverage'!K61="","", 'Near-Term Target Coverage'!K61=0,"",'Near-Term Target Coverage'!K61&gt;0,'Near-Term Target Coverage'!K61)</f>
        <v/>
      </c>
      <c r="H111" s="200" t="str" cm="1">
        <f t="array" ref="H111">_xlfn.IFS('Near-Term Target Coverage'!L61="","", 'Near-Term Target Coverage'!L61=0,"",'Near-Term Target Coverage'!L61&gt;0,'Near-Term Target Coverage'!L61)</f>
        <v/>
      </c>
      <c r="I111" s="200" t="str" cm="1">
        <f t="array" ref="I111">_xlfn.IFS('Near-Term Target Coverage'!M61="","", 'Near-Term Target Coverage'!M61=0,"",'Near-Term Target Coverage'!M61&gt;0,'Near-Term Target Coverage'!M61)</f>
        <v/>
      </c>
      <c r="J111" s="200" t="str" cm="1">
        <f t="array" ref="J111">_xlfn.IFS('Near-Term Target Coverage'!N61="","", 'Near-Term Target Coverage'!N61=0,"",'Near-Term Target Coverage'!N61&gt;0,'Near-Term Target Coverage'!N61)</f>
        <v/>
      </c>
      <c r="K111" s="200" t="str" cm="1">
        <f t="array" ref="K111">_xlfn.IFS('Near-Term Target Coverage'!O61="","", 'Near-Term Target Coverage'!O61=0,"",'Near-Term Target Coverage'!O61&gt;0,'Near-Term Target Coverage'!O61)</f>
        <v/>
      </c>
      <c r="L111" s="200" t="str" cm="1">
        <f t="array" ref="L111">_xlfn.IFS('Near-Term Target Coverage'!P61="","", 'Near-Term Target Coverage'!P61=0,"",'Near-Term Target Coverage'!P61&gt;0,'Near-Term Target Coverage'!P61)</f>
        <v/>
      </c>
      <c r="M111" s="200" t="str" cm="1">
        <f t="array" ref="M111">_xlfn.IFS('Near-Term Target Coverage'!Q61="","", 'Near-Term Target Coverage'!Q61=0,"",'Near-Term Target Coverage'!Q61&gt;0,'Near-Term Target Coverage'!Q61)</f>
        <v/>
      </c>
      <c r="N111" s="200" t="str" cm="1">
        <f t="array" ref="N111">_xlfn.IFS('Near-Term Target Coverage'!R61="","", 'Near-Term Target Coverage'!R61=0,"",'Near-Term Target Coverage'!R61&gt;0,'Near-Term Target Coverage'!R61)</f>
        <v/>
      </c>
      <c r="O111" s="200" t="str" cm="1">
        <f t="array" ref="O111">_xlfn.IFS('Near-Term Target Coverage'!S61="","", 'Near-Term Target Coverage'!S61=0,"",'Near-Term Target Coverage'!S61&gt;0,'Near-Term Target Coverage'!S61)</f>
        <v/>
      </c>
      <c r="P111" s="200" t="str" cm="1">
        <f t="array" ref="P111">_xlfn.IFS('Near-Term Target Coverage'!T61="","", 'Near-Term Target Coverage'!T61=0,"",'Near-Term Target Coverage'!T61&gt;0,'Near-Term Target Coverage'!T61)</f>
        <v/>
      </c>
      <c r="Q111" s="200" t="str" cm="1">
        <f t="array" ref="Q111">_xlfn.IFS('Near-Term Target Coverage'!U61="","", 'Near-Term Target Coverage'!U61=0,"",'Near-Term Target Coverage'!U61&gt;0,'Near-Term Target Coverage'!U61)</f>
        <v/>
      </c>
      <c r="R111" s="200" t="str" cm="1">
        <f t="array" ref="R111">_xlfn.IFS('Near-Term Target Coverage'!V61="","", 'Near-Term Target Coverage'!V61=0,"",'Near-Term Target Coverage'!V61&gt;0,'Near-Term Target Coverage'!V61)</f>
        <v/>
      </c>
      <c r="S111" s="200" t="str" cm="1">
        <f t="array" ref="S111">_xlfn.IFS('Near-Term Target Coverage'!W61="","", 'Near-Term Target Coverage'!W61=0,"",'Near-Term Target Coverage'!W61&gt;0,'Near-Term Target Coverage'!W61)</f>
        <v/>
      </c>
      <c r="T111" s="200" t="str" cm="1">
        <f t="array" ref="T111">_xlfn.IFS('Near-Term Target Coverage'!X61="","", 'Near-Term Target Coverage'!X61=0,"",'Near-Term Target Coverage'!X61&gt;0,'Near-Term Target Coverage'!X61)</f>
        <v/>
      </c>
      <c r="U111" s="200" t="str" cm="1">
        <f t="array" ref="U111">_xlfn.IFS('Near-Term Target Coverage'!Y61="","", 'Near-Term Target Coverage'!Y61=0,"",'Near-Term Target Coverage'!Y61&gt;0,'Near-Term Target Coverage'!Y61)</f>
        <v/>
      </c>
      <c r="V111" s="200">
        <f>'Near-Term Target Coverage'!E61</f>
        <v>0</v>
      </c>
      <c r="W111" s="202"/>
      <c r="X111" s="202"/>
      <c r="Y111" s="202"/>
      <c r="Z111" s="202"/>
    </row>
    <row r="112" spans="1:26" ht="15.75" customHeight="1">
      <c r="A112" s="199" t="s">
        <v>407</v>
      </c>
      <c r="B112" s="200" t="str" cm="1">
        <f t="array" ref="B112">_xlfn.IFS('Near-Term Target Coverage'!F62="","", 'Near-Term Target Coverage'!F62=0,"",'Near-Term Target Coverage'!F62&gt;0,'Near-Term Target Coverage'!F62)</f>
        <v/>
      </c>
      <c r="C112" s="200" t="str" cm="1">
        <f t="array" ref="C112">_xlfn.IFS('Near-Term Target Coverage'!G62="","", 'Near-Term Target Coverage'!G62=0,"",'Near-Term Target Coverage'!G62&gt;0,'Near-Term Target Coverage'!G62)</f>
        <v/>
      </c>
      <c r="D112" s="200" t="str" cm="1">
        <f t="array" ref="D112">_xlfn.IFS('Near-Term Target Coverage'!H62="","", 'Near-Term Target Coverage'!H62=0,"",'Near-Term Target Coverage'!H62&gt;0,'Near-Term Target Coverage'!H62)</f>
        <v/>
      </c>
      <c r="E112" s="200" t="str" cm="1">
        <f t="array" ref="E112">_xlfn.IFS('Near-Term Target Coverage'!I62="","", 'Near-Term Target Coverage'!I62=0,"",'Near-Term Target Coverage'!I62&gt;0,'Near-Term Target Coverage'!I62)</f>
        <v/>
      </c>
      <c r="F112" s="200" t="str" cm="1">
        <f t="array" ref="F112">_xlfn.IFS('Near-Term Target Coverage'!J62="","", 'Near-Term Target Coverage'!J62=0,"",'Near-Term Target Coverage'!J62&gt;0,'Near-Term Target Coverage'!J62)</f>
        <v/>
      </c>
      <c r="G112" s="200" t="str" cm="1">
        <f t="array" ref="G112">_xlfn.IFS('Near-Term Target Coverage'!K62="","", 'Near-Term Target Coverage'!K62=0,"",'Near-Term Target Coverage'!K62&gt;0,'Near-Term Target Coverage'!K62)</f>
        <v/>
      </c>
      <c r="H112" s="200" t="str" cm="1">
        <f t="array" ref="H112">_xlfn.IFS('Near-Term Target Coverage'!L62="","", 'Near-Term Target Coverage'!L62=0,"",'Near-Term Target Coverage'!L62&gt;0,'Near-Term Target Coverage'!L62)</f>
        <v/>
      </c>
      <c r="I112" s="200" t="str" cm="1">
        <f t="array" ref="I112">_xlfn.IFS('Near-Term Target Coverage'!M62="","", 'Near-Term Target Coverage'!M62=0,"",'Near-Term Target Coverage'!M62&gt;0,'Near-Term Target Coverage'!M62)</f>
        <v/>
      </c>
      <c r="J112" s="200" t="str" cm="1">
        <f t="array" ref="J112">_xlfn.IFS('Near-Term Target Coverage'!N62="","", 'Near-Term Target Coverage'!N62=0,"",'Near-Term Target Coverage'!N62&gt;0,'Near-Term Target Coverage'!N62)</f>
        <v/>
      </c>
      <c r="K112" s="200" t="str" cm="1">
        <f t="array" ref="K112">_xlfn.IFS('Near-Term Target Coverage'!O62="","", 'Near-Term Target Coverage'!O62=0,"",'Near-Term Target Coverage'!O62&gt;0,'Near-Term Target Coverage'!O62)</f>
        <v/>
      </c>
      <c r="L112" s="200" t="str" cm="1">
        <f t="array" ref="L112">_xlfn.IFS('Near-Term Target Coverage'!P62="","", 'Near-Term Target Coverage'!P62=0,"",'Near-Term Target Coverage'!P62&gt;0,'Near-Term Target Coverage'!P62)</f>
        <v/>
      </c>
      <c r="M112" s="200" t="str" cm="1">
        <f t="array" ref="M112">_xlfn.IFS('Near-Term Target Coverage'!Q62="","", 'Near-Term Target Coverage'!Q62=0,"",'Near-Term Target Coverage'!Q62&gt;0,'Near-Term Target Coverage'!Q62)</f>
        <v/>
      </c>
      <c r="N112" s="200" t="str" cm="1">
        <f t="array" ref="N112">_xlfn.IFS('Near-Term Target Coverage'!R62="","", 'Near-Term Target Coverage'!R62=0,"",'Near-Term Target Coverage'!R62&gt;0,'Near-Term Target Coverage'!R62)</f>
        <v/>
      </c>
      <c r="O112" s="200" t="str" cm="1">
        <f t="array" ref="O112">_xlfn.IFS('Near-Term Target Coverage'!S62="","", 'Near-Term Target Coverage'!S62=0,"",'Near-Term Target Coverage'!S62&gt;0,'Near-Term Target Coverage'!S62)</f>
        <v/>
      </c>
      <c r="P112" s="200" t="str" cm="1">
        <f t="array" ref="P112">_xlfn.IFS('Near-Term Target Coverage'!T62="","", 'Near-Term Target Coverage'!T62=0,"",'Near-Term Target Coverage'!T62&gt;0,'Near-Term Target Coverage'!T62)</f>
        <v/>
      </c>
      <c r="Q112" s="200" t="str" cm="1">
        <f t="array" ref="Q112">_xlfn.IFS('Near-Term Target Coverage'!U62="","", 'Near-Term Target Coverage'!U62=0,"",'Near-Term Target Coverage'!U62&gt;0,'Near-Term Target Coverage'!U62)</f>
        <v/>
      </c>
      <c r="R112" s="200" t="str" cm="1">
        <f t="array" ref="R112">_xlfn.IFS('Near-Term Target Coverage'!V62="","", 'Near-Term Target Coverage'!V62=0,"",'Near-Term Target Coverage'!V62&gt;0,'Near-Term Target Coverage'!V62)</f>
        <v/>
      </c>
      <c r="S112" s="200" t="str" cm="1">
        <f t="array" ref="S112">_xlfn.IFS('Near-Term Target Coverage'!W62="","", 'Near-Term Target Coverage'!W62=0,"",'Near-Term Target Coverage'!W62&gt;0,'Near-Term Target Coverage'!W62)</f>
        <v/>
      </c>
      <c r="T112" s="200" t="str" cm="1">
        <f t="array" ref="T112">_xlfn.IFS('Near-Term Target Coverage'!X62="","", 'Near-Term Target Coverage'!X62=0,"",'Near-Term Target Coverage'!X62&gt;0,'Near-Term Target Coverage'!X62)</f>
        <v/>
      </c>
      <c r="U112" s="200" t="str" cm="1">
        <f t="array" ref="U112">_xlfn.IFS('Near-Term Target Coverage'!Y62="","", 'Near-Term Target Coverage'!Y62=0,"",'Near-Term Target Coverage'!Y62&gt;0,'Near-Term Target Coverage'!Y62)</f>
        <v/>
      </c>
      <c r="V112" s="200">
        <f>'Near-Term Target Coverage'!E62</f>
        <v>0</v>
      </c>
      <c r="W112" s="229"/>
      <c r="X112" s="229"/>
      <c r="Y112" s="229"/>
      <c r="Z112" s="229"/>
    </row>
    <row r="113" spans="1:26" ht="15.75" customHeight="1">
      <c r="A113" s="226" t="s">
        <v>444</v>
      </c>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8"/>
      <c r="X113" s="228"/>
      <c r="Y113" s="228"/>
      <c r="Z113" s="228"/>
    </row>
    <row r="114" spans="1:26" ht="15.75" customHeight="1">
      <c r="A114" s="199" t="s">
        <v>393</v>
      </c>
      <c r="B114" s="200" t="str" cm="1">
        <f t="array" ref="B114">_xlfn.IFS('Near-Term Target Coverage'!F66="","", 'Near-Term Target Coverage'!F66=0,"",'Near-Term Target Coverage'!F66&gt;0,'Near-Term Target Coverage'!F66)</f>
        <v/>
      </c>
      <c r="C114" s="200" t="str" cm="1">
        <f t="array" ref="C114">_xlfn.IFS('Near-Term Target Coverage'!G66="","", 'Near-Term Target Coverage'!G66=0,"",'Near-Term Target Coverage'!G66&gt;0,'Near-Term Target Coverage'!G66)</f>
        <v/>
      </c>
      <c r="D114" s="200" t="str" cm="1">
        <f t="array" ref="D114">_xlfn.IFS('Near-Term Target Coverage'!H66="","", 'Near-Term Target Coverage'!H66=0,"",'Near-Term Target Coverage'!H66&gt;0,'Near-Term Target Coverage'!H66)</f>
        <v/>
      </c>
      <c r="E114" s="200" t="str" cm="1">
        <f t="array" ref="E114">_xlfn.IFS('Near-Term Target Coverage'!I66="","", 'Near-Term Target Coverage'!I66=0,"",'Near-Term Target Coverage'!I66&gt;0,'Near-Term Target Coverage'!I66)</f>
        <v/>
      </c>
      <c r="F114" s="200" t="str" cm="1">
        <f t="array" ref="F114">_xlfn.IFS('Near-Term Target Coverage'!J66="","", 'Near-Term Target Coverage'!J66=0,"",'Near-Term Target Coverage'!J66&gt;0,'Near-Term Target Coverage'!J66)</f>
        <v/>
      </c>
      <c r="G114" s="200" t="str" cm="1">
        <f t="array" ref="G114">_xlfn.IFS('Near-Term Target Coverage'!K66="","", 'Near-Term Target Coverage'!K66=0,"",'Near-Term Target Coverage'!K66&gt;0,'Near-Term Target Coverage'!K66)</f>
        <v/>
      </c>
      <c r="H114" s="200" t="str" cm="1">
        <f t="array" ref="H114">_xlfn.IFS('Near-Term Target Coverage'!L66="","", 'Near-Term Target Coverage'!L66=0,"",'Near-Term Target Coverage'!L66&gt;0,'Near-Term Target Coverage'!L66)</f>
        <v/>
      </c>
      <c r="I114" s="200" t="str" cm="1">
        <f t="array" ref="I114">_xlfn.IFS('Near-Term Target Coverage'!M66="","", 'Near-Term Target Coverage'!M66=0,"",'Near-Term Target Coverage'!M66&gt;0,'Near-Term Target Coverage'!M66)</f>
        <v/>
      </c>
      <c r="J114" s="200" t="str" cm="1">
        <f t="array" ref="J114">_xlfn.IFS('Near-Term Target Coverage'!N66="","", 'Near-Term Target Coverage'!N66=0,"",'Near-Term Target Coverage'!N66&gt;0,'Near-Term Target Coverage'!N66)</f>
        <v/>
      </c>
      <c r="K114" s="200" t="str" cm="1">
        <f t="array" ref="K114">_xlfn.IFS('Near-Term Target Coverage'!O66="","", 'Near-Term Target Coverage'!O66=0,"",'Near-Term Target Coverage'!O66&gt;0,'Near-Term Target Coverage'!O66)</f>
        <v/>
      </c>
      <c r="L114" s="200" t="str" cm="1">
        <f t="array" ref="L114">_xlfn.IFS('Near-Term Target Coverage'!P66="","", 'Near-Term Target Coverage'!P66=0,"",'Near-Term Target Coverage'!P66&gt;0,'Near-Term Target Coverage'!P66)</f>
        <v/>
      </c>
      <c r="M114" s="200" t="str" cm="1">
        <f t="array" ref="M114">_xlfn.IFS('Near-Term Target Coverage'!Q66="","", 'Near-Term Target Coverage'!Q66=0,"",'Near-Term Target Coverage'!Q66&gt;0,'Near-Term Target Coverage'!Q66)</f>
        <v/>
      </c>
      <c r="N114" s="200" t="str" cm="1">
        <f t="array" ref="N114">_xlfn.IFS('Near-Term Target Coverage'!R66="","", 'Near-Term Target Coverage'!R66=0,"",'Near-Term Target Coverage'!R66&gt;0,'Near-Term Target Coverage'!R66)</f>
        <v/>
      </c>
      <c r="O114" s="200" t="str" cm="1">
        <f t="array" ref="O114">_xlfn.IFS('Near-Term Target Coverage'!S66="","", 'Near-Term Target Coverage'!S66=0,"",'Near-Term Target Coverage'!S66&gt;0,'Near-Term Target Coverage'!S66)</f>
        <v/>
      </c>
      <c r="P114" s="200" t="str" cm="1">
        <f t="array" ref="P114">_xlfn.IFS('Near-Term Target Coverage'!T66="","", 'Near-Term Target Coverage'!T66=0,"",'Near-Term Target Coverage'!T66&gt;0,'Near-Term Target Coverage'!T66)</f>
        <v/>
      </c>
      <c r="Q114" s="200" t="str" cm="1">
        <f t="array" ref="Q114">_xlfn.IFS('Near-Term Target Coverage'!U66="","", 'Near-Term Target Coverage'!U66=0,"",'Near-Term Target Coverage'!U66&gt;0,'Near-Term Target Coverage'!U66)</f>
        <v/>
      </c>
      <c r="R114" s="200" t="str" cm="1">
        <f t="array" ref="R114">_xlfn.IFS('Near-Term Target Coverage'!V66="","", 'Near-Term Target Coverage'!V66=0,"",'Near-Term Target Coverage'!V66&gt;0,'Near-Term Target Coverage'!V66)</f>
        <v/>
      </c>
      <c r="S114" s="200" t="str" cm="1">
        <f t="array" ref="S114">_xlfn.IFS('Near-Term Target Coverage'!W66="","", 'Near-Term Target Coverage'!W66=0,"",'Near-Term Target Coverage'!W66&gt;0,'Near-Term Target Coverage'!W66)</f>
        <v/>
      </c>
      <c r="T114" s="200" t="str" cm="1">
        <f t="array" ref="T114">_xlfn.IFS('Near-Term Target Coverage'!X66="","", 'Near-Term Target Coverage'!X66=0,"",'Near-Term Target Coverage'!X66&gt;0,'Near-Term Target Coverage'!X66)</f>
        <v/>
      </c>
      <c r="U114" s="200" t="str" cm="1">
        <f t="array" ref="U114">_xlfn.IFS('Near-Term Target Coverage'!Y66="","", 'Near-Term Target Coverage'!Y66=0,"",'Near-Term Target Coverage'!Y66&gt;0,'Near-Term Target Coverage'!Y66)</f>
        <v/>
      </c>
      <c r="V114" s="200">
        <f>'Near-Term Target Coverage'!E66</f>
        <v>0</v>
      </c>
      <c r="W114" s="202"/>
      <c r="X114" s="202"/>
      <c r="Y114" s="202"/>
      <c r="Z114" s="202"/>
    </row>
    <row r="115" spans="1:26" ht="15.75" customHeight="1">
      <c r="A115" s="199" t="s">
        <v>394</v>
      </c>
      <c r="B115" s="200" t="str" cm="1">
        <f t="array" ref="B115">_xlfn.IFS('Near-Term Target Coverage'!F67="","", 'Near-Term Target Coverage'!F67=0,"",'Near-Term Target Coverage'!F67&gt;0,'Near-Term Target Coverage'!F67)</f>
        <v/>
      </c>
      <c r="C115" s="200" t="str" cm="1">
        <f t="array" ref="C115">_xlfn.IFS('Near-Term Target Coverage'!G67="","", 'Near-Term Target Coverage'!G67=0,"",'Near-Term Target Coverage'!G67&gt;0,'Near-Term Target Coverage'!G67)</f>
        <v/>
      </c>
      <c r="D115" s="200" t="str" cm="1">
        <f t="array" ref="D115">_xlfn.IFS('Near-Term Target Coverage'!H67="","", 'Near-Term Target Coverage'!H67=0,"",'Near-Term Target Coverage'!H67&gt;0,'Near-Term Target Coverage'!H67)</f>
        <v/>
      </c>
      <c r="E115" s="200" t="str" cm="1">
        <f t="array" ref="E115">_xlfn.IFS('Near-Term Target Coverage'!I67="","", 'Near-Term Target Coverage'!I67=0,"",'Near-Term Target Coverage'!I67&gt;0,'Near-Term Target Coverage'!I67)</f>
        <v/>
      </c>
      <c r="F115" s="200" t="str" cm="1">
        <f t="array" ref="F115">_xlfn.IFS('Near-Term Target Coverage'!J67="","", 'Near-Term Target Coverage'!J67=0,"",'Near-Term Target Coverage'!J67&gt;0,'Near-Term Target Coverage'!J67)</f>
        <v/>
      </c>
      <c r="G115" s="200" t="str" cm="1">
        <f t="array" ref="G115">_xlfn.IFS('Near-Term Target Coverage'!K67="","", 'Near-Term Target Coverage'!K67=0,"",'Near-Term Target Coverage'!K67&gt;0,'Near-Term Target Coverage'!K67)</f>
        <v/>
      </c>
      <c r="H115" s="200" t="str" cm="1">
        <f t="array" ref="H115">_xlfn.IFS('Near-Term Target Coverage'!L67="","", 'Near-Term Target Coverage'!L67=0,"",'Near-Term Target Coverage'!L67&gt;0,'Near-Term Target Coverage'!L67)</f>
        <v/>
      </c>
      <c r="I115" s="200" t="str" cm="1">
        <f t="array" ref="I115">_xlfn.IFS('Near-Term Target Coverage'!M67="","", 'Near-Term Target Coverage'!M67=0,"",'Near-Term Target Coverage'!M67&gt;0,'Near-Term Target Coverage'!M67)</f>
        <v/>
      </c>
      <c r="J115" s="200" t="str" cm="1">
        <f t="array" ref="J115">_xlfn.IFS('Near-Term Target Coverage'!N67="","", 'Near-Term Target Coverage'!N67=0,"",'Near-Term Target Coverage'!N67&gt;0,'Near-Term Target Coverage'!N67)</f>
        <v/>
      </c>
      <c r="K115" s="200" t="str" cm="1">
        <f t="array" ref="K115">_xlfn.IFS('Near-Term Target Coverage'!O67="","", 'Near-Term Target Coverage'!O67=0,"",'Near-Term Target Coverage'!O67&gt;0,'Near-Term Target Coverage'!O67)</f>
        <v/>
      </c>
      <c r="L115" s="200" t="str" cm="1">
        <f t="array" ref="L115">_xlfn.IFS('Near-Term Target Coverage'!P67="","", 'Near-Term Target Coverage'!P67=0,"",'Near-Term Target Coverage'!P67&gt;0,'Near-Term Target Coverage'!P67)</f>
        <v/>
      </c>
      <c r="M115" s="200" t="str" cm="1">
        <f t="array" ref="M115">_xlfn.IFS('Near-Term Target Coverage'!Q67="","", 'Near-Term Target Coverage'!Q67=0,"",'Near-Term Target Coverage'!Q67&gt;0,'Near-Term Target Coverage'!Q67)</f>
        <v/>
      </c>
      <c r="N115" s="200" t="str" cm="1">
        <f t="array" ref="N115">_xlfn.IFS('Near-Term Target Coverage'!R67="","", 'Near-Term Target Coverage'!R67=0,"",'Near-Term Target Coverage'!R67&gt;0,'Near-Term Target Coverage'!R67)</f>
        <v/>
      </c>
      <c r="O115" s="200" t="str" cm="1">
        <f t="array" ref="O115">_xlfn.IFS('Near-Term Target Coverage'!S67="","", 'Near-Term Target Coverage'!S67=0,"",'Near-Term Target Coverage'!S67&gt;0,'Near-Term Target Coverage'!S67)</f>
        <v/>
      </c>
      <c r="P115" s="200" t="str" cm="1">
        <f t="array" ref="P115">_xlfn.IFS('Near-Term Target Coverage'!T67="","", 'Near-Term Target Coverage'!T67=0,"",'Near-Term Target Coverage'!T67&gt;0,'Near-Term Target Coverage'!T67)</f>
        <v/>
      </c>
      <c r="Q115" s="200" t="str" cm="1">
        <f t="array" ref="Q115">_xlfn.IFS('Near-Term Target Coverage'!U67="","", 'Near-Term Target Coverage'!U67=0,"",'Near-Term Target Coverage'!U67&gt;0,'Near-Term Target Coverage'!U67)</f>
        <v/>
      </c>
      <c r="R115" s="200" t="str" cm="1">
        <f t="array" ref="R115">_xlfn.IFS('Near-Term Target Coverage'!V67="","", 'Near-Term Target Coverage'!V67=0,"",'Near-Term Target Coverage'!V67&gt;0,'Near-Term Target Coverage'!V67)</f>
        <v/>
      </c>
      <c r="S115" s="200" t="str" cm="1">
        <f t="array" ref="S115">_xlfn.IFS('Near-Term Target Coverage'!W67="","", 'Near-Term Target Coverage'!W67=0,"",'Near-Term Target Coverage'!W67&gt;0,'Near-Term Target Coverage'!W67)</f>
        <v/>
      </c>
      <c r="T115" s="200" t="str" cm="1">
        <f t="array" ref="T115">_xlfn.IFS('Near-Term Target Coverage'!X67="","", 'Near-Term Target Coverage'!X67=0,"",'Near-Term Target Coverage'!X67&gt;0,'Near-Term Target Coverage'!X67)</f>
        <v/>
      </c>
      <c r="U115" s="200" t="str" cm="1">
        <f t="array" ref="U115">_xlfn.IFS('Near-Term Target Coverage'!Y67="","", 'Near-Term Target Coverage'!Y67=0,"",'Near-Term Target Coverage'!Y67&gt;0,'Near-Term Target Coverage'!Y67)</f>
        <v/>
      </c>
      <c r="V115" s="200">
        <f>'Near-Term Target Coverage'!E67</f>
        <v>0</v>
      </c>
      <c r="W115" s="202"/>
      <c r="X115" s="202"/>
      <c r="Y115" s="202"/>
      <c r="Z115" s="202"/>
    </row>
    <row r="116" spans="1:26" ht="15.75" customHeight="1">
      <c r="A116" s="199" t="s">
        <v>395</v>
      </c>
      <c r="B116" s="200" t="str" cm="1">
        <f t="array" ref="B116">_xlfn.IFS('Near-Term Target Coverage'!F68="","", 'Near-Term Target Coverage'!F68=0,"",'Near-Term Target Coverage'!F68&gt;0,'Near-Term Target Coverage'!F68)</f>
        <v/>
      </c>
      <c r="C116" s="200" t="str" cm="1">
        <f t="array" ref="C116">_xlfn.IFS('Near-Term Target Coverage'!G68="","", 'Near-Term Target Coverage'!G68=0,"",'Near-Term Target Coverage'!G68&gt;0,'Near-Term Target Coverage'!G68)</f>
        <v/>
      </c>
      <c r="D116" s="200" t="str" cm="1">
        <f t="array" ref="D116">_xlfn.IFS('Near-Term Target Coverage'!H68="","", 'Near-Term Target Coverage'!H68=0,"",'Near-Term Target Coverage'!H68&gt;0,'Near-Term Target Coverage'!H68)</f>
        <v/>
      </c>
      <c r="E116" s="200" t="str" cm="1">
        <f t="array" ref="E116">_xlfn.IFS('Near-Term Target Coverage'!I68="","", 'Near-Term Target Coverage'!I68=0,"",'Near-Term Target Coverage'!I68&gt;0,'Near-Term Target Coverage'!I68)</f>
        <v/>
      </c>
      <c r="F116" s="200" t="str" cm="1">
        <f t="array" ref="F116">_xlfn.IFS('Near-Term Target Coverage'!J68="","", 'Near-Term Target Coverage'!J68=0,"",'Near-Term Target Coverage'!J68&gt;0,'Near-Term Target Coverage'!J68)</f>
        <v/>
      </c>
      <c r="G116" s="200" t="str" cm="1">
        <f t="array" ref="G116">_xlfn.IFS('Near-Term Target Coverage'!K68="","", 'Near-Term Target Coverage'!K68=0,"",'Near-Term Target Coverage'!K68&gt;0,'Near-Term Target Coverage'!K68)</f>
        <v/>
      </c>
      <c r="H116" s="200" t="str" cm="1">
        <f t="array" ref="H116">_xlfn.IFS('Near-Term Target Coverage'!L68="","", 'Near-Term Target Coverage'!L68=0,"",'Near-Term Target Coverage'!L68&gt;0,'Near-Term Target Coverage'!L68)</f>
        <v/>
      </c>
      <c r="I116" s="200" t="str" cm="1">
        <f t="array" ref="I116">_xlfn.IFS('Near-Term Target Coverage'!M68="","", 'Near-Term Target Coverage'!M68=0,"",'Near-Term Target Coverage'!M68&gt;0,'Near-Term Target Coverage'!M68)</f>
        <v/>
      </c>
      <c r="J116" s="200" t="str" cm="1">
        <f t="array" ref="J116">_xlfn.IFS('Near-Term Target Coverage'!N68="","", 'Near-Term Target Coverage'!N68=0,"",'Near-Term Target Coverage'!N68&gt;0,'Near-Term Target Coverage'!N68)</f>
        <v/>
      </c>
      <c r="K116" s="200" t="str" cm="1">
        <f t="array" ref="K116">_xlfn.IFS('Near-Term Target Coverage'!O68="","", 'Near-Term Target Coverage'!O68=0,"",'Near-Term Target Coverage'!O68&gt;0,'Near-Term Target Coverage'!O68)</f>
        <v/>
      </c>
      <c r="L116" s="200" t="str" cm="1">
        <f t="array" ref="L116">_xlfn.IFS('Near-Term Target Coverage'!P68="","", 'Near-Term Target Coverage'!P68=0,"",'Near-Term Target Coverage'!P68&gt;0,'Near-Term Target Coverage'!P68)</f>
        <v/>
      </c>
      <c r="M116" s="200" t="str" cm="1">
        <f t="array" ref="M116">_xlfn.IFS('Near-Term Target Coverage'!Q68="","", 'Near-Term Target Coverage'!Q68=0,"",'Near-Term Target Coverage'!Q68&gt;0,'Near-Term Target Coverage'!Q68)</f>
        <v/>
      </c>
      <c r="N116" s="200" t="str" cm="1">
        <f t="array" ref="N116">_xlfn.IFS('Near-Term Target Coverage'!R68="","", 'Near-Term Target Coverage'!R68=0,"",'Near-Term Target Coverage'!R68&gt;0,'Near-Term Target Coverage'!R68)</f>
        <v/>
      </c>
      <c r="O116" s="200" t="str" cm="1">
        <f t="array" ref="O116">_xlfn.IFS('Near-Term Target Coverage'!S68="","", 'Near-Term Target Coverage'!S68=0,"",'Near-Term Target Coverage'!S68&gt;0,'Near-Term Target Coverage'!S68)</f>
        <v/>
      </c>
      <c r="P116" s="200" t="str" cm="1">
        <f t="array" ref="P116">_xlfn.IFS('Near-Term Target Coverage'!T68="","", 'Near-Term Target Coverage'!T68=0,"",'Near-Term Target Coverage'!T68&gt;0,'Near-Term Target Coverage'!T68)</f>
        <v/>
      </c>
      <c r="Q116" s="200" t="str" cm="1">
        <f t="array" ref="Q116">_xlfn.IFS('Near-Term Target Coverage'!U68="","", 'Near-Term Target Coverage'!U68=0,"",'Near-Term Target Coverage'!U68&gt;0,'Near-Term Target Coverage'!U68)</f>
        <v/>
      </c>
      <c r="R116" s="200" t="str" cm="1">
        <f t="array" ref="R116">_xlfn.IFS('Near-Term Target Coverage'!V68="","", 'Near-Term Target Coverage'!V68=0,"",'Near-Term Target Coverage'!V68&gt;0,'Near-Term Target Coverage'!V68)</f>
        <v/>
      </c>
      <c r="S116" s="200" t="str" cm="1">
        <f t="array" ref="S116">_xlfn.IFS('Near-Term Target Coverage'!W68="","", 'Near-Term Target Coverage'!W68=0,"",'Near-Term Target Coverage'!W68&gt;0,'Near-Term Target Coverage'!W68)</f>
        <v/>
      </c>
      <c r="T116" s="200" t="str" cm="1">
        <f t="array" ref="T116">_xlfn.IFS('Near-Term Target Coverage'!X68="","", 'Near-Term Target Coverage'!X68=0,"",'Near-Term Target Coverage'!X68&gt;0,'Near-Term Target Coverage'!X68)</f>
        <v/>
      </c>
      <c r="U116" s="200" t="str" cm="1">
        <f t="array" ref="U116">_xlfn.IFS('Near-Term Target Coverage'!Y68="","", 'Near-Term Target Coverage'!Y68=0,"",'Near-Term Target Coverage'!Y68&gt;0,'Near-Term Target Coverage'!Y68)</f>
        <v/>
      </c>
      <c r="V116" s="200">
        <f>'Near-Term Target Coverage'!E68</f>
        <v>0</v>
      </c>
      <c r="W116" s="202"/>
      <c r="X116" s="202"/>
      <c r="Y116" s="202"/>
      <c r="Z116" s="202"/>
    </row>
    <row r="117" spans="1:26" ht="15.75" customHeight="1">
      <c r="A117" s="199" t="s">
        <v>396</v>
      </c>
      <c r="B117" s="200" t="str" cm="1">
        <f t="array" ref="B117">_xlfn.IFS('Near-Term Target Coverage'!F69="","", 'Near-Term Target Coverage'!F69=0,"",'Near-Term Target Coverage'!F69&gt;0,'Near-Term Target Coverage'!F69)</f>
        <v/>
      </c>
      <c r="C117" s="200" t="str" cm="1">
        <f t="array" ref="C117">_xlfn.IFS('Near-Term Target Coverage'!G69="","", 'Near-Term Target Coverage'!G69=0,"",'Near-Term Target Coverage'!G69&gt;0,'Near-Term Target Coverage'!G69)</f>
        <v/>
      </c>
      <c r="D117" s="200" t="str" cm="1">
        <f t="array" ref="D117">_xlfn.IFS('Near-Term Target Coverage'!H69="","", 'Near-Term Target Coverage'!H69=0,"",'Near-Term Target Coverage'!H69&gt;0,'Near-Term Target Coverage'!H69)</f>
        <v/>
      </c>
      <c r="E117" s="200" t="str" cm="1">
        <f t="array" ref="E117">_xlfn.IFS('Near-Term Target Coverage'!I69="","", 'Near-Term Target Coverage'!I69=0,"",'Near-Term Target Coverage'!I69&gt;0,'Near-Term Target Coverage'!I69)</f>
        <v/>
      </c>
      <c r="F117" s="200" t="str" cm="1">
        <f t="array" ref="F117">_xlfn.IFS('Near-Term Target Coverage'!J69="","", 'Near-Term Target Coverage'!J69=0,"",'Near-Term Target Coverage'!J69&gt;0,'Near-Term Target Coverage'!J69)</f>
        <v/>
      </c>
      <c r="G117" s="200" t="str" cm="1">
        <f t="array" ref="G117">_xlfn.IFS('Near-Term Target Coverage'!K69="","", 'Near-Term Target Coverage'!K69=0,"",'Near-Term Target Coverage'!K69&gt;0,'Near-Term Target Coverage'!K69)</f>
        <v/>
      </c>
      <c r="H117" s="200" t="str" cm="1">
        <f t="array" ref="H117">_xlfn.IFS('Near-Term Target Coverage'!L69="","", 'Near-Term Target Coverage'!L69=0,"",'Near-Term Target Coverage'!L69&gt;0,'Near-Term Target Coverage'!L69)</f>
        <v/>
      </c>
      <c r="I117" s="200" t="str" cm="1">
        <f t="array" ref="I117">_xlfn.IFS('Near-Term Target Coverage'!M69="","", 'Near-Term Target Coverage'!M69=0,"",'Near-Term Target Coverage'!M69&gt;0,'Near-Term Target Coverage'!M69)</f>
        <v/>
      </c>
      <c r="J117" s="200" t="str" cm="1">
        <f t="array" ref="J117">_xlfn.IFS('Near-Term Target Coverage'!N69="","", 'Near-Term Target Coverage'!N69=0,"",'Near-Term Target Coverage'!N69&gt;0,'Near-Term Target Coverage'!N69)</f>
        <v/>
      </c>
      <c r="K117" s="200" t="str" cm="1">
        <f t="array" ref="K117">_xlfn.IFS('Near-Term Target Coverage'!O69="","", 'Near-Term Target Coverage'!O69=0,"",'Near-Term Target Coverage'!O69&gt;0,'Near-Term Target Coverage'!O69)</f>
        <v/>
      </c>
      <c r="L117" s="200" t="str" cm="1">
        <f t="array" ref="L117">_xlfn.IFS('Near-Term Target Coverage'!P69="","", 'Near-Term Target Coverage'!P69=0,"",'Near-Term Target Coverage'!P69&gt;0,'Near-Term Target Coverage'!P69)</f>
        <v/>
      </c>
      <c r="M117" s="200" t="str" cm="1">
        <f t="array" ref="M117">_xlfn.IFS('Near-Term Target Coverage'!Q69="","", 'Near-Term Target Coverage'!Q69=0,"",'Near-Term Target Coverage'!Q69&gt;0,'Near-Term Target Coverage'!Q69)</f>
        <v/>
      </c>
      <c r="N117" s="200" t="str" cm="1">
        <f t="array" ref="N117">_xlfn.IFS('Near-Term Target Coverage'!R69="","", 'Near-Term Target Coverage'!R69=0,"",'Near-Term Target Coverage'!R69&gt;0,'Near-Term Target Coverage'!R69)</f>
        <v/>
      </c>
      <c r="O117" s="200" t="str" cm="1">
        <f t="array" ref="O117">_xlfn.IFS('Near-Term Target Coverage'!S69="","", 'Near-Term Target Coverage'!S69=0,"",'Near-Term Target Coverage'!S69&gt;0,'Near-Term Target Coverage'!S69)</f>
        <v/>
      </c>
      <c r="P117" s="200" t="str" cm="1">
        <f t="array" ref="P117">_xlfn.IFS('Near-Term Target Coverage'!T69="","", 'Near-Term Target Coverage'!T69=0,"",'Near-Term Target Coverage'!T69&gt;0,'Near-Term Target Coverage'!T69)</f>
        <v/>
      </c>
      <c r="Q117" s="200" t="str" cm="1">
        <f t="array" ref="Q117">_xlfn.IFS('Near-Term Target Coverage'!U69="","", 'Near-Term Target Coverage'!U69=0,"",'Near-Term Target Coverage'!U69&gt;0,'Near-Term Target Coverage'!U69)</f>
        <v/>
      </c>
      <c r="R117" s="200" t="str" cm="1">
        <f t="array" ref="R117">_xlfn.IFS('Near-Term Target Coverage'!V69="","", 'Near-Term Target Coverage'!V69=0,"",'Near-Term Target Coverage'!V69&gt;0,'Near-Term Target Coverage'!V69)</f>
        <v/>
      </c>
      <c r="S117" s="200" t="str" cm="1">
        <f t="array" ref="S117">_xlfn.IFS('Near-Term Target Coverage'!W69="","", 'Near-Term Target Coverage'!W69=0,"",'Near-Term Target Coverage'!W69&gt;0,'Near-Term Target Coverage'!W69)</f>
        <v/>
      </c>
      <c r="T117" s="200" t="str" cm="1">
        <f t="array" ref="T117">_xlfn.IFS('Near-Term Target Coverage'!X69="","", 'Near-Term Target Coverage'!X69=0,"",'Near-Term Target Coverage'!X69&gt;0,'Near-Term Target Coverage'!X69)</f>
        <v/>
      </c>
      <c r="U117" s="200" t="str" cm="1">
        <f t="array" ref="U117">_xlfn.IFS('Near-Term Target Coverage'!Y69="","", 'Near-Term Target Coverage'!Y69=0,"",'Near-Term Target Coverage'!Y69&gt;0,'Near-Term Target Coverage'!Y69)</f>
        <v/>
      </c>
      <c r="V117" s="200">
        <f>'Near-Term Target Coverage'!E69</f>
        <v>0</v>
      </c>
      <c r="W117" s="202"/>
      <c r="X117" s="202"/>
      <c r="Y117" s="202"/>
      <c r="Z117" s="202"/>
    </row>
    <row r="118" spans="1:26" ht="15.75" customHeight="1">
      <c r="A118" s="199" t="s">
        <v>397</v>
      </c>
      <c r="B118" s="200" t="str" cm="1">
        <f t="array" ref="B118">_xlfn.IFS('Near-Term Target Coverage'!F70="","", 'Near-Term Target Coverage'!F70=0,"",'Near-Term Target Coverage'!F70&gt;0,'Near-Term Target Coverage'!F70)</f>
        <v/>
      </c>
      <c r="C118" s="200" t="str" cm="1">
        <f t="array" ref="C118">_xlfn.IFS('Near-Term Target Coverage'!G70="","", 'Near-Term Target Coverage'!G70=0,"",'Near-Term Target Coverage'!G70&gt;0,'Near-Term Target Coverage'!G70)</f>
        <v/>
      </c>
      <c r="D118" s="200" t="str" cm="1">
        <f t="array" ref="D118">_xlfn.IFS('Near-Term Target Coverage'!H70="","", 'Near-Term Target Coverage'!H70=0,"",'Near-Term Target Coverage'!H70&gt;0,'Near-Term Target Coverage'!H70)</f>
        <v/>
      </c>
      <c r="E118" s="200" t="str" cm="1">
        <f t="array" ref="E118">_xlfn.IFS('Near-Term Target Coverage'!I70="","", 'Near-Term Target Coverage'!I70=0,"",'Near-Term Target Coverage'!I70&gt;0,'Near-Term Target Coverage'!I70)</f>
        <v/>
      </c>
      <c r="F118" s="200" t="str" cm="1">
        <f t="array" ref="F118">_xlfn.IFS('Near-Term Target Coverage'!J70="","", 'Near-Term Target Coverage'!J70=0,"",'Near-Term Target Coverage'!J70&gt;0,'Near-Term Target Coverage'!J70)</f>
        <v/>
      </c>
      <c r="G118" s="200" t="str" cm="1">
        <f t="array" ref="G118">_xlfn.IFS('Near-Term Target Coverage'!K70="","", 'Near-Term Target Coverage'!K70=0,"",'Near-Term Target Coverage'!K70&gt;0,'Near-Term Target Coverage'!K70)</f>
        <v/>
      </c>
      <c r="H118" s="200" t="str" cm="1">
        <f t="array" ref="H118">_xlfn.IFS('Near-Term Target Coverage'!L70="","", 'Near-Term Target Coverage'!L70=0,"",'Near-Term Target Coverage'!L70&gt;0,'Near-Term Target Coverage'!L70)</f>
        <v/>
      </c>
      <c r="I118" s="200" t="str" cm="1">
        <f t="array" ref="I118">_xlfn.IFS('Near-Term Target Coverage'!M70="","", 'Near-Term Target Coverage'!M70=0,"",'Near-Term Target Coverage'!M70&gt;0,'Near-Term Target Coverage'!M70)</f>
        <v/>
      </c>
      <c r="J118" s="200" t="str" cm="1">
        <f t="array" ref="J118">_xlfn.IFS('Near-Term Target Coverage'!N70="","", 'Near-Term Target Coverage'!N70=0,"",'Near-Term Target Coverage'!N70&gt;0,'Near-Term Target Coverage'!N70)</f>
        <v/>
      </c>
      <c r="K118" s="200" t="str" cm="1">
        <f t="array" ref="K118">_xlfn.IFS('Near-Term Target Coverage'!O70="","", 'Near-Term Target Coverage'!O70=0,"",'Near-Term Target Coverage'!O70&gt;0,'Near-Term Target Coverage'!O70)</f>
        <v/>
      </c>
      <c r="L118" s="200" t="str" cm="1">
        <f t="array" ref="L118">_xlfn.IFS('Near-Term Target Coverage'!P70="","", 'Near-Term Target Coverage'!P70=0,"",'Near-Term Target Coverage'!P70&gt;0,'Near-Term Target Coverage'!P70)</f>
        <v/>
      </c>
      <c r="M118" s="200" t="str" cm="1">
        <f t="array" ref="M118">_xlfn.IFS('Near-Term Target Coverage'!Q70="","", 'Near-Term Target Coverage'!Q70=0,"",'Near-Term Target Coverage'!Q70&gt;0,'Near-Term Target Coverage'!Q70)</f>
        <v/>
      </c>
      <c r="N118" s="200" t="str" cm="1">
        <f t="array" ref="N118">_xlfn.IFS('Near-Term Target Coverage'!R70="","", 'Near-Term Target Coverage'!R70=0,"",'Near-Term Target Coverage'!R70&gt;0,'Near-Term Target Coverage'!R70)</f>
        <v/>
      </c>
      <c r="O118" s="200" t="str" cm="1">
        <f t="array" ref="O118">_xlfn.IFS('Near-Term Target Coverage'!S70="","", 'Near-Term Target Coverage'!S70=0,"",'Near-Term Target Coverage'!S70&gt;0,'Near-Term Target Coverage'!S70)</f>
        <v/>
      </c>
      <c r="P118" s="200" t="str" cm="1">
        <f t="array" ref="P118">_xlfn.IFS('Near-Term Target Coverage'!T70="","", 'Near-Term Target Coverage'!T70=0,"",'Near-Term Target Coverage'!T70&gt;0,'Near-Term Target Coverage'!T70)</f>
        <v/>
      </c>
      <c r="Q118" s="200" t="str" cm="1">
        <f t="array" ref="Q118">_xlfn.IFS('Near-Term Target Coverage'!U70="","", 'Near-Term Target Coverage'!U70=0,"",'Near-Term Target Coverage'!U70&gt;0,'Near-Term Target Coverage'!U70)</f>
        <v/>
      </c>
      <c r="R118" s="200" t="str" cm="1">
        <f t="array" ref="R118">_xlfn.IFS('Near-Term Target Coverage'!V70="","", 'Near-Term Target Coverage'!V70=0,"",'Near-Term Target Coverage'!V70&gt;0,'Near-Term Target Coverage'!V70)</f>
        <v/>
      </c>
      <c r="S118" s="200" t="str" cm="1">
        <f t="array" ref="S118">_xlfn.IFS('Near-Term Target Coverage'!W70="","", 'Near-Term Target Coverage'!W70=0,"",'Near-Term Target Coverage'!W70&gt;0,'Near-Term Target Coverage'!W70)</f>
        <v/>
      </c>
      <c r="T118" s="200" t="str" cm="1">
        <f t="array" ref="T118">_xlfn.IFS('Near-Term Target Coverage'!X70="","", 'Near-Term Target Coverage'!X70=0,"",'Near-Term Target Coverage'!X70&gt;0,'Near-Term Target Coverage'!X70)</f>
        <v/>
      </c>
      <c r="U118" s="200" t="str" cm="1">
        <f t="array" ref="U118">_xlfn.IFS('Near-Term Target Coverage'!Y70="","", 'Near-Term Target Coverage'!Y70=0,"",'Near-Term Target Coverage'!Y70&gt;0,'Near-Term Target Coverage'!Y70)</f>
        <v/>
      </c>
      <c r="V118" s="200">
        <f>'Near-Term Target Coverage'!E70</f>
        <v>0</v>
      </c>
      <c r="W118" s="202"/>
      <c r="X118" s="202"/>
      <c r="Y118" s="202"/>
      <c r="Z118" s="202"/>
    </row>
    <row r="119" spans="1:26" ht="15.75" customHeight="1">
      <c r="A119" s="199" t="s">
        <v>398</v>
      </c>
      <c r="B119" s="200" t="str" cm="1">
        <f t="array" ref="B119">_xlfn.IFS('Near-Term Target Coverage'!F71="","", 'Near-Term Target Coverage'!F71=0,"",'Near-Term Target Coverage'!F71&gt;0,'Near-Term Target Coverage'!F71)</f>
        <v/>
      </c>
      <c r="C119" s="200" t="str" cm="1">
        <f t="array" ref="C119">_xlfn.IFS('Near-Term Target Coverage'!G71="","", 'Near-Term Target Coverage'!G71=0,"",'Near-Term Target Coverage'!G71&gt;0,'Near-Term Target Coverage'!G71)</f>
        <v/>
      </c>
      <c r="D119" s="200" t="str" cm="1">
        <f t="array" ref="D119">_xlfn.IFS('Near-Term Target Coverage'!H71="","", 'Near-Term Target Coverage'!H71=0,"",'Near-Term Target Coverage'!H71&gt;0,'Near-Term Target Coverage'!H71)</f>
        <v/>
      </c>
      <c r="E119" s="200" t="str" cm="1">
        <f t="array" ref="E119">_xlfn.IFS('Near-Term Target Coverage'!I71="","", 'Near-Term Target Coverage'!I71=0,"",'Near-Term Target Coverage'!I71&gt;0,'Near-Term Target Coverage'!I71)</f>
        <v/>
      </c>
      <c r="F119" s="200" t="str" cm="1">
        <f t="array" ref="F119">_xlfn.IFS('Near-Term Target Coverage'!J71="","", 'Near-Term Target Coverage'!J71=0,"",'Near-Term Target Coverage'!J71&gt;0,'Near-Term Target Coverage'!J71)</f>
        <v/>
      </c>
      <c r="G119" s="200" t="str" cm="1">
        <f t="array" ref="G119">_xlfn.IFS('Near-Term Target Coverage'!K71="","", 'Near-Term Target Coverage'!K71=0,"",'Near-Term Target Coverage'!K71&gt;0,'Near-Term Target Coverage'!K71)</f>
        <v/>
      </c>
      <c r="H119" s="200" t="str" cm="1">
        <f t="array" ref="H119">_xlfn.IFS('Near-Term Target Coverage'!L71="","", 'Near-Term Target Coverage'!L71=0,"",'Near-Term Target Coverage'!L71&gt;0,'Near-Term Target Coverage'!L71)</f>
        <v/>
      </c>
      <c r="I119" s="200" t="str" cm="1">
        <f t="array" ref="I119">_xlfn.IFS('Near-Term Target Coverage'!M71="","", 'Near-Term Target Coverage'!M71=0,"",'Near-Term Target Coverage'!M71&gt;0,'Near-Term Target Coverage'!M71)</f>
        <v/>
      </c>
      <c r="J119" s="200" t="str" cm="1">
        <f t="array" ref="J119">_xlfn.IFS('Near-Term Target Coverage'!N71="","", 'Near-Term Target Coverage'!N71=0,"",'Near-Term Target Coverage'!N71&gt;0,'Near-Term Target Coverage'!N71)</f>
        <v/>
      </c>
      <c r="K119" s="200" t="str" cm="1">
        <f t="array" ref="K119">_xlfn.IFS('Near-Term Target Coverage'!O71="","", 'Near-Term Target Coverage'!O71=0,"",'Near-Term Target Coverage'!O71&gt;0,'Near-Term Target Coverage'!O71)</f>
        <v/>
      </c>
      <c r="L119" s="200" t="str" cm="1">
        <f t="array" ref="L119">_xlfn.IFS('Near-Term Target Coverage'!P71="","", 'Near-Term Target Coverage'!P71=0,"",'Near-Term Target Coverage'!P71&gt;0,'Near-Term Target Coverage'!P71)</f>
        <v/>
      </c>
      <c r="M119" s="200" t="str" cm="1">
        <f t="array" ref="M119">_xlfn.IFS('Near-Term Target Coverage'!Q71="","", 'Near-Term Target Coverage'!Q71=0,"",'Near-Term Target Coverage'!Q71&gt;0,'Near-Term Target Coverage'!Q71)</f>
        <v/>
      </c>
      <c r="N119" s="200" t="str" cm="1">
        <f t="array" ref="N119">_xlfn.IFS('Near-Term Target Coverage'!R71="","", 'Near-Term Target Coverage'!R71=0,"",'Near-Term Target Coverage'!R71&gt;0,'Near-Term Target Coverage'!R71)</f>
        <v/>
      </c>
      <c r="O119" s="200" t="str" cm="1">
        <f t="array" ref="O119">_xlfn.IFS('Near-Term Target Coverage'!S71="","", 'Near-Term Target Coverage'!S71=0,"",'Near-Term Target Coverage'!S71&gt;0,'Near-Term Target Coverage'!S71)</f>
        <v/>
      </c>
      <c r="P119" s="200" t="str" cm="1">
        <f t="array" ref="P119">_xlfn.IFS('Near-Term Target Coverage'!T71="","", 'Near-Term Target Coverage'!T71=0,"",'Near-Term Target Coverage'!T71&gt;0,'Near-Term Target Coverage'!T71)</f>
        <v/>
      </c>
      <c r="Q119" s="200" t="str" cm="1">
        <f t="array" ref="Q119">_xlfn.IFS('Near-Term Target Coverage'!U71="","", 'Near-Term Target Coverage'!U71=0,"",'Near-Term Target Coverage'!U71&gt;0,'Near-Term Target Coverage'!U71)</f>
        <v/>
      </c>
      <c r="R119" s="200" t="str" cm="1">
        <f t="array" ref="R119">_xlfn.IFS('Near-Term Target Coverage'!V71="","", 'Near-Term Target Coverage'!V71=0,"",'Near-Term Target Coverage'!V71&gt;0,'Near-Term Target Coverage'!V71)</f>
        <v/>
      </c>
      <c r="S119" s="200" t="str" cm="1">
        <f t="array" ref="S119">_xlfn.IFS('Near-Term Target Coverage'!W71="","", 'Near-Term Target Coverage'!W71=0,"",'Near-Term Target Coverage'!W71&gt;0,'Near-Term Target Coverage'!W71)</f>
        <v/>
      </c>
      <c r="T119" s="200" t="str" cm="1">
        <f t="array" ref="T119">_xlfn.IFS('Near-Term Target Coverage'!X71="","", 'Near-Term Target Coverage'!X71=0,"",'Near-Term Target Coverage'!X71&gt;0,'Near-Term Target Coverage'!X71)</f>
        <v/>
      </c>
      <c r="U119" s="200" t="str" cm="1">
        <f t="array" ref="U119">_xlfn.IFS('Near-Term Target Coverage'!Y71="","", 'Near-Term Target Coverage'!Y71=0,"",'Near-Term Target Coverage'!Y71&gt;0,'Near-Term Target Coverage'!Y71)</f>
        <v/>
      </c>
      <c r="V119" s="200">
        <f>'Near-Term Target Coverage'!E71</f>
        <v>0</v>
      </c>
      <c r="W119" s="202"/>
      <c r="X119" s="202"/>
      <c r="Y119" s="202"/>
      <c r="Z119" s="202"/>
    </row>
    <row r="120" spans="1:26" ht="15.75" customHeight="1">
      <c r="A120" s="199" t="s">
        <v>399</v>
      </c>
      <c r="B120" s="200" t="str" cm="1">
        <f t="array" ref="B120">_xlfn.IFS('Near-Term Target Coverage'!F72="","", 'Near-Term Target Coverage'!F72=0,"",'Near-Term Target Coverage'!F72&gt;0,'Near-Term Target Coverage'!F72)</f>
        <v/>
      </c>
      <c r="C120" s="200" t="str" cm="1">
        <f t="array" ref="C120">_xlfn.IFS('Near-Term Target Coverage'!G72="","", 'Near-Term Target Coverage'!G72=0,"",'Near-Term Target Coverage'!G72&gt;0,'Near-Term Target Coverage'!G72)</f>
        <v/>
      </c>
      <c r="D120" s="200" t="str" cm="1">
        <f t="array" ref="D120">_xlfn.IFS('Near-Term Target Coverage'!H72="","", 'Near-Term Target Coverage'!H72=0,"",'Near-Term Target Coverage'!H72&gt;0,'Near-Term Target Coverage'!H72)</f>
        <v/>
      </c>
      <c r="E120" s="200" t="str" cm="1">
        <f t="array" ref="E120">_xlfn.IFS('Near-Term Target Coverage'!I72="","", 'Near-Term Target Coverage'!I72=0,"",'Near-Term Target Coverage'!I72&gt;0,'Near-Term Target Coverage'!I72)</f>
        <v/>
      </c>
      <c r="F120" s="200" t="str" cm="1">
        <f t="array" ref="F120">_xlfn.IFS('Near-Term Target Coverage'!J72="","", 'Near-Term Target Coverage'!J72=0,"",'Near-Term Target Coverage'!J72&gt;0,'Near-Term Target Coverage'!J72)</f>
        <v/>
      </c>
      <c r="G120" s="200" t="str" cm="1">
        <f t="array" ref="G120">_xlfn.IFS('Near-Term Target Coverage'!K72="","", 'Near-Term Target Coverage'!K72=0,"",'Near-Term Target Coverage'!K72&gt;0,'Near-Term Target Coverage'!K72)</f>
        <v/>
      </c>
      <c r="H120" s="200" t="str" cm="1">
        <f t="array" ref="H120">_xlfn.IFS('Near-Term Target Coverage'!L72="","", 'Near-Term Target Coverage'!L72=0,"",'Near-Term Target Coverage'!L72&gt;0,'Near-Term Target Coverage'!L72)</f>
        <v/>
      </c>
      <c r="I120" s="200" t="str" cm="1">
        <f t="array" ref="I120">_xlfn.IFS('Near-Term Target Coverage'!M72="","", 'Near-Term Target Coverage'!M72=0,"",'Near-Term Target Coverage'!M72&gt;0,'Near-Term Target Coverage'!M72)</f>
        <v/>
      </c>
      <c r="J120" s="200" t="str" cm="1">
        <f t="array" ref="J120">_xlfn.IFS('Near-Term Target Coverage'!N72="","", 'Near-Term Target Coverage'!N72=0,"",'Near-Term Target Coverage'!N72&gt;0,'Near-Term Target Coverage'!N72)</f>
        <v/>
      </c>
      <c r="K120" s="200" t="str" cm="1">
        <f t="array" ref="K120">_xlfn.IFS('Near-Term Target Coverage'!O72="","", 'Near-Term Target Coverage'!O72=0,"",'Near-Term Target Coverage'!O72&gt;0,'Near-Term Target Coverage'!O72)</f>
        <v/>
      </c>
      <c r="L120" s="200" t="str" cm="1">
        <f t="array" ref="L120">_xlfn.IFS('Near-Term Target Coverage'!P72="","", 'Near-Term Target Coverage'!P72=0,"",'Near-Term Target Coverage'!P72&gt;0,'Near-Term Target Coverage'!P72)</f>
        <v/>
      </c>
      <c r="M120" s="200" t="str" cm="1">
        <f t="array" ref="M120">_xlfn.IFS('Near-Term Target Coverage'!Q72="","", 'Near-Term Target Coverage'!Q72=0,"",'Near-Term Target Coverage'!Q72&gt;0,'Near-Term Target Coverage'!Q72)</f>
        <v/>
      </c>
      <c r="N120" s="200" t="str" cm="1">
        <f t="array" ref="N120">_xlfn.IFS('Near-Term Target Coverage'!R72="","", 'Near-Term Target Coverage'!R72=0,"",'Near-Term Target Coverage'!R72&gt;0,'Near-Term Target Coverage'!R72)</f>
        <v/>
      </c>
      <c r="O120" s="200" t="str" cm="1">
        <f t="array" ref="O120">_xlfn.IFS('Near-Term Target Coverage'!S72="","", 'Near-Term Target Coverage'!S72=0,"",'Near-Term Target Coverage'!S72&gt;0,'Near-Term Target Coverage'!S72)</f>
        <v/>
      </c>
      <c r="P120" s="200" t="str" cm="1">
        <f t="array" ref="P120">_xlfn.IFS('Near-Term Target Coverage'!T72="","", 'Near-Term Target Coverage'!T72=0,"",'Near-Term Target Coverage'!T72&gt;0,'Near-Term Target Coverage'!T72)</f>
        <v/>
      </c>
      <c r="Q120" s="200" t="str" cm="1">
        <f t="array" ref="Q120">_xlfn.IFS('Near-Term Target Coverage'!U72="","", 'Near-Term Target Coverage'!U72=0,"",'Near-Term Target Coverage'!U72&gt;0,'Near-Term Target Coverage'!U72)</f>
        <v/>
      </c>
      <c r="R120" s="200" t="str" cm="1">
        <f t="array" ref="R120">_xlfn.IFS('Near-Term Target Coverage'!V72="","", 'Near-Term Target Coverage'!V72=0,"",'Near-Term Target Coverage'!V72&gt;0,'Near-Term Target Coverage'!V72)</f>
        <v/>
      </c>
      <c r="S120" s="200" t="str" cm="1">
        <f t="array" ref="S120">_xlfn.IFS('Near-Term Target Coverage'!W72="","", 'Near-Term Target Coverage'!W72=0,"",'Near-Term Target Coverage'!W72&gt;0,'Near-Term Target Coverage'!W72)</f>
        <v/>
      </c>
      <c r="T120" s="200" t="str" cm="1">
        <f t="array" ref="T120">_xlfn.IFS('Near-Term Target Coverage'!X72="","", 'Near-Term Target Coverage'!X72=0,"",'Near-Term Target Coverage'!X72&gt;0,'Near-Term Target Coverage'!X72)</f>
        <v/>
      </c>
      <c r="U120" s="200" t="str" cm="1">
        <f t="array" ref="U120">_xlfn.IFS('Near-Term Target Coverage'!Y72="","", 'Near-Term Target Coverage'!Y72=0,"",'Near-Term Target Coverage'!Y72&gt;0,'Near-Term Target Coverage'!Y72)</f>
        <v/>
      </c>
      <c r="V120" s="200">
        <f>'Near-Term Target Coverage'!E72</f>
        <v>0</v>
      </c>
      <c r="W120" s="202"/>
      <c r="X120" s="202"/>
      <c r="Y120" s="202"/>
      <c r="Z120" s="202"/>
    </row>
    <row r="121" spans="1:26" ht="15.75" customHeight="1">
      <c r="A121" s="199" t="s">
        <v>400</v>
      </c>
      <c r="B121" s="200" t="str" cm="1">
        <f t="array" ref="B121">_xlfn.IFS('Near-Term Target Coverage'!F73="","", 'Near-Term Target Coverage'!F73=0,"",'Near-Term Target Coverage'!F73&gt;0,'Near-Term Target Coverage'!F73)</f>
        <v/>
      </c>
      <c r="C121" s="200" t="str" cm="1">
        <f t="array" ref="C121">_xlfn.IFS('Near-Term Target Coverage'!G73="","", 'Near-Term Target Coverage'!G73=0,"",'Near-Term Target Coverage'!G73&gt;0,'Near-Term Target Coverage'!G73)</f>
        <v/>
      </c>
      <c r="D121" s="200" t="str" cm="1">
        <f t="array" ref="D121">_xlfn.IFS('Near-Term Target Coverage'!H73="","", 'Near-Term Target Coverage'!H73=0,"",'Near-Term Target Coverage'!H73&gt;0,'Near-Term Target Coverage'!H73)</f>
        <v/>
      </c>
      <c r="E121" s="200" t="str" cm="1">
        <f t="array" ref="E121">_xlfn.IFS('Near-Term Target Coverage'!I73="","", 'Near-Term Target Coverage'!I73=0,"",'Near-Term Target Coverage'!I73&gt;0,'Near-Term Target Coverage'!I73)</f>
        <v/>
      </c>
      <c r="F121" s="200" t="str" cm="1">
        <f t="array" ref="F121">_xlfn.IFS('Near-Term Target Coverage'!J73="","", 'Near-Term Target Coverage'!J73=0,"",'Near-Term Target Coverage'!J73&gt;0,'Near-Term Target Coverage'!J73)</f>
        <v/>
      </c>
      <c r="G121" s="200" t="str" cm="1">
        <f t="array" ref="G121">_xlfn.IFS('Near-Term Target Coverage'!K73="","", 'Near-Term Target Coverage'!K73=0,"",'Near-Term Target Coverage'!K73&gt;0,'Near-Term Target Coverage'!K73)</f>
        <v/>
      </c>
      <c r="H121" s="200" t="str" cm="1">
        <f t="array" ref="H121">_xlfn.IFS('Near-Term Target Coverage'!L73="","", 'Near-Term Target Coverage'!L73=0,"",'Near-Term Target Coverage'!L73&gt;0,'Near-Term Target Coverage'!L73)</f>
        <v/>
      </c>
      <c r="I121" s="200" t="str" cm="1">
        <f t="array" ref="I121">_xlfn.IFS('Near-Term Target Coverage'!M73="","", 'Near-Term Target Coverage'!M73=0,"",'Near-Term Target Coverage'!M73&gt;0,'Near-Term Target Coverage'!M73)</f>
        <v/>
      </c>
      <c r="J121" s="200" t="str" cm="1">
        <f t="array" ref="J121">_xlfn.IFS('Near-Term Target Coverage'!N73="","", 'Near-Term Target Coverage'!N73=0,"",'Near-Term Target Coverage'!N73&gt;0,'Near-Term Target Coverage'!N73)</f>
        <v/>
      </c>
      <c r="K121" s="200" t="str" cm="1">
        <f t="array" ref="K121">_xlfn.IFS('Near-Term Target Coverage'!O73="","", 'Near-Term Target Coverage'!O73=0,"",'Near-Term Target Coverage'!O73&gt;0,'Near-Term Target Coverage'!O73)</f>
        <v/>
      </c>
      <c r="L121" s="200" t="str" cm="1">
        <f t="array" ref="L121">_xlfn.IFS('Near-Term Target Coverage'!P73="","", 'Near-Term Target Coverage'!P73=0,"",'Near-Term Target Coverage'!P73&gt;0,'Near-Term Target Coverage'!P73)</f>
        <v/>
      </c>
      <c r="M121" s="200" t="str" cm="1">
        <f t="array" ref="M121">_xlfn.IFS('Near-Term Target Coverage'!Q73="","", 'Near-Term Target Coverage'!Q73=0,"",'Near-Term Target Coverage'!Q73&gt;0,'Near-Term Target Coverage'!Q73)</f>
        <v/>
      </c>
      <c r="N121" s="200" t="str" cm="1">
        <f t="array" ref="N121">_xlfn.IFS('Near-Term Target Coverage'!R73="","", 'Near-Term Target Coverage'!R73=0,"",'Near-Term Target Coverage'!R73&gt;0,'Near-Term Target Coverage'!R73)</f>
        <v/>
      </c>
      <c r="O121" s="200" t="str" cm="1">
        <f t="array" ref="O121">_xlfn.IFS('Near-Term Target Coverage'!S73="","", 'Near-Term Target Coverage'!S73=0,"",'Near-Term Target Coverage'!S73&gt;0,'Near-Term Target Coverage'!S73)</f>
        <v/>
      </c>
      <c r="P121" s="200" t="str" cm="1">
        <f t="array" ref="P121">_xlfn.IFS('Near-Term Target Coverage'!T73="","", 'Near-Term Target Coverage'!T73=0,"",'Near-Term Target Coverage'!T73&gt;0,'Near-Term Target Coverage'!T73)</f>
        <v/>
      </c>
      <c r="Q121" s="200" t="str" cm="1">
        <f t="array" ref="Q121">_xlfn.IFS('Near-Term Target Coverage'!U73="","", 'Near-Term Target Coverage'!U73=0,"",'Near-Term Target Coverage'!U73&gt;0,'Near-Term Target Coverage'!U73)</f>
        <v/>
      </c>
      <c r="R121" s="200" t="str" cm="1">
        <f t="array" ref="R121">_xlfn.IFS('Near-Term Target Coverage'!V73="","", 'Near-Term Target Coverage'!V73=0,"",'Near-Term Target Coverage'!V73&gt;0,'Near-Term Target Coverage'!V73)</f>
        <v/>
      </c>
      <c r="S121" s="200" t="str" cm="1">
        <f t="array" ref="S121">_xlfn.IFS('Near-Term Target Coverage'!W73="","", 'Near-Term Target Coverage'!W73=0,"",'Near-Term Target Coverage'!W73&gt;0,'Near-Term Target Coverage'!W73)</f>
        <v/>
      </c>
      <c r="T121" s="200" t="str" cm="1">
        <f t="array" ref="T121">_xlfn.IFS('Near-Term Target Coverage'!X73="","", 'Near-Term Target Coverage'!X73=0,"",'Near-Term Target Coverage'!X73&gt;0,'Near-Term Target Coverage'!X73)</f>
        <v/>
      </c>
      <c r="U121" s="200" t="str" cm="1">
        <f t="array" ref="U121">_xlfn.IFS('Near-Term Target Coverage'!Y73="","", 'Near-Term Target Coverage'!Y73=0,"",'Near-Term Target Coverage'!Y73&gt;0,'Near-Term Target Coverage'!Y73)</f>
        <v/>
      </c>
      <c r="V121" s="200">
        <f>'Near-Term Target Coverage'!E73</f>
        <v>0</v>
      </c>
      <c r="W121" s="202"/>
      <c r="X121" s="202"/>
      <c r="Y121" s="202"/>
      <c r="Z121" s="202"/>
    </row>
    <row r="122" spans="1:26" ht="15.75" customHeight="1">
      <c r="A122" s="199" t="s">
        <v>401</v>
      </c>
      <c r="B122" s="200" t="str" cm="1">
        <f t="array" ref="B122">_xlfn.IFS('Near-Term Target Coverage'!F74="","", 'Near-Term Target Coverage'!F74=0,"",'Near-Term Target Coverage'!F74&gt;0,'Near-Term Target Coverage'!F74)</f>
        <v/>
      </c>
      <c r="C122" s="200" t="str" cm="1">
        <f t="array" ref="C122">_xlfn.IFS('Near-Term Target Coverage'!G74="","", 'Near-Term Target Coverage'!G74=0,"",'Near-Term Target Coverage'!G74&gt;0,'Near-Term Target Coverage'!G74)</f>
        <v/>
      </c>
      <c r="D122" s="200" t="str" cm="1">
        <f t="array" ref="D122">_xlfn.IFS('Near-Term Target Coverage'!H74="","", 'Near-Term Target Coverage'!H74=0,"",'Near-Term Target Coverage'!H74&gt;0,'Near-Term Target Coverage'!H74)</f>
        <v/>
      </c>
      <c r="E122" s="200" t="str" cm="1">
        <f t="array" ref="E122">_xlfn.IFS('Near-Term Target Coverage'!I74="","", 'Near-Term Target Coverage'!I74=0,"",'Near-Term Target Coverage'!I74&gt;0,'Near-Term Target Coverage'!I74)</f>
        <v/>
      </c>
      <c r="F122" s="200" t="str" cm="1">
        <f t="array" ref="F122">_xlfn.IFS('Near-Term Target Coverage'!J74="","", 'Near-Term Target Coverage'!J74=0,"",'Near-Term Target Coverage'!J74&gt;0,'Near-Term Target Coverage'!J74)</f>
        <v/>
      </c>
      <c r="G122" s="200" t="str" cm="1">
        <f t="array" ref="G122">_xlfn.IFS('Near-Term Target Coverage'!K74="","", 'Near-Term Target Coverage'!K74=0,"",'Near-Term Target Coverage'!K74&gt;0,'Near-Term Target Coverage'!K74)</f>
        <v/>
      </c>
      <c r="H122" s="200" t="str" cm="1">
        <f t="array" ref="H122">_xlfn.IFS('Near-Term Target Coverage'!L74="","", 'Near-Term Target Coverage'!L74=0,"",'Near-Term Target Coverage'!L74&gt;0,'Near-Term Target Coverage'!L74)</f>
        <v/>
      </c>
      <c r="I122" s="200" t="str" cm="1">
        <f t="array" ref="I122">_xlfn.IFS('Near-Term Target Coverage'!M74="","", 'Near-Term Target Coverage'!M74=0,"",'Near-Term Target Coverage'!M74&gt;0,'Near-Term Target Coverage'!M74)</f>
        <v/>
      </c>
      <c r="J122" s="200" t="str" cm="1">
        <f t="array" ref="J122">_xlfn.IFS('Near-Term Target Coverage'!N74="","", 'Near-Term Target Coverage'!N74=0,"",'Near-Term Target Coverage'!N74&gt;0,'Near-Term Target Coverage'!N74)</f>
        <v/>
      </c>
      <c r="K122" s="200" t="str" cm="1">
        <f t="array" ref="K122">_xlfn.IFS('Near-Term Target Coverage'!O74="","", 'Near-Term Target Coverage'!O74=0,"",'Near-Term Target Coverage'!O74&gt;0,'Near-Term Target Coverage'!O74)</f>
        <v/>
      </c>
      <c r="L122" s="200" t="str" cm="1">
        <f t="array" ref="L122">_xlfn.IFS('Near-Term Target Coverage'!P74="","", 'Near-Term Target Coverage'!P74=0,"",'Near-Term Target Coverage'!P74&gt;0,'Near-Term Target Coverage'!P74)</f>
        <v/>
      </c>
      <c r="M122" s="200" t="str" cm="1">
        <f t="array" ref="M122">_xlfn.IFS('Near-Term Target Coverage'!Q74="","", 'Near-Term Target Coverage'!Q74=0,"",'Near-Term Target Coverage'!Q74&gt;0,'Near-Term Target Coverage'!Q74)</f>
        <v/>
      </c>
      <c r="N122" s="200" t="str" cm="1">
        <f t="array" ref="N122">_xlfn.IFS('Near-Term Target Coverage'!R74="","", 'Near-Term Target Coverage'!R74=0,"",'Near-Term Target Coverage'!R74&gt;0,'Near-Term Target Coverage'!R74)</f>
        <v/>
      </c>
      <c r="O122" s="200" t="str" cm="1">
        <f t="array" ref="O122">_xlfn.IFS('Near-Term Target Coverage'!S74="","", 'Near-Term Target Coverage'!S74=0,"",'Near-Term Target Coverage'!S74&gt;0,'Near-Term Target Coverage'!S74)</f>
        <v/>
      </c>
      <c r="P122" s="200" t="str" cm="1">
        <f t="array" ref="P122">_xlfn.IFS('Near-Term Target Coverage'!T74="","", 'Near-Term Target Coverage'!T74=0,"",'Near-Term Target Coverage'!T74&gt;0,'Near-Term Target Coverage'!T74)</f>
        <v/>
      </c>
      <c r="Q122" s="200" t="str" cm="1">
        <f t="array" ref="Q122">_xlfn.IFS('Near-Term Target Coverage'!U74="","", 'Near-Term Target Coverage'!U74=0,"",'Near-Term Target Coverage'!U74&gt;0,'Near-Term Target Coverage'!U74)</f>
        <v/>
      </c>
      <c r="R122" s="200" t="str" cm="1">
        <f t="array" ref="R122">_xlfn.IFS('Near-Term Target Coverage'!V74="","", 'Near-Term Target Coverage'!V74=0,"",'Near-Term Target Coverage'!V74&gt;0,'Near-Term Target Coverage'!V74)</f>
        <v/>
      </c>
      <c r="S122" s="200" t="str" cm="1">
        <f t="array" ref="S122">_xlfn.IFS('Near-Term Target Coverage'!W74="","", 'Near-Term Target Coverage'!W74=0,"",'Near-Term Target Coverage'!W74&gt;0,'Near-Term Target Coverage'!W74)</f>
        <v/>
      </c>
      <c r="T122" s="200" t="str" cm="1">
        <f t="array" ref="T122">_xlfn.IFS('Near-Term Target Coverage'!X74="","", 'Near-Term Target Coverage'!X74=0,"",'Near-Term Target Coverage'!X74&gt;0,'Near-Term Target Coverage'!X74)</f>
        <v/>
      </c>
      <c r="U122" s="200" t="str" cm="1">
        <f t="array" ref="U122">_xlfn.IFS('Near-Term Target Coverage'!Y74="","", 'Near-Term Target Coverage'!Y74=0,"",'Near-Term Target Coverage'!Y74&gt;0,'Near-Term Target Coverage'!Y74)</f>
        <v/>
      </c>
      <c r="V122" s="200">
        <f>'Near-Term Target Coverage'!E74</f>
        <v>0</v>
      </c>
      <c r="W122" s="202"/>
      <c r="X122" s="202"/>
      <c r="Y122" s="202"/>
      <c r="Z122" s="202"/>
    </row>
    <row r="123" spans="1:26" ht="15.75" customHeight="1">
      <c r="A123" s="199" t="s">
        <v>402</v>
      </c>
      <c r="B123" s="200" t="str" cm="1">
        <f t="array" ref="B123">_xlfn.IFS('Near-Term Target Coverage'!F75="","", 'Near-Term Target Coverage'!F75=0,"",'Near-Term Target Coverage'!F75&gt;0,'Near-Term Target Coverage'!F75)</f>
        <v/>
      </c>
      <c r="C123" s="200" t="str" cm="1">
        <f t="array" ref="C123">_xlfn.IFS('Near-Term Target Coverage'!G75="","", 'Near-Term Target Coverage'!G75=0,"",'Near-Term Target Coverage'!G75&gt;0,'Near-Term Target Coverage'!G75)</f>
        <v/>
      </c>
      <c r="D123" s="200" t="str" cm="1">
        <f t="array" ref="D123">_xlfn.IFS('Near-Term Target Coverage'!H75="","", 'Near-Term Target Coverage'!H75=0,"",'Near-Term Target Coverage'!H75&gt;0,'Near-Term Target Coverage'!H75)</f>
        <v/>
      </c>
      <c r="E123" s="200" t="str" cm="1">
        <f t="array" ref="E123">_xlfn.IFS('Near-Term Target Coverage'!I75="","", 'Near-Term Target Coverage'!I75=0,"",'Near-Term Target Coverage'!I75&gt;0,'Near-Term Target Coverage'!I75)</f>
        <v/>
      </c>
      <c r="F123" s="200" t="str" cm="1">
        <f t="array" ref="F123">_xlfn.IFS('Near-Term Target Coverage'!J75="","", 'Near-Term Target Coverage'!J75=0,"",'Near-Term Target Coverage'!J75&gt;0,'Near-Term Target Coverage'!J75)</f>
        <v/>
      </c>
      <c r="G123" s="200" t="str" cm="1">
        <f t="array" ref="G123">_xlfn.IFS('Near-Term Target Coverage'!K75="","", 'Near-Term Target Coverage'!K75=0,"",'Near-Term Target Coverage'!K75&gt;0,'Near-Term Target Coverage'!K75)</f>
        <v/>
      </c>
      <c r="H123" s="200" t="str" cm="1">
        <f t="array" ref="H123">_xlfn.IFS('Near-Term Target Coverage'!L75="","", 'Near-Term Target Coverage'!L75=0,"",'Near-Term Target Coverage'!L75&gt;0,'Near-Term Target Coverage'!L75)</f>
        <v/>
      </c>
      <c r="I123" s="200" t="str" cm="1">
        <f t="array" ref="I123">_xlfn.IFS('Near-Term Target Coverage'!M75="","", 'Near-Term Target Coverage'!M75=0,"",'Near-Term Target Coverage'!M75&gt;0,'Near-Term Target Coverage'!M75)</f>
        <v/>
      </c>
      <c r="J123" s="200" t="str" cm="1">
        <f t="array" ref="J123">_xlfn.IFS('Near-Term Target Coverage'!N75="","", 'Near-Term Target Coverage'!N75=0,"",'Near-Term Target Coverage'!N75&gt;0,'Near-Term Target Coverage'!N75)</f>
        <v/>
      </c>
      <c r="K123" s="200" t="str" cm="1">
        <f t="array" ref="K123">_xlfn.IFS('Near-Term Target Coverage'!O75="","", 'Near-Term Target Coverage'!O75=0,"",'Near-Term Target Coverage'!O75&gt;0,'Near-Term Target Coverage'!O75)</f>
        <v/>
      </c>
      <c r="L123" s="200" t="str" cm="1">
        <f t="array" ref="L123">_xlfn.IFS('Near-Term Target Coverage'!P75="","", 'Near-Term Target Coverage'!P75=0,"",'Near-Term Target Coverage'!P75&gt;0,'Near-Term Target Coverage'!P75)</f>
        <v/>
      </c>
      <c r="M123" s="200" t="str" cm="1">
        <f t="array" ref="M123">_xlfn.IFS('Near-Term Target Coverage'!Q75="","", 'Near-Term Target Coverage'!Q75=0,"",'Near-Term Target Coverage'!Q75&gt;0,'Near-Term Target Coverage'!Q75)</f>
        <v/>
      </c>
      <c r="N123" s="200" t="str" cm="1">
        <f t="array" ref="N123">_xlfn.IFS('Near-Term Target Coverage'!R75="","", 'Near-Term Target Coverage'!R75=0,"",'Near-Term Target Coverage'!R75&gt;0,'Near-Term Target Coverage'!R75)</f>
        <v/>
      </c>
      <c r="O123" s="200" t="str" cm="1">
        <f t="array" ref="O123">_xlfn.IFS('Near-Term Target Coverage'!S75="","", 'Near-Term Target Coverage'!S75=0,"",'Near-Term Target Coverage'!S75&gt;0,'Near-Term Target Coverage'!S75)</f>
        <v/>
      </c>
      <c r="P123" s="200" t="str" cm="1">
        <f t="array" ref="P123">_xlfn.IFS('Near-Term Target Coverage'!T75="","", 'Near-Term Target Coverage'!T75=0,"",'Near-Term Target Coverage'!T75&gt;0,'Near-Term Target Coverage'!T75)</f>
        <v/>
      </c>
      <c r="Q123" s="200" t="str" cm="1">
        <f t="array" ref="Q123">_xlfn.IFS('Near-Term Target Coverage'!U75="","", 'Near-Term Target Coverage'!U75=0,"",'Near-Term Target Coverage'!U75&gt;0,'Near-Term Target Coverage'!U75)</f>
        <v/>
      </c>
      <c r="R123" s="200" t="str" cm="1">
        <f t="array" ref="R123">_xlfn.IFS('Near-Term Target Coverage'!V75="","", 'Near-Term Target Coverage'!V75=0,"",'Near-Term Target Coverage'!V75&gt;0,'Near-Term Target Coverage'!V75)</f>
        <v/>
      </c>
      <c r="S123" s="200" t="str" cm="1">
        <f t="array" ref="S123">_xlfn.IFS('Near-Term Target Coverage'!W75="","", 'Near-Term Target Coverage'!W75=0,"",'Near-Term Target Coverage'!W75&gt;0,'Near-Term Target Coverage'!W75)</f>
        <v/>
      </c>
      <c r="T123" s="200" t="str" cm="1">
        <f t="array" ref="T123">_xlfn.IFS('Near-Term Target Coverage'!X75="","", 'Near-Term Target Coverage'!X75=0,"",'Near-Term Target Coverage'!X75&gt;0,'Near-Term Target Coverage'!X75)</f>
        <v/>
      </c>
      <c r="U123" s="200" t="str" cm="1">
        <f t="array" ref="U123">_xlfn.IFS('Near-Term Target Coverage'!Y75="","", 'Near-Term Target Coverage'!Y75=0,"",'Near-Term Target Coverage'!Y75&gt;0,'Near-Term Target Coverage'!Y75)</f>
        <v/>
      </c>
      <c r="V123" s="200">
        <f>'Near-Term Target Coverage'!E75</f>
        <v>0</v>
      </c>
      <c r="W123" s="202"/>
      <c r="X123" s="202"/>
      <c r="Y123" s="202"/>
      <c r="Z123" s="202"/>
    </row>
    <row r="124" spans="1:26" ht="15.75" customHeight="1">
      <c r="A124" s="199" t="s">
        <v>403</v>
      </c>
      <c r="B124" s="200" t="str" cm="1">
        <f t="array" ref="B124">_xlfn.IFS('Near-Term Target Coverage'!F76="","", 'Near-Term Target Coverage'!F76=0,"",'Near-Term Target Coverage'!F76&gt;0,'Near-Term Target Coverage'!F76)</f>
        <v/>
      </c>
      <c r="C124" s="200" t="str" cm="1">
        <f t="array" ref="C124">_xlfn.IFS('Near-Term Target Coverage'!G76="","", 'Near-Term Target Coverage'!G76=0,"",'Near-Term Target Coverage'!G76&gt;0,'Near-Term Target Coverage'!G76)</f>
        <v/>
      </c>
      <c r="D124" s="200" t="str" cm="1">
        <f t="array" ref="D124">_xlfn.IFS('Near-Term Target Coverage'!H76="","", 'Near-Term Target Coverage'!H76=0,"",'Near-Term Target Coverage'!H76&gt;0,'Near-Term Target Coverage'!H76)</f>
        <v/>
      </c>
      <c r="E124" s="200" t="str" cm="1">
        <f t="array" ref="E124">_xlfn.IFS('Near-Term Target Coverage'!I76="","", 'Near-Term Target Coverage'!I76=0,"",'Near-Term Target Coverage'!I76&gt;0,'Near-Term Target Coverage'!I76)</f>
        <v/>
      </c>
      <c r="F124" s="200" t="str" cm="1">
        <f t="array" ref="F124">_xlfn.IFS('Near-Term Target Coverage'!J76="","", 'Near-Term Target Coverage'!J76=0,"",'Near-Term Target Coverage'!J76&gt;0,'Near-Term Target Coverage'!J76)</f>
        <v/>
      </c>
      <c r="G124" s="200" t="str" cm="1">
        <f t="array" ref="G124">_xlfn.IFS('Near-Term Target Coverage'!K76="","", 'Near-Term Target Coverage'!K76=0,"",'Near-Term Target Coverage'!K76&gt;0,'Near-Term Target Coverage'!K76)</f>
        <v/>
      </c>
      <c r="H124" s="200" t="str" cm="1">
        <f t="array" ref="H124">_xlfn.IFS('Near-Term Target Coverage'!L76="","", 'Near-Term Target Coverage'!L76=0,"",'Near-Term Target Coverage'!L76&gt;0,'Near-Term Target Coverage'!L76)</f>
        <v/>
      </c>
      <c r="I124" s="200" t="str" cm="1">
        <f t="array" ref="I124">_xlfn.IFS('Near-Term Target Coverage'!M76="","", 'Near-Term Target Coverage'!M76=0,"",'Near-Term Target Coverage'!M76&gt;0,'Near-Term Target Coverage'!M76)</f>
        <v/>
      </c>
      <c r="J124" s="200" t="str" cm="1">
        <f t="array" ref="J124">_xlfn.IFS('Near-Term Target Coverage'!N76="","", 'Near-Term Target Coverage'!N76=0,"",'Near-Term Target Coverage'!N76&gt;0,'Near-Term Target Coverage'!N76)</f>
        <v/>
      </c>
      <c r="K124" s="200" t="str" cm="1">
        <f t="array" ref="K124">_xlfn.IFS('Near-Term Target Coverage'!O76="","", 'Near-Term Target Coverage'!O76=0,"",'Near-Term Target Coverage'!O76&gt;0,'Near-Term Target Coverage'!O76)</f>
        <v/>
      </c>
      <c r="L124" s="200" t="str" cm="1">
        <f t="array" ref="L124">_xlfn.IFS('Near-Term Target Coverage'!P76="","", 'Near-Term Target Coverage'!P76=0,"",'Near-Term Target Coverage'!P76&gt;0,'Near-Term Target Coverage'!P76)</f>
        <v/>
      </c>
      <c r="M124" s="200" t="str" cm="1">
        <f t="array" ref="M124">_xlfn.IFS('Near-Term Target Coverage'!Q76="","", 'Near-Term Target Coverage'!Q76=0,"",'Near-Term Target Coverage'!Q76&gt;0,'Near-Term Target Coverage'!Q76)</f>
        <v/>
      </c>
      <c r="N124" s="200" t="str" cm="1">
        <f t="array" ref="N124">_xlfn.IFS('Near-Term Target Coverage'!R76="","", 'Near-Term Target Coverage'!R76=0,"",'Near-Term Target Coverage'!R76&gt;0,'Near-Term Target Coverage'!R76)</f>
        <v/>
      </c>
      <c r="O124" s="200" t="str" cm="1">
        <f t="array" ref="O124">_xlfn.IFS('Near-Term Target Coverage'!S76="","", 'Near-Term Target Coverage'!S76=0,"",'Near-Term Target Coverage'!S76&gt;0,'Near-Term Target Coverage'!S76)</f>
        <v/>
      </c>
      <c r="P124" s="200" t="str" cm="1">
        <f t="array" ref="P124">_xlfn.IFS('Near-Term Target Coverage'!T76="","", 'Near-Term Target Coverage'!T76=0,"",'Near-Term Target Coverage'!T76&gt;0,'Near-Term Target Coverage'!T76)</f>
        <v/>
      </c>
      <c r="Q124" s="200" t="str" cm="1">
        <f t="array" ref="Q124">_xlfn.IFS('Near-Term Target Coverage'!U76="","", 'Near-Term Target Coverage'!U76=0,"",'Near-Term Target Coverage'!U76&gt;0,'Near-Term Target Coverage'!U76)</f>
        <v/>
      </c>
      <c r="R124" s="200" t="str" cm="1">
        <f t="array" ref="R124">_xlfn.IFS('Near-Term Target Coverage'!V76="","", 'Near-Term Target Coverage'!V76=0,"",'Near-Term Target Coverage'!V76&gt;0,'Near-Term Target Coverage'!V76)</f>
        <v/>
      </c>
      <c r="S124" s="200" t="str" cm="1">
        <f t="array" ref="S124">_xlfn.IFS('Near-Term Target Coverage'!W76="","", 'Near-Term Target Coverage'!W76=0,"",'Near-Term Target Coverage'!W76&gt;0,'Near-Term Target Coverage'!W76)</f>
        <v/>
      </c>
      <c r="T124" s="200" t="str" cm="1">
        <f t="array" ref="T124">_xlfn.IFS('Near-Term Target Coverage'!X76="","", 'Near-Term Target Coverage'!X76=0,"",'Near-Term Target Coverage'!X76&gt;0,'Near-Term Target Coverage'!X76)</f>
        <v/>
      </c>
      <c r="U124" s="200" t="str" cm="1">
        <f t="array" ref="U124">_xlfn.IFS('Near-Term Target Coverage'!Y76="","", 'Near-Term Target Coverage'!Y76=0,"",'Near-Term Target Coverage'!Y76&gt;0,'Near-Term Target Coverage'!Y76)</f>
        <v/>
      </c>
      <c r="V124" s="200">
        <f>'Near-Term Target Coverage'!E76</f>
        <v>0</v>
      </c>
      <c r="W124" s="202"/>
      <c r="X124" s="202"/>
      <c r="Y124" s="202"/>
      <c r="Z124" s="202"/>
    </row>
    <row r="125" spans="1:26" ht="15.75" customHeight="1">
      <c r="A125" s="199" t="s">
        <v>404</v>
      </c>
      <c r="B125" s="200" t="str" cm="1">
        <f t="array" ref="B125">_xlfn.IFS('Near-Term Target Coverage'!F77="","", 'Near-Term Target Coverage'!F77=0,"",'Near-Term Target Coverage'!F77&gt;0,'Near-Term Target Coverage'!F77)</f>
        <v/>
      </c>
      <c r="C125" s="200" t="str" cm="1">
        <f t="array" ref="C125">_xlfn.IFS('Near-Term Target Coverage'!G77="","", 'Near-Term Target Coverage'!G77=0,"",'Near-Term Target Coverage'!G77&gt;0,'Near-Term Target Coverage'!G77)</f>
        <v/>
      </c>
      <c r="D125" s="200" t="str" cm="1">
        <f t="array" ref="D125">_xlfn.IFS('Near-Term Target Coverage'!H77="","", 'Near-Term Target Coverage'!H77=0,"",'Near-Term Target Coverage'!H77&gt;0,'Near-Term Target Coverage'!H77)</f>
        <v/>
      </c>
      <c r="E125" s="200" t="str" cm="1">
        <f t="array" ref="E125">_xlfn.IFS('Near-Term Target Coverage'!I77="","", 'Near-Term Target Coverage'!I77=0,"",'Near-Term Target Coverage'!I77&gt;0,'Near-Term Target Coverage'!I77)</f>
        <v/>
      </c>
      <c r="F125" s="200" t="str" cm="1">
        <f t="array" ref="F125">_xlfn.IFS('Near-Term Target Coverage'!J77="","", 'Near-Term Target Coverage'!J77=0,"",'Near-Term Target Coverage'!J77&gt;0,'Near-Term Target Coverage'!J77)</f>
        <v/>
      </c>
      <c r="G125" s="200" t="str" cm="1">
        <f t="array" ref="G125">_xlfn.IFS('Near-Term Target Coverage'!K77="","", 'Near-Term Target Coverage'!K77=0,"",'Near-Term Target Coverage'!K77&gt;0,'Near-Term Target Coverage'!K77)</f>
        <v/>
      </c>
      <c r="H125" s="200" t="str" cm="1">
        <f t="array" ref="H125">_xlfn.IFS('Near-Term Target Coverage'!L77="","", 'Near-Term Target Coverage'!L77=0,"",'Near-Term Target Coverage'!L77&gt;0,'Near-Term Target Coverage'!L77)</f>
        <v/>
      </c>
      <c r="I125" s="200" t="str" cm="1">
        <f t="array" ref="I125">_xlfn.IFS('Near-Term Target Coverage'!M77="","", 'Near-Term Target Coverage'!M77=0,"",'Near-Term Target Coverage'!M77&gt;0,'Near-Term Target Coverage'!M77)</f>
        <v/>
      </c>
      <c r="J125" s="200" t="str" cm="1">
        <f t="array" ref="J125">_xlfn.IFS('Near-Term Target Coverage'!N77="","", 'Near-Term Target Coverage'!N77=0,"",'Near-Term Target Coverage'!N77&gt;0,'Near-Term Target Coverage'!N77)</f>
        <v/>
      </c>
      <c r="K125" s="200" t="str" cm="1">
        <f t="array" ref="K125">_xlfn.IFS('Near-Term Target Coverage'!O77="","", 'Near-Term Target Coverage'!O77=0,"",'Near-Term Target Coverage'!O77&gt;0,'Near-Term Target Coverage'!O77)</f>
        <v/>
      </c>
      <c r="L125" s="200" t="str" cm="1">
        <f t="array" ref="L125">_xlfn.IFS('Near-Term Target Coverage'!P77="","", 'Near-Term Target Coverage'!P77=0,"",'Near-Term Target Coverage'!P77&gt;0,'Near-Term Target Coverage'!P77)</f>
        <v/>
      </c>
      <c r="M125" s="200" t="str" cm="1">
        <f t="array" ref="M125">_xlfn.IFS('Near-Term Target Coverage'!Q77="","", 'Near-Term Target Coverage'!Q77=0,"",'Near-Term Target Coverage'!Q77&gt;0,'Near-Term Target Coverage'!Q77)</f>
        <v/>
      </c>
      <c r="N125" s="200" t="str" cm="1">
        <f t="array" ref="N125">_xlfn.IFS('Near-Term Target Coverage'!R77="","", 'Near-Term Target Coverage'!R77=0,"",'Near-Term Target Coverage'!R77&gt;0,'Near-Term Target Coverage'!R77)</f>
        <v/>
      </c>
      <c r="O125" s="200" t="str" cm="1">
        <f t="array" ref="O125">_xlfn.IFS('Near-Term Target Coverage'!S77="","", 'Near-Term Target Coverage'!S77=0,"",'Near-Term Target Coverage'!S77&gt;0,'Near-Term Target Coverage'!S77)</f>
        <v/>
      </c>
      <c r="P125" s="200" t="str" cm="1">
        <f t="array" ref="P125">_xlfn.IFS('Near-Term Target Coverage'!T77="","", 'Near-Term Target Coverage'!T77=0,"",'Near-Term Target Coverage'!T77&gt;0,'Near-Term Target Coverage'!T77)</f>
        <v/>
      </c>
      <c r="Q125" s="200" t="str" cm="1">
        <f t="array" ref="Q125">_xlfn.IFS('Near-Term Target Coverage'!U77="","", 'Near-Term Target Coverage'!U77=0,"",'Near-Term Target Coverage'!U77&gt;0,'Near-Term Target Coverage'!U77)</f>
        <v/>
      </c>
      <c r="R125" s="200" t="str" cm="1">
        <f t="array" ref="R125">_xlfn.IFS('Near-Term Target Coverage'!V77="","", 'Near-Term Target Coverage'!V77=0,"",'Near-Term Target Coverage'!V77&gt;0,'Near-Term Target Coverage'!V77)</f>
        <v/>
      </c>
      <c r="S125" s="200" t="str" cm="1">
        <f t="array" ref="S125">_xlfn.IFS('Near-Term Target Coverage'!W77="","", 'Near-Term Target Coverage'!W77=0,"",'Near-Term Target Coverage'!W77&gt;0,'Near-Term Target Coverage'!W77)</f>
        <v/>
      </c>
      <c r="T125" s="200" t="str" cm="1">
        <f t="array" ref="T125">_xlfn.IFS('Near-Term Target Coverage'!X77="","", 'Near-Term Target Coverage'!X77=0,"",'Near-Term Target Coverage'!X77&gt;0,'Near-Term Target Coverage'!X77)</f>
        <v/>
      </c>
      <c r="U125" s="200" t="str" cm="1">
        <f t="array" ref="U125">_xlfn.IFS('Near-Term Target Coverage'!Y77="","", 'Near-Term Target Coverage'!Y77=0,"",'Near-Term Target Coverage'!Y77&gt;0,'Near-Term Target Coverage'!Y77)</f>
        <v/>
      </c>
      <c r="V125" s="200">
        <f>'Near-Term Target Coverage'!E77</f>
        <v>0</v>
      </c>
      <c r="W125" s="202"/>
      <c r="X125" s="202"/>
      <c r="Y125" s="202"/>
      <c r="Z125" s="202"/>
    </row>
    <row r="126" spans="1:26" ht="15.75" customHeight="1">
      <c r="A126" s="199" t="s">
        <v>405</v>
      </c>
      <c r="B126" s="200" t="str" cm="1">
        <f t="array" ref="B126">_xlfn.IFS('Near-Term Target Coverage'!F78="","", 'Near-Term Target Coverage'!F78=0,"",'Near-Term Target Coverage'!F78&gt;0,'Near-Term Target Coverage'!F78)</f>
        <v/>
      </c>
      <c r="C126" s="200" t="str" cm="1">
        <f t="array" ref="C126">_xlfn.IFS('Near-Term Target Coverage'!G78="","", 'Near-Term Target Coverage'!G78=0,"",'Near-Term Target Coverage'!G78&gt;0,'Near-Term Target Coverage'!G78)</f>
        <v/>
      </c>
      <c r="D126" s="200" t="str" cm="1">
        <f t="array" ref="D126">_xlfn.IFS('Near-Term Target Coverage'!H78="","", 'Near-Term Target Coverage'!H78=0,"",'Near-Term Target Coverage'!H78&gt;0,'Near-Term Target Coverage'!H78)</f>
        <v/>
      </c>
      <c r="E126" s="200" t="str" cm="1">
        <f t="array" ref="E126">_xlfn.IFS('Near-Term Target Coverage'!I78="","", 'Near-Term Target Coverage'!I78=0,"",'Near-Term Target Coverage'!I78&gt;0,'Near-Term Target Coverage'!I78)</f>
        <v/>
      </c>
      <c r="F126" s="200" t="str" cm="1">
        <f t="array" ref="F126">_xlfn.IFS('Near-Term Target Coverage'!J78="","", 'Near-Term Target Coverage'!J78=0,"",'Near-Term Target Coverage'!J78&gt;0,'Near-Term Target Coverage'!J78)</f>
        <v/>
      </c>
      <c r="G126" s="200" t="str" cm="1">
        <f t="array" ref="G126">_xlfn.IFS('Near-Term Target Coverage'!K78="","", 'Near-Term Target Coverage'!K78=0,"",'Near-Term Target Coverage'!K78&gt;0,'Near-Term Target Coverage'!K78)</f>
        <v/>
      </c>
      <c r="H126" s="200" t="str" cm="1">
        <f t="array" ref="H126">_xlfn.IFS('Near-Term Target Coverage'!L78="","", 'Near-Term Target Coverage'!L78=0,"",'Near-Term Target Coverage'!L78&gt;0,'Near-Term Target Coverage'!L78)</f>
        <v/>
      </c>
      <c r="I126" s="200" t="str" cm="1">
        <f t="array" ref="I126">_xlfn.IFS('Near-Term Target Coverage'!M78="","", 'Near-Term Target Coverage'!M78=0,"",'Near-Term Target Coverage'!M78&gt;0,'Near-Term Target Coverage'!M78)</f>
        <v/>
      </c>
      <c r="J126" s="200" t="str" cm="1">
        <f t="array" ref="J126">_xlfn.IFS('Near-Term Target Coverage'!N78="","", 'Near-Term Target Coverage'!N78=0,"",'Near-Term Target Coverage'!N78&gt;0,'Near-Term Target Coverage'!N78)</f>
        <v/>
      </c>
      <c r="K126" s="200" t="str" cm="1">
        <f t="array" ref="K126">_xlfn.IFS('Near-Term Target Coverage'!O78="","", 'Near-Term Target Coverage'!O78=0,"",'Near-Term Target Coverage'!O78&gt;0,'Near-Term Target Coverage'!O78)</f>
        <v/>
      </c>
      <c r="L126" s="200" t="str" cm="1">
        <f t="array" ref="L126">_xlfn.IFS('Near-Term Target Coverage'!P78="","", 'Near-Term Target Coverage'!P78=0,"",'Near-Term Target Coverage'!P78&gt;0,'Near-Term Target Coverage'!P78)</f>
        <v/>
      </c>
      <c r="M126" s="200" t="str" cm="1">
        <f t="array" ref="M126">_xlfn.IFS('Near-Term Target Coverage'!Q78="","", 'Near-Term Target Coverage'!Q78=0,"",'Near-Term Target Coverage'!Q78&gt;0,'Near-Term Target Coverage'!Q78)</f>
        <v/>
      </c>
      <c r="N126" s="200" t="str" cm="1">
        <f t="array" ref="N126">_xlfn.IFS('Near-Term Target Coverage'!R78="","", 'Near-Term Target Coverage'!R78=0,"",'Near-Term Target Coverage'!R78&gt;0,'Near-Term Target Coverage'!R78)</f>
        <v/>
      </c>
      <c r="O126" s="200" t="str" cm="1">
        <f t="array" ref="O126">_xlfn.IFS('Near-Term Target Coverage'!S78="","", 'Near-Term Target Coverage'!S78=0,"",'Near-Term Target Coverage'!S78&gt;0,'Near-Term Target Coverage'!S78)</f>
        <v/>
      </c>
      <c r="P126" s="200" t="str" cm="1">
        <f t="array" ref="P126">_xlfn.IFS('Near-Term Target Coverage'!T78="","", 'Near-Term Target Coverage'!T78=0,"",'Near-Term Target Coverage'!T78&gt;0,'Near-Term Target Coverage'!T78)</f>
        <v/>
      </c>
      <c r="Q126" s="200" t="str" cm="1">
        <f t="array" ref="Q126">_xlfn.IFS('Near-Term Target Coverage'!U78="","", 'Near-Term Target Coverage'!U78=0,"",'Near-Term Target Coverage'!U78&gt;0,'Near-Term Target Coverage'!U78)</f>
        <v/>
      </c>
      <c r="R126" s="200" t="str" cm="1">
        <f t="array" ref="R126">_xlfn.IFS('Near-Term Target Coverage'!V78="","", 'Near-Term Target Coverage'!V78=0,"",'Near-Term Target Coverage'!V78&gt;0,'Near-Term Target Coverage'!V78)</f>
        <v/>
      </c>
      <c r="S126" s="200" t="str" cm="1">
        <f t="array" ref="S126">_xlfn.IFS('Near-Term Target Coverage'!W78="","", 'Near-Term Target Coverage'!W78=0,"",'Near-Term Target Coverage'!W78&gt;0,'Near-Term Target Coverage'!W78)</f>
        <v/>
      </c>
      <c r="T126" s="200" t="str" cm="1">
        <f t="array" ref="T126">_xlfn.IFS('Near-Term Target Coverage'!X78="","", 'Near-Term Target Coverage'!X78=0,"",'Near-Term Target Coverage'!X78&gt;0,'Near-Term Target Coverage'!X78)</f>
        <v/>
      </c>
      <c r="U126" s="200" t="str" cm="1">
        <f t="array" ref="U126">_xlfn.IFS('Near-Term Target Coverage'!Y78="","", 'Near-Term Target Coverage'!Y78=0,"",'Near-Term Target Coverage'!Y78&gt;0,'Near-Term Target Coverage'!Y78)</f>
        <v/>
      </c>
      <c r="V126" s="200">
        <f>'Near-Term Target Coverage'!E78</f>
        <v>0</v>
      </c>
      <c r="W126" s="202"/>
      <c r="X126" s="202"/>
      <c r="Y126" s="202"/>
      <c r="Z126" s="202"/>
    </row>
    <row r="127" spans="1:26" ht="15.75" customHeight="1">
      <c r="A127" s="199" t="s">
        <v>406</v>
      </c>
      <c r="B127" s="200" t="str" cm="1">
        <f t="array" ref="B127">_xlfn.IFS('Near-Term Target Coverage'!F79="","", 'Near-Term Target Coverage'!F79=0,"",'Near-Term Target Coverage'!F79&gt;0,'Near-Term Target Coverage'!F79)</f>
        <v/>
      </c>
      <c r="C127" s="200" t="str" cm="1">
        <f t="array" ref="C127">_xlfn.IFS('Near-Term Target Coverage'!G79="","", 'Near-Term Target Coverage'!G79=0,"",'Near-Term Target Coverage'!G79&gt;0,'Near-Term Target Coverage'!G79)</f>
        <v/>
      </c>
      <c r="D127" s="200" t="str" cm="1">
        <f t="array" ref="D127">_xlfn.IFS('Near-Term Target Coverage'!H79="","", 'Near-Term Target Coverage'!H79=0,"",'Near-Term Target Coverage'!H79&gt;0,'Near-Term Target Coverage'!H79)</f>
        <v/>
      </c>
      <c r="E127" s="200" t="str" cm="1">
        <f t="array" ref="E127">_xlfn.IFS('Near-Term Target Coverage'!I79="","", 'Near-Term Target Coverage'!I79=0,"",'Near-Term Target Coverage'!I79&gt;0,'Near-Term Target Coverage'!I79)</f>
        <v/>
      </c>
      <c r="F127" s="200" t="str" cm="1">
        <f t="array" ref="F127">_xlfn.IFS('Near-Term Target Coverage'!J79="","", 'Near-Term Target Coverage'!J79=0,"",'Near-Term Target Coverage'!J79&gt;0,'Near-Term Target Coverage'!J79)</f>
        <v/>
      </c>
      <c r="G127" s="200" t="str" cm="1">
        <f t="array" ref="G127">_xlfn.IFS('Near-Term Target Coverage'!K79="","", 'Near-Term Target Coverage'!K79=0,"",'Near-Term Target Coverage'!K79&gt;0,'Near-Term Target Coverage'!K79)</f>
        <v/>
      </c>
      <c r="H127" s="200" t="str" cm="1">
        <f t="array" ref="H127">_xlfn.IFS('Near-Term Target Coverage'!L79="","", 'Near-Term Target Coverage'!L79=0,"",'Near-Term Target Coverage'!L79&gt;0,'Near-Term Target Coverage'!L79)</f>
        <v/>
      </c>
      <c r="I127" s="200" t="str" cm="1">
        <f t="array" ref="I127">_xlfn.IFS('Near-Term Target Coverage'!M79="","", 'Near-Term Target Coverage'!M79=0,"",'Near-Term Target Coverage'!M79&gt;0,'Near-Term Target Coverage'!M79)</f>
        <v/>
      </c>
      <c r="J127" s="200" t="str" cm="1">
        <f t="array" ref="J127">_xlfn.IFS('Near-Term Target Coverage'!N79="","", 'Near-Term Target Coverage'!N79=0,"",'Near-Term Target Coverage'!N79&gt;0,'Near-Term Target Coverage'!N79)</f>
        <v/>
      </c>
      <c r="K127" s="200" t="str" cm="1">
        <f t="array" ref="K127">_xlfn.IFS('Near-Term Target Coverage'!O79="","", 'Near-Term Target Coverage'!O79=0,"",'Near-Term Target Coverage'!O79&gt;0,'Near-Term Target Coverage'!O79)</f>
        <v/>
      </c>
      <c r="L127" s="200" t="str" cm="1">
        <f t="array" ref="L127">_xlfn.IFS('Near-Term Target Coverage'!P79="","", 'Near-Term Target Coverage'!P79=0,"",'Near-Term Target Coverage'!P79&gt;0,'Near-Term Target Coverage'!P79)</f>
        <v/>
      </c>
      <c r="M127" s="200" t="str" cm="1">
        <f t="array" ref="M127">_xlfn.IFS('Near-Term Target Coverage'!Q79="","", 'Near-Term Target Coverage'!Q79=0,"",'Near-Term Target Coverage'!Q79&gt;0,'Near-Term Target Coverage'!Q79)</f>
        <v/>
      </c>
      <c r="N127" s="200" t="str" cm="1">
        <f t="array" ref="N127">_xlfn.IFS('Near-Term Target Coverage'!R79="","", 'Near-Term Target Coverage'!R79=0,"",'Near-Term Target Coverage'!R79&gt;0,'Near-Term Target Coverage'!R79)</f>
        <v/>
      </c>
      <c r="O127" s="200" t="str" cm="1">
        <f t="array" ref="O127">_xlfn.IFS('Near-Term Target Coverage'!S79="","", 'Near-Term Target Coverage'!S79=0,"",'Near-Term Target Coverage'!S79&gt;0,'Near-Term Target Coverage'!S79)</f>
        <v/>
      </c>
      <c r="P127" s="200" t="str" cm="1">
        <f t="array" ref="P127">_xlfn.IFS('Near-Term Target Coverage'!T79="","", 'Near-Term Target Coverage'!T79=0,"",'Near-Term Target Coverage'!T79&gt;0,'Near-Term Target Coverage'!T79)</f>
        <v/>
      </c>
      <c r="Q127" s="200" t="str" cm="1">
        <f t="array" ref="Q127">_xlfn.IFS('Near-Term Target Coverage'!U79="","", 'Near-Term Target Coverage'!U79=0,"",'Near-Term Target Coverage'!U79&gt;0,'Near-Term Target Coverage'!U79)</f>
        <v/>
      </c>
      <c r="R127" s="200" t="str" cm="1">
        <f t="array" ref="R127">_xlfn.IFS('Near-Term Target Coverage'!V79="","", 'Near-Term Target Coverage'!V79=0,"",'Near-Term Target Coverage'!V79&gt;0,'Near-Term Target Coverage'!V79)</f>
        <v/>
      </c>
      <c r="S127" s="200" t="str" cm="1">
        <f t="array" ref="S127">_xlfn.IFS('Near-Term Target Coverage'!W79="","", 'Near-Term Target Coverage'!W79=0,"",'Near-Term Target Coverage'!W79&gt;0,'Near-Term Target Coverage'!W79)</f>
        <v/>
      </c>
      <c r="T127" s="200" t="str" cm="1">
        <f t="array" ref="T127">_xlfn.IFS('Near-Term Target Coverage'!X79="","", 'Near-Term Target Coverage'!X79=0,"",'Near-Term Target Coverage'!X79&gt;0,'Near-Term Target Coverage'!X79)</f>
        <v/>
      </c>
      <c r="U127" s="200" t="str" cm="1">
        <f t="array" ref="U127">_xlfn.IFS('Near-Term Target Coverage'!Y79="","", 'Near-Term Target Coverage'!Y79=0,"",'Near-Term Target Coverage'!Y79&gt;0,'Near-Term Target Coverage'!Y79)</f>
        <v/>
      </c>
      <c r="V127" s="200">
        <f>'Near-Term Target Coverage'!E79</f>
        <v>0</v>
      </c>
      <c r="W127" s="202"/>
      <c r="X127" s="202"/>
      <c r="Y127" s="202"/>
      <c r="Z127" s="202"/>
    </row>
    <row r="128" spans="1:26" ht="15.75" customHeight="1">
      <c r="A128" s="199" t="s">
        <v>407</v>
      </c>
      <c r="B128" s="200" t="str" cm="1">
        <f t="array" ref="B128">_xlfn.IFS('Near-Term Target Coverage'!F80="","", 'Near-Term Target Coverage'!F80=0,"",'Near-Term Target Coverage'!F80&gt;0,'Near-Term Target Coverage'!F80)</f>
        <v/>
      </c>
      <c r="C128" s="200" t="str" cm="1">
        <f t="array" ref="C128">_xlfn.IFS('Near-Term Target Coverage'!G80="","", 'Near-Term Target Coverage'!G80=0,"",'Near-Term Target Coverage'!G80&gt;0,'Near-Term Target Coverage'!G80)</f>
        <v/>
      </c>
      <c r="D128" s="200" t="str" cm="1">
        <f t="array" ref="D128">_xlfn.IFS('Near-Term Target Coverage'!H80="","", 'Near-Term Target Coverage'!H80=0,"",'Near-Term Target Coverage'!H80&gt;0,'Near-Term Target Coverage'!H80)</f>
        <v/>
      </c>
      <c r="E128" s="200" t="str" cm="1">
        <f t="array" ref="E128">_xlfn.IFS('Near-Term Target Coverage'!I80="","", 'Near-Term Target Coverage'!I80=0,"",'Near-Term Target Coverage'!I80&gt;0,'Near-Term Target Coverage'!I80)</f>
        <v/>
      </c>
      <c r="F128" s="200" t="str" cm="1">
        <f t="array" ref="F128">_xlfn.IFS('Near-Term Target Coverage'!J80="","", 'Near-Term Target Coverage'!J80=0,"",'Near-Term Target Coverage'!J80&gt;0,'Near-Term Target Coverage'!J80)</f>
        <v/>
      </c>
      <c r="G128" s="200" t="str" cm="1">
        <f t="array" ref="G128">_xlfn.IFS('Near-Term Target Coverage'!K80="","", 'Near-Term Target Coverage'!K80=0,"",'Near-Term Target Coverage'!K80&gt;0,'Near-Term Target Coverage'!K80)</f>
        <v/>
      </c>
      <c r="H128" s="200" t="str" cm="1">
        <f t="array" ref="H128">_xlfn.IFS('Near-Term Target Coverage'!L80="","", 'Near-Term Target Coverage'!L80=0,"",'Near-Term Target Coverage'!L80&gt;0,'Near-Term Target Coverage'!L80)</f>
        <v/>
      </c>
      <c r="I128" s="200" t="str" cm="1">
        <f t="array" ref="I128">_xlfn.IFS('Near-Term Target Coverage'!M80="","", 'Near-Term Target Coverage'!M80=0,"",'Near-Term Target Coverage'!M80&gt;0,'Near-Term Target Coverage'!M80)</f>
        <v/>
      </c>
      <c r="J128" s="200" t="str" cm="1">
        <f t="array" ref="J128">_xlfn.IFS('Near-Term Target Coverage'!N80="","", 'Near-Term Target Coverage'!N80=0,"",'Near-Term Target Coverage'!N80&gt;0,'Near-Term Target Coverage'!N80)</f>
        <v/>
      </c>
      <c r="K128" s="200" t="str" cm="1">
        <f t="array" ref="K128">_xlfn.IFS('Near-Term Target Coverage'!O80="","", 'Near-Term Target Coverage'!O80=0,"",'Near-Term Target Coverage'!O80&gt;0,'Near-Term Target Coverage'!O80)</f>
        <v/>
      </c>
      <c r="L128" s="200" t="str" cm="1">
        <f t="array" ref="L128">_xlfn.IFS('Near-Term Target Coverage'!P80="","", 'Near-Term Target Coverage'!P80=0,"",'Near-Term Target Coverage'!P80&gt;0,'Near-Term Target Coverage'!P80)</f>
        <v/>
      </c>
      <c r="M128" s="200" t="str" cm="1">
        <f t="array" ref="M128">_xlfn.IFS('Near-Term Target Coverage'!Q80="","", 'Near-Term Target Coverage'!Q80=0,"",'Near-Term Target Coverage'!Q80&gt;0,'Near-Term Target Coverage'!Q80)</f>
        <v/>
      </c>
      <c r="N128" s="200" t="str" cm="1">
        <f t="array" ref="N128">_xlfn.IFS('Near-Term Target Coverage'!R80="","", 'Near-Term Target Coverage'!R80=0,"",'Near-Term Target Coverage'!R80&gt;0,'Near-Term Target Coverage'!R80)</f>
        <v/>
      </c>
      <c r="O128" s="200" t="str" cm="1">
        <f t="array" ref="O128">_xlfn.IFS('Near-Term Target Coverage'!S80="","", 'Near-Term Target Coverage'!S80=0,"",'Near-Term Target Coverage'!S80&gt;0,'Near-Term Target Coverage'!S80)</f>
        <v/>
      </c>
      <c r="P128" s="200" t="str" cm="1">
        <f t="array" ref="P128">_xlfn.IFS('Near-Term Target Coverage'!T80="","", 'Near-Term Target Coverage'!T80=0,"",'Near-Term Target Coverage'!T80&gt;0,'Near-Term Target Coverage'!T80)</f>
        <v/>
      </c>
      <c r="Q128" s="200" t="str" cm="1">
        <f t="array" ref="Q128">_xlfn.IFS('Near-Term Target Coverage'!U80="","", 'Near-Term Target Coverage'!U80=0,"",'Near-Term Target Coverage'!U80&gt;0,'Near-Term Target Coverage'!U80)</f>
        <v/>
      </c>
      <c r="R128" s="200" t="str" cm="1">
        <f t="array" ref="R128">_xlfn.IFS('Near-Term Target Coverage'!V80="","", 'Near-Term Target Coverage'!V80=0,"",'Near-Term Target Coverage'!V80&gt;0,'Near-Term Target Coverage'!V80)</f>
        <v/>
      </c>
      <c r="S128" s="200" t="str" cm="1">
        <f t="array" ref="S128">_xlfn.IFS('Near-Term Target Coverage'!W80="","", 'Near-Term Target Coverage'!W80=0,"",'Near-Term Target Coverage'!W80&gt;0,'Near-Term Target Coverage'!W80)</f>
        <v/>
      </c>
      <c r="T128" s="200" t="str" cm="1">
        <f t="array" ref="T128">_xlfn.IFS('Near-Term Target Coverage'!X80="","", 'Near-Term Target Coverage'!X80=0,"",'Near-Term Target Coverage'!X80&gt;0,'Near-Term Target Coverage'!X80)</f>
        <v/>
      </c>
      <c r="U128" s="200" t="str" cm="1">
        <f t="array" ref="U128">_xlfn.IFS('Near-Term Target Coverage'!Y80="","", 'Near-Term Target Coverage'!Y80=0,"",'Near-Term Target Coverage'!Y80&gt;0,'Near-Term Target Coverage'!Y80)</f>
        <v/>
      </c>
      <c r="V128" s="200">
        <f>'Near-Term Target Coverage'!E80</f>
        <v>0</v>
      </c>
      <c r="W128" s="202"/>
      <c r="X128" s="202"/>
      <c r="Y128" s="202"/>
      <c r="Z128" s="202"/>
    </row>
    <row r="129" spans="1:26" ht="15.7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45" customHeight="1">
      <c r="A130" s="230" t="s">
        <v>735</v>
      </c>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98.25" customHeight="1">
      <c r="A131" s="230" t="s">
        <v>736</v>
      </c>
      <c r="B131" s="783" cm="1">
        <f t="array" ref="B131">IF(nz_language_confirmation="Yes",nz_language,nz_language_proposal)</f>
        <v>0</v>
      </c>
      <c r="C131" s="784"/>
      <c r="D131" s="784"/>
      <c r="E131" s="785"/>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5.75" customHeight="1">
      <c r="A132" s="231" t="s">
        <v>737</v>
      </c>
      <c r="B132" s="202">
        <f>nz_by</f>
        <v>0</v>
      </c>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5.75" customHeight="1">
      <c r="A133" s="231" t="s">
        <v>738</v>
      </c>
      <c r="B133" s="202">
        <f>nz_ty</f>
        <v>0</v>
      </c>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5.75" customHeight="1">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02"/>
      <c r="X134" s="202"/>
      <c r="Y134" s="202"/>
      <c r="Z134" s="202"/>
    </row>
    <row r="135" spans="1:26" ht="15.75" customHeight="1">
      <c r="A135" s="212" t="s">
        <v>719</v>
      </c>
      <c r="B135" s="212" t="s">
        <v>720</v>
      </c>
      <c r="C135" s="212" t="s">
        <v>449</v>
      </c>
      <c r="D135" s="212" t="s">
        <v>721</v>
      </c>
      <c r="E135" s="212" t="s">
        <v>455</v>
      </c>
      <c r="F135" s="212" t="s">
        <v>456</v>
      </c>
      <c r="G135" s="212" t="s">
        <v>457</v>
      </c>
      <c r="H135" s="212" t="s">
        <v>722</v>
      </c>
      <c r="I135" s="212" t="s">
        <v>553</v>
      </c>
      <c r="J135" s="212" t="s">
        <v>454</v>
      </c>
      <c r="K135" s="212" t="s">
        <v>723</v>
      </c>
      <c r="L135" s="212" t="s">
        <v>555</v>
      </c>
      <c r="M135" s="212" t="s">
        <v>458</v>
      </c>
      <c r="N135" s="212" t="s">
        <v>724</v>
      </c>
      <c r="O135" s="212" t="s">
        <v>725</v>
      </c>
      <c r="P135" s="202"/>
      <c r="Q135" s="202"/>
      <c r="R135" s="202"/>
      <c r="S135" s="202"/>
      <c r="T135" s="202"/>
      <c r="U135" s="202"/>
      <c r="V135" s="202"/>
      <c r="W135" s="202"/>
      <c r="X135" s="202"/>
      <c r="Y135" s="202"/>
      <c r="Z135" s="202"/>
    </row>
    <row r="136" spans="1:26" ht="15.75" customHeight="1">
      <c r="A136" s="199">
        <f>IF('Net-Zero Targets'!B19&lt;&gt;"",IF('Net-Zero Targets'!F19="Yes",'Net-Zero Targets'!C19,'Net-Zero Targets'!G19),"")</f>
        <v>0</v>
      </c>
      <c r="B136" s="199" t="str">
        <f>IF(C52&lt;&gt;"",IF('Net-Zero Targets'!W20="Yes",'Net-Zero Targets'!Y20,"Yes"),"")</f>
        <v/>
      </c>
      <c r="C136" s="199" t="str">
        <f>nz_target_id1</f>
        <v/>
      </c>
      <c r="D136" s="199" t="str">
        <f>IF(INDEX(nz_parent_id,MATCH('Data Export'!C136,nz_id,0))=0,"",INDEX(nz_parent_id,MATCH('Data Export'!C136,nz_id,0)))</f>
        <v/>
      </c>
      <c r="E136" s="199" t="str">
        <f>IF(INDEX(nz_lt_by,MATCH('Data Export'!$C136,nz_id,0))=0,"",INDEX(nz_lt_by,MATCH('Data Export'!$C136,nz_id,0)))</f>
        <v/>
      </c>
      <c r="F136" s="199" t="str">
        <f>IF(INDEX(nz_mry,MATCH('Data Export'!$C136,nz_id,0))=0,"",INDEX(nz_mry,MATCH('Data Export'!$C136,nz_id,0)))</f>
        <v/>
      </c>
      <c r="G136" s="199" t="str">
        <f>IF(INDEX(nz_lt_ty,MATCH('Data Export'!$C136,nz_id,0))=0,"",INDEX(nz_lt_ty,MATCH('Data Export'!$C136,nz_id,0)))</f>
        <v/>
      </c>
      <c r="H136" s="199" t="str">
        <f>IF(INDEX(nz_type,MATCH('Data Export'!$C136,nz_id,0))=0,"",INDEX(nz_type,MATCH('Data Export'!$C136,nz_id,0)))</f>
        <v/>
      </c>
      <c r="I136" s="199" t="str">
        <f>IF(INDEX(nz_sub_type,MATCH('Data Export'!$C136,nz_id,0))=0,"",INDEX(nz_sub_type,MATCH('Data Export'!$C136,nz_id,0)))</f>
        <v/>
      </c>
      <c r="J136" s="200" t="str">
        <f>IF(INDEX(nz_value,MATCH('Data Export'!$C136,nz_id,0))=0,"",INDEX(nz_value,MATCH('Data Export'!$C136,nz_id,0)))</f>
        <v/>
      </c>
      <c r="K136" s="199" t="str">
        <f>IF(INDEX(nz_method,MATCH('Data Export'!$C136,nz_id,0))=0,"",INDEX(nz_method,MATCH('Data Export'!$C136,nz_id,0)))</f>
        <v/>
      </c>
      <c r="L136" s="199" t="str">
        <f>IF(INDEX(nz_pathway,MATCH('Data Export'!$C136,nz_id,0))=0,"",INDEX(nz_pathway,MATCH('Data Export'!$C136,nz_id,0)))</f>
        <v/>
      </c>
      <c r="M136" s="199" t="str">
        <f>IF(INDEX(nz_a_unit,MATCH('Data Export'!$C136,nz_id,0))=0,"",INDEX(nz_a_unit,MATCH('Data Export'!$C136,nz_id,0)))</f>
        <v/>
      </c>
      <c r="N136" s="213" t="str">
        <f>IF(INDEX(nz_a_by,MATCH('Data Export'!$C136,nz_id,0))=0,"",INDEX(nz_a_by,MATCH('Data Export'!$C136,nz_id,0)))</f>
        <v/>
      </c>
      <c r="O136" s="213" t="str">
        <f>IF(INDEX(nz_a_mry,MATCH('Data Export'!$C136,nz_id,0))=0,"",INDEX(nz_a_mry,MATCH('Data Export'!$C136,nz_id,0)))</f>
        <v/>
      </c>
      <c r="P136" s="202"/>
      <c r="Q136" s="202"/>
      <c r="R136" s="202"/>
      <c r="S136" s="202"/>
      <c r="T136" s="202"/>
      <c r="U136" s="202"/>
      <c r="V136" s="202"/>
      <c r="W136" s="202"/>
      <c r="X136" s="202"/>
      <c r="Y136" s="202"/>
      <c r="Z136" s="202"/>
    </row>
    <row r="137" spans="1:26" ht="15.75" customHeight="1">
      <c r="A137" s="199" t="str">
        <f>IF('Net-Zero Targets'!B20&lt;&gt;"",IF('Net-Zero Targets'!F20="Yes",'Net-Zero Targets'!C20,'Net-Zero Targets'!G20),"")</f>
        <v/>
      </c>
      <c r="B137" s="199" t="str">
        <f>IF(C53&lt;&gt;"",IF('Net-Zero Targets'!W21="Yes",'Net-Zero Targets'!Y21,"Yes"),"")</f>
        <v/>
      </c>
      <c r="C137" s="199" t="str">
        <f>nz_target_id2</f>
        <v/>
      </c>
      <c r="D137" s="199" t="str">
        <f>IF(INDEX(nz_parent_id,MATCH('Data Export'!C137,nz_id,0))=0,"",INDEX(nz_parent_id,MATCH('Data Export'!C137,nz_id,0)))</f>
        <v/>
      </c>
      <c r="E137" s="199" t="str">
        <f>IF(INDEX(nz_lt_by,MATCH('Data Export'!$C137,nz_id,0))=0,"",INDEX(nz_lt_by,MATCH('Data Export'!$C137,nz_id,0)))</f>
        <v/>
      </c>
      <c r="F137" s="199" t="str">
        <f>IF(INDEX(nz_mry,MATCH('Data Export'!$C137,nz_id,0))=0,"",INDEX(nz_mry,MATCH('Data Export'!$C137,nz_id,0)))</f>
        <v/>
      </c>
      <c r="G137" s="199" t="str">
        <f>IF(INDEX(nz_lt_ty,MATCH('Data Export'!$C137,nz_id,0))=0,"",INDEX(nz_lt_ty,MATCH('Data Export'!$C137,nz_id,0)))</f>
        <v/>
      </c>
      <c r="H137" s="199" t="str">
        <f>IF(INDEX(nz_type,MATCH('Data Export'!$C137,nz_id,0))=0,"",INDEX(nz_type,MATCH('Data Export'!$C137,nz_id,0)))</f>
        <v/>
      </c>
      <c r="I137" s="199" t="str">
        <f>IF(INDEX(nz_sub_type,MATCH('Data Export'!$C137,nz_id,0))=0,"",INDEX(nz_sub_type,MATCH('Data Export'!$C137,nz_id,0)))</f>
        <v/>
      </c>
      <c r="J137" s="200" t="str">
        <f>IF(INDEX(nz_value,MATCH('Data Export'!$C137,nz_id,0))=0,"",INDEX(nz_value,MATCH('Data Export'!$C137,nz_id,0)))</f>
        <v/>
      </c>
      <c r="K137" s="199" t="str">
        <f>IF(INDEX(nz_method,MATCH('Data Export'!$C137,nz_id,0))=0,"",INDEX(nz_method,MATCH('Data Export'!$C137,nz_id,0)))</f>
        <v/>
      </c>
      <c r="L137" s="199" t="str">
        <f>IF(INDEX(nz_pathway,MATCH('Data Export'!$C137,nz_id,0))=0,"",INDEX(nz_pathway,MATCH('Data Export'!$C137,nz_id,0)))</f>
        <v/>
      </c>
      <c r="M137" s="199" t="str">
        <f>IF(INDEX(nz_a_unit,MATCH('Data Export'!$C137,nz_id,0))=0,"",INDEX(nz_a_unit,MATCH('Data Export'!$C137,nz_id,0)))</f>
        <v/>
      </c>
      <c r="N137" s="213" t="str">
        <f>IF(INDEX(nz_a_by,MATCH('Data Export'!$C137,nz_id,0))=0,"",INDEX(nz_a_by,MATCH('Data Export'!$C137,nz_id,0)))</f>
        <v/>
      </c>
      <c r="O137" s="213" t="str">
        <f>IF(INDEX(nz_a_mry,MATCH('Data Export'!$C137,nz_id,0))=0,"",INDEX(nz_a_mry,MATCH('Data Export'!$C137,nz_id,0)))</f>
        <v/>
      </c>
      <c r="P137" s="202"/>
      <c r="Q137" s="202"/>
      <c r="R137" s="202"/>
      <c r="S137" s="202"/>
      <c r="T137" s="202"/>
      <c r="U137" s="202"/>
      <c r="V137" s="202"/>
      <c r="W137" s="202"/>
      <c r="X137" s="202"/>
      <c r="Y137" s="202"/>
      <c r="Z137" s="202"/>
    </row>
    <row r="138" spans="1:26" ht="15.75" customHeight="1">
      <c r="A138" s="199" t="str">
        <f>IF('Net-Zero Targets'!B21&lt;&gt;"",IF('Net-Zero Targets'!F21="Yes",'Net-Zero Targets'!C21,'Net-Zero Targets'!G21),"")</f>
        <v/>
      </c>
      <c r="B138" s="199" t="str">
        <f>IF(C54&lt;&gt;"",IF('Net-Zero Targets'!W22="Yes",'Net-Zero Targets'!Y22,"Yes"),"")</f>
        <v/>
      </c>
      <c r="C138" s="199" t="str">
        <f>nz_target_id3</f>
        <v/>
      </c>
      <c r="D138" s="199" t="str">
        <f>IF(INDEX(nz_parent_id,MATCH('Data Export'!C138,nz_id,0))=0,"",INDEX(nz_parent_id,MATCH('Data Export'!C138,nz_id,0)))</f>
        <v/>
      </c>
      <c r="E138" s="199" t="str">
        <f>IF(INDEX(nz_lt_by,MATCH('Data Export'!$C138,nz_id,0))=0,"",INDEX(nz_lt_by,MATCH('Data Export'!$C138,nz_id,0)))</f>
        <v/>
      </c>
      <c r="F138" s="199" t="str">
        <f>IF(INDEX(nz_mry,MATCH('Data Export'!$C138,nz_id,0))=0,"",INDEX(nz_mry,MATCH('Data Export'!$C138,nz_id,0)))</f>
        <v/>
      </c>
      <c r="G138" s="199" t="str">
        <f>IF(INDEX(nz_lt_ty,MATCH('Data Export'!$C138,nz_id,0))=0,"",INDEX(nz_lt_ty,MATCH('Data Export'!$C138,nz_id,0)))</f>
        <v/>
      </c>
      <c r="H138" s="199" t="str">
        <f>IF(INDEX(nz_type,MATCH('Data Export'!$C138,nz_id,0))=0,"",INDEX(nz_type,MATCH('Data Export'!$C138,nz_id,0)))</f>
        <v/>
      </c>
      <c r="I138" s="199" t="str">
        <f>IF(INDEX(nz_sub_type,MATCH('Data Export'!$C138,nz_id,0))=0,"",INDEX(nz_sub_type,MATCH('Data Export'!$C138,nz_id,0)))</f>
        <v/>
      </c>
      <c r="J138" s="200" t="str">
        <f>IF(INDEX(nz_value,MATCH('Data Export'!$C138,nz_id,0))=0,"",INDEX(nz_value,MATCH('Data Export'!$C138,nz_id,0)))</f>
        <v/>
      </c>
      <c r="K138" s="199" t="str">
        <f>IF(INDEX(nz_method,MATCH('Data Export'!$C138,nz_id,0))=0,"",INDEX(nz_method,MATCH('Data Export'!$C138,nz_id,0)))</f>
        <v/>
      </c>
      <c r="L138" s="199" t="str">
        <f>IF(INDEX(nz_pathway,MATCH('Data Export'!$C138,nz_id,0))=0,"",INDEX(nz_pathway,MATCH('Data Export'!$C138,nz_id,0)))</f>
        <v/>
      </c>
      <c r="M138" s="199" t="str">
        <f>IF(INDEX(nz_a_unit,MATCH('Data Export'!$C138,nz_id,0))=0,"",INDEX(nz_a_unit,MATCH('Data Export'!$C138,nz_id,0)))</f>
        <v/>
      </c>
      <c r="N138" s="213" t="str">
        <f>IF(INDEX(nz_a_by,MATCH('Data Export'!$C138,nz_id,0))=0,"",INDEX(nz_a_by,MATCH('Data Export'!$C138,nz_id,0)))</f>
        <v/>
      </c>
      <c r="O138" s="213" t="str">
        <f>IF(INDEX(nz_a_mry,MATCH('Data Export'!$C138,nz_id,0))=0,"",INDEX(nz_a_mry,MATCH('Data Export'!$C138,nz_id,0)))</f>
        <v/>
      </c>
      <c r="P138" s="202"/>
      <c r="Q138" s="202"/>
      <c r="R138" s="202"/>
      <c r="S138" s="202"/>
      <c r="T138" s="202"/>
      <c r="U138" s="202"/>
      <c r="V138" s="202"/>
      <c r="W138" s="202"/>
      <c r="X138" s="202"/>
      <c r="Y138" s="202"/>
      <c r="Z138" s="202"/>
    </row>
    <row r="139" spans="1:26" ht="15.75" customHeight="1">
      <c r="A139" s="199" t="str">
        <f>IF('Net-Zero Targets'!B22&lt;&gt;"",IF('Net-Zero Targets'!F22="Yes",'Net-Zero Targets'!C22,'Net-Zero Targets'!G22),"")</f>
        <v/>
      </c>
      <c r="B139" s="199" t="str">
        <f>IF(C55&lt;&gt;"",IF('Net-Zero Targets'!W23="Yes",'Net-Zero Targets'!Y23,"Yes"),"")</f>
        <v/>
      </c>
      <c r="C139" s="199" t="str">
        <f>nz_target_id4</f>
        <v/>
      </c>
      <c r="D139" s="199" t="str">
        <f>IF(INDEX(nz_parent_id,MATCH('Data Export'!C139,nz_id,0))=0,"",INDEX(nz_parent_id,MATCH('Data Export'!C139,nz_id,0)))</f>
        <v/>
      </c>
      <c r="E139" s="199" t="str">
        <f>IF(INDEX(nz_lt_by,MATCH('Data Export'!$C139,nz_id,0))=0,"",INDEX(nz_lt_by,MATCH('Data Export'!$C139,nz_id,0)))</f>
        <v/>
      </c>
      <c r="F139" s="199" t="str">
        <f>IF(INDEX(nz_mry,MATCH('Data Export'!$C139,nz_id,0))=0,"",INDEX(nz_mry,MATCH('Data Export'!$C139,nz_id,0)))</f>
        <v/>
      </c>
      <c r="G139" s="199" t="str">
        <f>IF(INDEX(nz_lt_ty,MATCH('Data Export'!$C139,nz_id,0))=0,"",INDEX(nz_lt_ty,MATCH('Data Export'!$C139,nz_id,0)))</f>
        <v/>
      </c>
      <c r="H139" s="199" t="str">
        <f>IF(INDEX(nz_type,MATCH('Data Export'!$C139,nz_id,0))=0,"",INDEX(nz_type,MATCH('Data Export'!$C139,nz_id,0)))</f>
        <v/>
      </c>
      <c r="I139" s="199" t="str">
        <f>IF(INDEX(nz_sub_type,MATCH('Data Export'!$C139,nz_id,0))=0,"",INDEX(nz_sub_type,MATCH('Data Export'!$C139,nz_id,0)))</f>
        <v/>
      </c>
      <c r="J139" s="200" t="str">
        <f>IF(INDEX(nz_value,MATCH('Data Export'!$C139,nz_id,0))=0,"",INDEX(nz_value,MATCH('Data Export'!$C139,nz_id,0)))</f>
        <v/>
      </c>
      <c r="K139" s="199" t="str">
        <f>IF(INDEX(nz_method,MATCH('Data Export'!$C139,nz_id,0))=0,"",INDEX(nz_method,MATCH('Data Export'!$C139,nz_id,0)))</f>
        <v/>
      </c>
      <c r="L139" s="199" t="str">
        <f>IF(INDEX(nz_pathway,MATCH('Data Export'!$C139,nz_id,0))=0,"",INDEX(nz_pathway,MATCH('Data Export'!$C139,nz_id,0)))</f>
        <v/>
      </c>
      <c r="M139" s="199" t="str">
        <f>IF(INDEX(nz_a_unit,MATCH('Data Export'!$C139,nz_id,0))=0,"",INDEX(nz_a_unit,MATCH('Data Export'!$C139,nz_id,0)))</f>
        <v/>
      </c>
      <c r="N139" s="213" t="str">
        <f>IF(INDEX(nz_a_by,MATCH('Data Export'!$C139,nz_id,0))=0,"",INDEX(nz_a_by,MATCH('Data Export'!$C139,nz_id,0)))</f>
        <v/>
      </c>
      <c r="O139" s="213" t="str">
        <f>IF(INDEX(nz_a_mry,MATCH('Data Export'!$C139,nz_id,0))=0,"",INDEX(nz_a_mry,MATCH('Data Export'!$C139,nz_id,0)))</f>
        <v/>
      </c>
      <c r="P139" s="202"/>
      <c r="Q139" s="202"/>
      <c r="R139" s="202"/>
      <c r="S139" s="202"/>
      <c r="T139" s="202"/>
      <c r="U139" s="202"/>
      <c r="V139" s="202"/>
      <c r="W139" s="202"/>
      <c r="X139" s="202"/>
      <c r="Y139" s="202"/>
      <c r="Z139" s="202"/>
    </row>
    <row r="140" spans="1:26" ht="15.75" customHeight="1">
      <c r="A140" s="199" t="str">
        <f>IF('Net-Zero Targets'!B23&lt;&gt;"",IF('Net-Zero Targets'!F23="Yes",'Net-Zero Targets'!C23,'Net-Zero Targets'!G23),"")</f>
        <v/>
      </c>
      <c r="B140" s="199" t="str">
        <f>IF(C56&lt;&gt;"",IF('Net-Zero Targets'!W24="Yes",'Net-Zero Targets'!Y24,"Yes"),"")</f>
        <v/>
      </c>
      <c r="C140" s="199" t="str">
        <f>nz_target_id5</f>
        <v/>
      </c>
      <c r="D140" s="199" t="str">
        <f>IF(INDEX(nz_parent_id,MATCH('Data Export'!C140,nz_id,0))=0,"",INDEX(nz_parent_id,MATCH('Data Export'!C140,nz_id,0)))</f>
        <v/>
      </c>
      <c r="E140" s="199" t="str">
        <f>IF(INDEX(nz_lt_by,MATCH('Data Export'!$C140,nz_id,0))=0,"",INDEX(nz_lt_by,MATCH('Data Export'!$C140,nz_id,0)))</f>
        <v/>
      </c>
      <c r="F140" s="199" t="str">
        <f>IF(INDEX(nz_mry,MATCH('Data Export'!$C140,nz_id,0))=0,"",INDEX(nz_mry,MATCH('Data Export'!$C140,nz_id,0)))</f>
        <v/>
      </c>
      <c r="G140" s="199" t="str">
        <f>IF(INDEX(nz_lt_ty,MATCH('Data Export'!$C140,nz_id,0))=0,"",INDEX(nz_lt_ty,MATCH('Data Export'!$C140,nz_id,0)))</f>
        <v/>
      </c>
      <c r="H140" s="199" t="str">
        <f>IF(INDEX(nz_type,MATCH('Data Export'!$C140,nz_id,0))=0,"",INDEX(nz_type,MATCH('Data Export'!$C140,nz_id,0)))</f>
        <v/>
      </c>
      <c r="I140" s="199" t="str">
        <f>IF(INDEX(nz_sub_type,MATCH('Data Export'!$C140,nz_id,0))=0,"",INDEX(nz_sub_type,MATCH('Data Export'!$C140,nz_id,0)))</f>
        <v/>
      </c>
      <c r="J140" s="200" t="str">
        <f>IF(INDEX(nz_value,MATCH('Data Export'!$C140,nz_id,0))=0,"",INDEX(nz_value,MATCH('Data Export'!$C140,nz_id,0)))</f>
        <v/>
      </c>
      <c r="K140" s="199" t="str">
        <f>IF(INDEX(nz_method,MATCH('Data Export'!$C140,nz_id,0))=0,"",INDEX(nz_method,MATCH('Data Export'!$C140,nz_id,0)))</f>
        <v/>
      </c>
      <c r="L140" s="199" t="str">
        <f>IF(INDEX(nz_pathway,MATCH('Data Export'!$C140,nz_id,0))=0,"",INDEX(nz_pathway,MATCH('Data Export'!$C140,nz_id,0)))</f>
        <v/>
      </c>
      <c r="M140" s="199" t="str">
        <f>IF(INDEX(nz_a_unit,MATCH('Data Export'!$C140,nz_id,0))=0,"",INDEX(nz_a_unit,MATCH('Data Export'!$C140,nz_id,0)))</f>
        <v/>
      </c>
      <c r="N140" s="213" t="str">
        <f>IF(INDEX(nz_a_by,MATCH('Data Export'!$C140,nz_id,0))=0,"",INDEX(nz_a_by,MATCH('Data Export'!$C140,nz_id,0)))</f>
        <v/>
      </c>
      <c r="O140" s="213" t="str">
        <f>IF(INDEX(nz_a_mry,MATCH('Data Export'!$C140,nz_id,0))=0,"",INDEX(nz_a_mry,MATCH('Data Export'!$C140,nz_id,0)))</f>
        <v/>
      </c>
      <c r="P140" s="202"/>
      <c r="Q140" s="202"/>
      <c r="R140" s="202"/>
      <c r="S140" s="202"/>
      <c r="T140" s="202"/>
      <c r="U140" s="202"/>
      <c r="V140" s="202"/>
      <c r="W140" s="202"/>
      <c r="X140" s="202"/>
      <c r="Y140" s="202"/>
      <c r="Z140" s="202"/>
    </row>
    <row r="141" spans="1:26" ht="15.75" customHeight="1">
      <c r="A141" s="199" t="str">
        <f>IF('Net-Zero Targets'!B24&lt;&gt;"",IF('Net-Zero Targets'!F24="Yes",'Net-Zero Targets'!C24,'Net-Zero Targets'!G24),"")</f>
        <v/>
      </c>
      <c r="B141" s="199" t="str">
        <f>IF(C57&lt;&gt;"",IF('Net-Zero Targets'!W25="Yes",'Net-Zero Targets'!Y25,"Yes"),"")</f>
        <v/>
      </c>
      <c r="C141" s="199" t="str">
        <f>nz_target_id6</f>
        <v/>
      </c>
      <c r="D141" s="199" t="str">
        <f>IF(INDEX(nz_parent_id,MATCH('Data Export'!C141,nz_id,0))=0,"",INDEX(nz_parent_id,MATCH('Data Export'!C141,nz_id,0)))</f>
        <v/>
      </c>
      <c r="E141" s="199" t="str">
        <f>IF(INDEX(nz_lt_by,MATCH('Data Export'!$C141,nz_id,0))=0,"",INDEX(nz_lt_by,MATCH('Data Export'!$C141,nz_id,0)))</f>
        <v/>
      </c>
      <c r="F141" s="199" t="str">
        <f>IF(INDEX(nz_mry,MATCH('Data Export'!$C141,nz_id,0))=0,"",INDEX(nz_mry,MATCH('Data Export'!$C141,nz_id,0)))</f>
        <v/>
      </c>
      <c r="G141" s="199" t="str">
        <f>IF(INDEX(nz_lt_ty,MATCH('Data Export'!$C141,nz_id,0))=0,"",INDEX(nz_lt_ty,MATCH('Data Export'!$C141,nz_id,0)))</f>
        <v/>
      </c>
      <c r="H141" s="199" t="str">
        <f>IF(INDEX(nz_type,MATCH('Data Export'!$C141,nz_id,0))=0,"",INDEX(nz_type,MATCH('Data Export'!$C141,nz_id,0)))</f>
        <v/>
      </c>
      <c r="I141" s="199" t="str">
        <f>IF(INDEX(nz_sub_type,MATCH('Data Export'!$C141,nz_id,0))=0,"",INDEX(nz_sub_type,MATCH('Data Export'!$C141,nz_id,0)))</f>
        <v/>
      </c>
      <c r="J141" s="200" t="str">
        <f>IF(INDEX(nz_value,MATCH('Data Export'!$C141,nz_id,0))=0,"",INDEX(nz_value,MATCH('Data Export'!$C141,nz_id,0)))</f>
        <v/>
      </c>
      <c r="K141" s="199" t="str">
        <f>IF(INDEX(nz_method,MATCH('Data Export'!$C141,nz_id,0))=0,"",INDEX(nz_method,MATCH('Data Export'!$C141,nz_id,0)))</f>
        <v/>
      </c>
      <c r="L141" s="199" t="str">
        <f>IF(INDEX(nz_pathway,MATCH('Data Export'!$C141,nz_id,0))=0,"",INDEX(nz_pathway,MATCH('Data Export'!$C141,nz_id,0)))</f>
        <v/>
      </c>
      <c r="M141" s="199" t="str">
        <f>IF(INDEX(nz_a_unit,MATCH('Data Export'!$C141,nz_id,0))=0,"",INDEX(nz_a_unit,MATCH('Data Export'!$C141,nz_id,0)))</f>
        <v/>
      </c>
      <c r="N141" s="213" t="str">
        <f>IF(INDEX(nz_a_by,MATCH('Data Export'!$C141,nz_id,0))=0,"",INDEX(nz_a_by,MATCH('Data Export'!$C141,nz_id,0)))</f>
        <v/>
      </c>
      <c r="O141" s="213" t="str">
        <f>IF(INDEX(nz_a_mry,MATCH('Data Export'!$C141,nz_id,0))=0,"",INDEX(nz_a_mry,MATCH('Data Export'!$C141,nz_id,0)))</f>
        <v/>
      </c>
      <c r="P141" s="202"/>
      <c r="Q141" s="202"/>
      <c r="R141" s="202"/>
      <c r="S141" s="202"/>
      <c r="T141" s="202"/>
      <c r="U141" s="202"/>
      <c r="V141" s="202"/>
      <c r="W141" s="202"/>
      <c r="X141" s="202"/>
      <c r="Y141" s="202"/>
      <c r="Z141" s="202"/>
    </row>
    <row r="142" spans="1:26" ht="15.75" customHeight="1">
      <c r="A142" s="199" t="str">
        <f>IF('Net-Zero Targets'!B25&lt;&gt;"",IF('Net-Zero Targets'!F25="Yes",'Net-Zero Targets'!C25,'Net-Zero Targets'!G25),"")</f>
        <v/>
      </c>
      <c r="B142" s="199" t="str">
        <f>IF(C58&lt;&gt;"",IF('Net-Zero Targets'!W26="Yes",'Net-Zero Targets'!Y26,"Yes"),"")</f>
        <v/>
      </c>
      <c r="C142" s="199" t="str">
        <f>nz_target_id7</f>
        <v/>
      </c>
      <c r="D142" s="199" t="str">
        <f>IF(INDEX(nz_parent_id,MATCH('Data Export'!C142,nz_id,0))=0,"",INDEX(nz_parent_id,MATCH('Data Export'!C142,nz_id,0)))</f>
        <v/>
      </c>
      <c r="E142" s="199" t="str">
        <f>IF(INDEX(nz_lt_by,MATCH('Data Export'!$C142,nz_id,0))=0,"",INDEX(nz_lt_by,MATCH('Data Export'!$C142,nz_id,0)))</f>
        <v/>
      </c>
      <c r="F142" s="199" t="str">
        <f>IF(INDEX(nz_mry,MATCH('Data Export'!$C142,nz_id,0))=0,"",INDEX(nz_mry,MATCH('Data Export'!$C142,nz_id,0)))</f>
        <v/>
      </c>
      <c r="G142" s="199" t="str">
        <f>IF(INDEX(nz_lt_ty,MATCH('Data Export'!$C142,nz_id,0))=0,"",INDEX(nz_lt_ty,MATCH('Data Export'!$C142,nz_id,0)))</f>
        <v/>
      </c>
      <c r="H142" s="199" t="str">
        <f>IF(INDEX(nz_type,MATCH('Data Export'!$C142,nz_id,0))=0,"",INDEX(nz_type,MATCH('Data Export'!$C142,nz_id,0)))</f>
        <v/>
      </c>
      <c r="I142" s="199" t="str">
        <f>IF(INDEX(nz_sub_type,MATCH('Data Export'!$C142,nz_id,0))=0,"",INDEX(nz_sub_type,MATCH('Data Export'!$C142,nz_id,0)))</f>
        <v/>
      </c>
      <c r="J142" s="200" t="str">
        <f>IF(INDEX(nz_value,MATCH('Data Export'!$C142,nz_id,0))=0,"",INDEX(nz_value,MATCH('Data Export'!$C142,nz_id,0)))</f>
        <v/>
      </c>
      <c r="K142" s="199" t="str">
        <f>IF(INDEX(nz_method,MATCH('Data Export'!$C142,nz_id,0))=0,"",INDEX(nz_method,MATCH('Data Export'!$C142,nz_id,0)))</f>
        <v/>
      </c>
      <c r="L142" s="199" t="str">
        <f>IF(INDEX(nz_pathway,MATCH('Data Export'!$C142,nz_id,0))=0,"",INDEX(nz_pathway,MATCH('Data Export'!$C142,nz_id,0)))</f>
        <v/>
      </c>
      <c r="M142" s="199" t="str">
        <f>IF(INDEX(nz_a_unit,MATCH('Data Export'!$C142,nz_id,0))=0,"",INDEX(nz_a_unit,MATCH('Data Export'!$C142,nz_id,0)))</f>
        <v/>
      </c>
      <c r="N142" s="213" t="str">
        <f>IF(INDEX(nz_a_by,MATCH('Data Export'!$C142,nz_id,0))=0,"",INDEX(nz_a_by,MATCH('Data Export'!$C142,nz_id,0)))</f>
        <v/>
      </c>
      <c r="O142" s="213" t="str">
        <f>IF(INDEX(nz_a_mry,MATCH('Data Export'!$C142,nz_id,0))=0,"",INDEX(nz_a_mry,MATCH('Data Export'!$C142,nz_id,0)))</f>
        <v/>
      </c>
      <c r="P142" s="202"/>
      <c r="Q142" s="202"/>
      <c r="R142" s="202"/>
      <c r="S142" s="202"/>
      <c r="T142" s="202"/>
      <c r="U142" s="202"/>
      <c r="V142" s="202"/>
      <c r="W142" s="202"/>
      <c r="X142" s="202"/>
      <c r="Y142" s="202"/>
      <c r="Z142" s="202"/>
    </row>
    <row r="143" spans="1:26" ht="15.75" customHeight="1">
      <c r="A143" s="199" t="str">
        <f>IF('Net-Zero Targets'!B26&lt;&gt;"",IF('Net-Zero Targets'!F26="Yes",'Net-Zero Targets'!C26,'Net-Zero Targets'!G26),"")</f>
        <v/>
      </c>
      <c r="B143" s="199" t="str">
        <f>IF(C59&lt;&gt;"",IF('Net-Zero Targets'!W27="Yes",'Net-Zero Targets'!Y27,"Yes"),"")</f>
        <v/>
      </c>
      <c r="C143" s="199" t="str">
        <f>nz_target_id8</f>
        <v/>
      </c>
      <c r="D143" s="199" t="str">
        <f>IF(INDEX(nz_parent_id,MATCH('Data Export'!C143,nz_id,0))=0,"",INDEX(nz_parent_id,MATCH('Data Export'!C143,nz_id,0)))</f>
        <v/>
      </c>
      <c r="E143" s="199" t="str">
        <f>IF(INDEX(nz_lt_by,MATCH('Data Export'!$C143,nz_id,0))=0,"",INDEX(nz_lt_by,MATCH('Data Export'!$C143,nz_id,0)))</f>
        <v/>
      </c>
      <c r="F143" s="199" t="str">
        <f>IF(INDEX(nz_mry,MATCH('Data Export'!$C143,nz_id,0))=0,"",INDEX(nz_mry,MATCH('Data Export'!$C143,nz_id,0)))</f>
        <v/>
      </c>
      <c r="G143" s="199" t="str">
        <f>IF(INDEX(nz_lt_ty,MATCH('Data Export'!$C143,nz_id,0))=0,"",INDEX(nz_lt_ty,MATCH('Data Export'!$C143,nz_id,0)))</f>
        <v/>
      </c>
      <c r="H143" s="199" t="str">
        <f>IF(INDEX(nz_type,MATCH('Data Export'!$C143,nz_id,0))=0,"",INDEX(nz_type,MATCH('Data Export'!$C143,nz_id,0)))</f>
        <v/>
      </c>
      <c r="I143" s="199" t="str">
        <f>IF(INDEX(nz_sub_type,MATCH('Data Export'!$C143,nz_id,0))=0,"",INDEX(nz_sub_type,MATCH('Data Export'!$C143,nz_id,0)))</f>
        <v/>
      </c>
      <c r="J143" s="200" t="str">
        <f>IF(INDEX(nz_value,MATCH('Data Export'!$C143,nz_id,0))=0,"",INDEX(nz_value,MATCH('Data Export'!$C143,nz_id,0)))</f>
        <v/>
      </c>
      <c r="K143" s="199" t="str">
        <f>IF(INDEX(nz_method,MATCH('Data Export'!$C143,nz_id,0))=0,"",INDEX(nz_method,MATCH('Data Export'!$C143,nz_id,0)))</f>
        <v/>
      </c>
      <c r="L143" s="199" t="str">
        <f>IF(INDEX(nz_pathway,MATCH('Data Export'!$C143,nz_id,0))=0,"",INDEX(nz_pathway,MATCH('Data Export'!$C143,nz_id,0)))</f>
        <v/>
      </c>
      <c r="M143" s="199" t="str">
        <f>IF(INDEX(nz_a_unit,MATCH('Data Export'!$C143,nz_id,0))=0,"",INDEX(nz_a_unit,MATCH('Data Export'!$C143,nz_id,0)))</f>
        <v/>
      </c>
      <c r="N143" s="213" t="str">
        <f>IF(INDEX(nz_a_by,MATCH('Data Export'!$C143,nz_id,0))=0,"",INDEX(nz_a_by,MATCH('Data Export'!$C143,nz_id,0)))</f>
        <v/>
      </c>
      <c r="O143" s="213" t="str">
        <f>IF(INDEX(nz_a_mry,MATCH('Data Export'!$C143,nz_id,0))=0,"",INDEX(nz_a_mry,MATCH('Data Export'!$C143,nz_id,0)))</f>
        <v/>
      </c>
      <c r="P143" s="202"/>
      <c r="Q143" s="202"/>
      <c r="R143" s="202"/>
      <c r="S143" s="202"/>
      <c r="T143" s="202"/>
      <c r="U143" s="202"/>
      <c r="V143" s="202"/>
      <c r="W143" s="202"/>
      <c r="X143" s="202"/>
      <c r="Y143" s="202"/>
      <c r="Z143" s="202"/>
    </row>
    <row r="144" spans="1:26" ht="15.75" customHeight="1">
      <c r="A144" s="199" t="str">
        <f>IF('Net-Zero Targets'!B27&lt;&gt;"",IF('Net-Zero Targets'!F27="Yes",'Net-Zero Targets'!C27,'Net-Zero Targets'!G27),"")</f>
        <v/>
      </c>
      <c r="B144" s="199" t="str">
        <f>IF(C60&lt;&gt;"",IF('Net-Zero Targets'!W28="Yes",'Net-Zero Targets'!Y28,"Yes"),"")</f>
        <v/>
      </c>
      <c r="C144" s="199" t="str">
        <f>nz_target_id9</f>
        <v/>
      </c>
      <c r="D144" s="199" t="str">
        <f>IF(INDEX(nz_parent_id,MATCH('Data Export'!C144,nz_id,0))=0,"",INDEX(nz_parent_id,MATCH('Data Export'!C144,nz_id,0)))</f>
        <v/>
      </c>
      <c r="E144" s="199" t="str">
        <f>IF(INDEX(nz_lt_by,MATCH('Data Export'!$C144,nz_id,0))=0,"",INDEX(nz_lt_by,MATCH('Data Export'!$C144,nz_id,0)))</f>
        <v/>
      </c>
      <c r="F144" s="199" t="str">
        <f>IF(INDEX(nz_mry,MATCH('Data Export'!$C144,nz_id,0))=0,"",INDEX(nz_mry,MATCH('Data Export'!$C144,nz_id,0)))</f>
        <v/>
      </c>
      <c r="G144" s="199" t="str">
        <f>IF(INDEX(nz_lt_ty,MATCH('Data Export'!$C144,nz_id,0))=0,"",INDEX(nz_lt_ty,MATCH('Data Export'!$C144,nz_id,0)))</f>
        <v/>
      </c>
      <c r="H144" s="199" t="str">
        <f>IF(INDEX(nz_type,MATCH('Data Export'!$C144,nz_id,0))=0,"",INDEX(nz_type,MATCH('Data Export'!$C144,nz_id,0)))</f>
        <v/>
      </c>
      <c r="I144" s="199" t="str">
        <f>IF(INDEX(nz_sub_type,MATCH('Data Export'!$C144,nz_id,0))=0,"",INDEX(nz_sub_type,MATCH('Data Export'!$C144,nz_id,0)))</f>
        <v/>
      </c>
      <c r="J144" s="200" t="str">
        <f>IF(INDEX(nz_value,MATCH('Data Export'!$C144,nz_id,0))=0,"",INDEX(nz_value,MATCH('Data Export'!$C144,nz_id,0)))</f>
        <v/>
      </c>
      <c r="K144" s="199" t="str">
        <f>IF(INDEX(nz_method,MATCH('Data Export'!$C144,nz_id,0))=0,"",INDEX(nz_method,MATCH('Data Export'!$C144,nz_id,0)))</f>
        <v/>
      </c>
      <c r="L144" s="199" t="str">
        <f>IF(INDEX(nz_pathway,MATCH('Data Export'!$C144,nz_id,0))=0,"",INDEX(nz_pathway,MATCH('Data Export'!$C144,nz_id,0)))</f>
        <v/>
      </c>
      <c r="M144" s="199" t="str">
        <f>IF(INDEX(nz_a_unit,MATCH('Data Export'!$C144,nz_id,0))=0,"",INDEX(nz_a_unit,MATCH('Data Export'!$C144,nz_id,0)))</f>
        <v/>
      </c>
      <c r="N144" s="213" t="str">
        <f>IF(INDEX(nz_a_by,MATCH('Data Export'!$C144,nz_id,0))=0,"",INDEX(nz_a_by,MATCH('Data Export'!$C144,nz_id,0)))</f>
        <v/>
      </c>
      <c r="O144" s="213" t="str">
        <f>IF(INDEX(nz_a_mry,MATCH('Data Export'!$C144,nz_id,0))=0,"",INDEX(nz_a_mry,MATCH('Data Export'!$C144,nz_id,0)))</f>
        <v/>
      </c>
      <c r="P144" s="202"/>
      <c r="Q144" s="202"/>
      <c r="R144" s="202"/>
      <c r="S144" s="202"/>
      <c r="T144" s="202"/>
      <c r="U144" s="202"/>
      <c r="V144" s="202"/>
      <c r="W144" s="202"/>
      <c r="X144" s="202"/>
      <c r="Y144" s="202"/>
      <c r="Z144" s="202"/>
    </row>
    <row r="145" spans="1:26" ht="15.75" customHeight="1">
      <c r="A145" s="199" t="str">
        <f>IF('Net-Zero Targets'!B28&lt;&gt;"",IF('Net-Zero Targets'!F28="Yes",'Net-Zero Targets'!C28,'Net-Zero Targets'!G28),"")</f>
        <v/>
      </c>
      <c r="B145" s="199" t="str">
        <f>IF(C61&lt;&gt;"",IF('Net-Zero Targets'!W29="Yes",'Net-Zero Targets'!Y29,"Yes"),"")</f>
        <v/>
      </c>
      <c r="C145" s="199" t="str">
        <f>nz_target_id10</f>
        <v/>
      </c>
      <c r="D145" s="199" t="str">
        <f>IF(INDEX(nz_parent_id,MATCH('Data Export'!C145,nz_id,0))=0,"",INDEX(nz_parent_id,MATCH('Data Export'!C145,nz_id,0)))</f>
        <v/>
      </c>
      <c r="E145" s="199" t="str">
        <f>IF(INDEX(nz_lt_by,MATCH('Data Export'!$C145,nz_id,0))=0,"",INDEX(nz_lt_by,MATCH('Data Export'!$C145,nz_id,0)))</f>
        <v/>
      </c>
      <c r="F145" s="199" t="str">
        <f>IF(INDEX(nz_mry,MATCH('Data Export'!$C145,nz_id,0))=0,"",INDEX(nz_mry,MATCH('Data Export'!$C145,nz_id,0)))</f>
        <v/>
      </c>
      <c r="G145" s="199" t="str">
        <f>IF(INDEX(nz_lt_ty,MATCH('Data Export'!$C145,nz_id,0))=0,"",INDEX(nz_lt_ty,MATCH('Data Export'!$C145,nz_id,0)))</f>
        <v/>
      </c>
      <c r="H145" s="199" t="str">
        <f>IF(INDEX(nz_type,MATCH('Data Export'!$C145,nz_id,0))=0,"",INDEX(nz_type,MATCH('Data Export'!$C145,nz_id,0)))</f>
        <v/>
      </c>
      <c r="I145" s="199" t="str">
        <f>IF(INDEX(nz_sub_type,MATCH('Data Export'!$C145,nz_id,0))=0,"",INDEX(nz_sub_type,MATCH('Data Export'!$C145,nz_id,0)))</f>
        <v/>
      </c>
      <c r="J145" s="200" t="str">
        <f>IF(INDEX(nz_value,MATCH('Data Export'!$C145,nz_id,0))=0,"",INDEX(nz_value,MATCH('Data Export'!$C145,nz_id,0)))</f>
        <v/>
      </c>
      <c r="K145" s="199" t="str">
        <f>IF(INDEX(nz_method,MATCH('Data Export'!$C145,nz_id,0))=0,"",INDEX(nz_method,MATCH('Data Export'!$C145,nz_id,0)))</f>
        <v/>
      </c>
      <c r="L145" s="199" t="str">
        <f>IF(INDEX(nz_pathway,MATCH('Data Export'!$C145,nz_id,0))=0,"",INDEX(nz_pathway,MATCH('Data Export'!$C145,nz_id,0)))</f>
        <v/>
      </c>
      <c r="M145" s="199" t="str">
        <f>IF(INDEX(nz_a_unit,MATCH('Data Export'!$C145,nz_id,0))=0,"",INDEX(nz_a_unit,MATCH('Data Export'!$C145,nz_id,0)))</f>
        <v/>
      </c>
      <c r="N145" s="213" t="str">
        <f>IF(INDEX(nz_a_by,MATCH('Data Export'!$C145,nz_id,0))=0,"",INDEX(nz_a_by,MATCH('Data Export'!$C145,nz_id,0)))</f>
        <v/>
      </c>
      <c r="O145" s="213" t="str">
        <f>IF(INDEX(nz_a_mry,MATCH('Data Export'!$C145,nz_id,0))=0,"",INDEX(nz_a_mry,MATCH('Data Export'!$C145,nz_id,0)))</f>
        <v/>
      </c>
      <c r="P145" s="202"/>
      <c r="Q145" s="202"/>
      <c r="R145" s="202"/>
      <c r="S145" s="202"/>
      <c r="T145" s="202"/>
      <c r="U145" s="202"/>
      <c r="V145" s="202"/>
      <c r="W145" s="202"/>
      <c r="X145" s="202"/>
      <c r="Y145" s="202"/>
      <c r="Z145" s="202"/>
    </row>
    <row r="146" spans="1:26" ht="15.75" customHeight="1">
      <c r="A146" s="199" t="str">
        <f>IF('Net-Zero Targets'!B29&lt;&gt;"",IF('Net-Zero Targets'!F29="Yes",'Net-Zero Targets'!C29,'Net-Zero Targets'!G29),"")</f>
        <v/>
      </c>
      <c r="B146" s="199" t="str">
        <f>IF(C62&lt;&gt;"",IF('Net-Zero Targets'!W30="Yes",'Net-Zero Targets'!Y30,"Yes"),"")</f>
        <v/>
      </c>
      <c r="C146" s="199" t="str">
        <f>nz_target_id11</f>
        <v/>
      </c>
      <c r="D146" s="199" t="str">
        <f>IF(INDEX(nz_parent_id,MATCH('Data Export'!C146,nz_id,0))=0,"",INDEX(nz_parent_id,MATCH('Data Export'!C146,nz_id,0)))</f>
        <v/>
      </c>
      <c r="E146" s="199" t="str">
        <f>IF(INDEX(nz_lt_by,MATCH('Data Export'!$C146,nz_id,0))=0,"",INDEX(nz_lt_by,MATCH('Data Export'!$C146,nz_id,0)))</f>
        <v/>
      </c>
      <c r="F146" s="199" t="str">
        <f>IF(INDEX(nz_mry,MATCH('Data Export'!$C146,nz_id,0))=0,"",INDEX(nz_mry,MATCH('Data Export'!$C146,nz_id,0)))</f>
        <v/>
      </c>
      <c r="G146" s="199" t="str">
        <f>IF(INDEX(nz_lt_ty,MATCH('Data Export'!$C146,nz_id,0))=0,"",INDEX(nz_lt_ty,MATCH('Data Export'!$C146,nz_id,0)))</f>
        <v/>
      </c>
      <c r="H146" s="199" t="str">
        <f>IF(INDEX(nz_type,MATCH('Data Export'!$C146,nz_id,0))=0,"",INDEX(nz_type,MATCH('Data Export'!$C146,nz_id,0)))</f>
        <v/>
      </c>
      <c r="I146" s="199" t="str">
        <f>IF(INDEX(nz_sub_type,MATCH('Data Export'!$C146,nz_id,0))=0,"",INDEX(nz_sub_type,MATCH('Data Export'!$C146,nz_id,0)))</f>
        <v/>
      </c>
      <c r="J146" s="200" t="str">
        <f>IF(INDEX(nz_value,MATCH('Data Export'!$C146,nz_id,0))=0,"",INDEX(nz_value,MATCH('Data Export'!$C146,nz_id,0)))</f>
        <v/>
      </c>
      <c r="K146" s="199" t="str">
        <f>IF(INDEX(nz_method,MATCH('Data Export'!$C146,nz_id,0))=0,"",INDEX(nz_method,MATCH('Data Export'!$C146,nz_id,0)))</f>
        <v/>
      </c>
      <c r="L146" s="199" t="str">
        <f>IF(INDEX(nz_pathway,MATCH('Data Export'!$C146,nz_id,0))=0,"",INDEX(nz_pathway,MATCH('Data Export'!$C146,nz_id,0)))</f>
        <v/>
      </c>
      <c r="M146" s="199" t="str">
        <f>IF(INDEX(nz_a_unit,MATCH('Data Export'!$C146,nz_id,0))=0,"",INDEX(nz_a_unit,MATCH('Data Export'!$C146,nz_id,0)))</f>
        <v/>
      </c>
      <c r="N146" s="213" t="str">
        <f>IF(INDEX(nz_a_by,MATCH('Data Export'!$C146,nz_id,0))=0,"",INDEX(nz_a_by,MATCH('Data Export'!$C146,nz_id,0)))</f>
        <v/>
      </c>
      <c r="O146" s="213" t="str">
        <f>IF(INDEX(nz_a_mry,MATCH('Data Export'!$C146,nz_id,0))=0,"",INDEX(nz_a_mry,MATCH('Data Export'!$C146,nz_id,0)))</f>
        <v/>
      </c>
      <c r="P146" s="202"/>
      <c r="Q146" s="202"/>
      <c r="R146" s="202"/>
      <c r="S146" s="202"/>
      <c r="T146" s="202"/>
      <c r="U146" s="202"/>
      <c r="V146" s="202"/>
      <c r="W146" s="202"/>
      <c r="X146" s="202"/>
      <c r="Y146" s="202"/>
      <c r="Z146" s="202"/>
    </row>
    <row r="147" spans="1:26" ht="15.75" customHeight="1">
      <c r="A147" s="199" t="str">
        <f>IF('Net-Zero Targets'!B30&lt;&gt;"",IF('Net-Zero Targets'!F30="Yes",'Net-Zero Targets'!C30,'Net-Zero Targets'!G30),"")</f>
        <v/>
      </c>
      <c r="B147" s="199" t="str">
        <f>IF(C63&lt;&gt;"",IF('Net-Zero Targets'!W31="Yes",'Net-Zero Targets'!Y31,"Yes"),"")</f>
        <v/>
      </c>
      <c r="C147" s="199" t="str">
        <f>nz_target_id12</f>
        <v/>
      </c>
      <c r="D147" s="199" t="str">
        <f>IF(INDEX(nz_parent_id,MATCH('Data Export'!C147,nz_id,0))=0,"",INDEX(nz_parent_id,MATCH('Data Export'!C147,nz_id,0)))</f>
        <v/>
      </c>
      <c r="E147" s="199" t="str">
        <f>IF(INDEX(nz_lt_by,MATCH('Data Export'!$C147,nz_id,0))=0,"",INDEX(nz_lt_by,MATCH('Data Export'!$C147,nz_id,0)))</f>
        <v/>
      </c>
      <c r="F147" s="199" t="str">
        <f>IF(INDEX(nz_mry,MATCH('Data Export'!$C147,nz_id,0))=0,"",INDEX(nz_mry,MATCH('Data Export'!$C147,nz_id,0)))</f>
        <v/>
      </c>
      <c r="G147" s="199" t="str">
        <f>IF(INDEX(nz_lt_ty,MATCH('Data Export'!$C147,nz_id,0))=0,"",INDEX(nz_lt_ty,MATCH('Data Export'!$C147,nz_id,0)))</f>
        <v/>
      </c>
      <c r="H147" s="199" t="str">
        <f>IF(INDEX(nz_type,MATCH('Data Export'!$C147,nz_id,0))=0,"",INDEX(nz_type,MATCH('Data Export'!$C147,nz_id,0)))</f>
        <v/>
      </c>
      <c r="I147" s="199" t="str">
        <f>IF(INDEX(nz_sub_type,MATCH('Data Export'!$C147,nz_id,0))=0,"",INDEX(nz_sub_type,MATCH('Data Export'!$C147,nz_id,0)))</f>
        <v/>
      </c>
      <c r="J147" s="200" t="str">
        <f>IF(INDEX(nz_value,MATCH('Data Export'!$C147,nz_id,0))=0,"",INDEX(nz_value,MATCH('Data Export'!$C147,nz_id,0)))</f>
        <v/>
      </c>
      <c r="K147" s="199" t="str">
        <f>IF(INDEX(nz_method,MATCH('Data Export'!$C147,nz_id,0))=0,"",INDEX(nz_method,MATCH('Data Export'!$C147,nz_id,0)))</f>
        <v/>
      </c>
      <c r="L147" s="199" t="str">
        <f>IF(INDEX(nz_pathway,MATCH('Data Export'!$C147,nz_id,0))=0,"",INDEX(nz_pathway,MATCH('Data Export'!$C147,nz_id,0)))</f>
        <v/>
      </c>
      <c r="M147" s="199" t="str">
        <f>IF(INDEX(nz_a_unit,MATCH('Data Export'!$C147,nz_id,0))=0,"",INDEX(nz_a_unit,MATCH('Data Export'!$C147,nz_id,0)))</f>
        <v/>
      </c>
      <c r="N147" s="213" t="str">
        <f>IF(INDEX(nz_a_by,MATCH('Data Export'!$C147,nz_id,0))=0,"",INDEX(nz_a_by,MATCH('Data Export'!$C147,nz_id,0)))</f>
        <v/>
      </c>
      <c r="O147" s="213" t="str">
        <f>IF(INDEX(nz_a_mry,MATCH('Data Export'!$C147,nz_id,0))=0,"",INDEX(nz_a_mry,MATCH('Data Export'!$C147,nz_id,0)))</f>
        <v/>
      </c>
      <c r="P147" s="202"/>
      <c r="Q147" s="202"/>
      <c r="R147" s="202"/>
      <c r="S147" s="202"/>
      <c r="T147" s="202"/>
      <c r="U147" s="202"/>
      <c r="V147" s="202"/>
      <c r="W147" s="202"/>
      <c r="X147" s="202"/>
      <c r="Y147" s="202"/>
      <c r="Z147" s="202"/>
    </row>
    <row r="148" spans="1:26" ht="15.75" customHeight="1">
      <c r="A148" s="199" t="str">
        <f>IF('Net-Zero Targets'!B31&lt;&gt;"",IF('Net-Zero Targets'!F31="Yes",'Net-Zero Targets'!C31,'Net-Zero Targets'!G31),"")</f>
        <v/>
      </c>
      <c r="B148" s="199" t="str">
        <f>IF(C64&lt;&gt;"",IF('Net-Zero Targets'!W32="Yes",'Net-Zero Targets'!Y32,"Yes"),"")</f>
        <v/>
      </c>
      <c r="C148" s="199" t="str">
        <f>nz_target_id13</f>
        <v/>
      </c>
      <c r="D148" s="199" t="str">
        <f>IF(INDEX(nz_parent_id,MATCH('Data Export'!C148,nz_id,0))=0,"",INDEX(nz_parent_id,MATCH('Data Export'!C148,nz_id,0)))</f>
        <v/>
      </c>
      <c r="E148" s="199" t="str">
        <f>IF(INDEX(nz_lt_by,MATCH('Data Export'!$C148,nz_id,0))=0,"",INDEX(nz_lt_by,MATCH('Data Export'!$C148,nz_id,0)))</f>
        <v/>
      </c>
      <c r="F148" s="199" t="str">
        <f>IF(INDEX(nz_mry,MATCH('Data Export'!$C148,nz_id,0))=0,"",INDEX(nz_mry,MATCH('Data Export'!$C148,nz_id,0)))</f>
        <v/>
      </c>
      <c r="G148" s="199" t="str">
        <f>IF(INDEX(nz_lt_ty,MATCH('Data Export'!$C148,nz_id,0))=0,"",INDEX(nz_lt_ty,MATCH('Data Export'!$C148,nz_id,0)))</f>
        <v/>
      </c>
      <c r="H148" s="199" t="str">
        <f>IF(INDEX(nz_type,MATCH('Data Export'!$C148,nz_id,0))=0,"",INDEX(nz_type,MATCH('Data Export'!$C148,nz_id,0)))</f>
        <v/>
      </c>
      <c r="I148" s="199" t="str">
        <f>IF(INDEX(nz_sub_type,MATCH('Data Export'!$C148,nz_id,0))=0,"",INDEX(nz_sub_type,MATCH('Data Export'!$C148,nz_id,0)))</f>
        <v/>
      </c>
      <c r="J148" s="200" t="str">
        <f>IF(INDEX(nz_value,MATCH('Data Export'!$C148,nz_id,0))=0,"",INDEX(nz_value,MATCH('Data Export'!$C148,nz_id,0)))</f>
        <v/>
      </c>
      <c r="K148" s="199" t="str">
        <f>IF(INDEX(nz_method,MATCH('Data Export'!$C148,nz_id,0))=0,"",INDEX(nz_method,MATCH('Data Export'!$C148,nz_id,0)))</f>
        <v/>
      </c>
      <c r="L148" s="199" t="str">
        <f>IF(INDEX(nz_pathway,MATCH('Data Export'!$C148,nz_id,0))=0,"",INDEX(nz_pathway,MATCH('Data Export'!$C148,nz_id,0)))</f>
        <v/>
      </c>
      <c r="M148" s="199" t="str">
        <f>IF(INDEX(nz_a_unit,MATCH('Data Export'!$C148,nz_id,0))=0,"",INDEX(nz_a_unit,MATCH('Data Export'!$C148,nz_id,0)))</f>
        <v/>
      </c>
      <c r="N148" s="213" t="str">
        <f>IF(INDEX(nz_a_by,MATCH('Data Export'!$C148,nz_id,0))=0,"",INDEX(nz_a_by,MATCH('Data Export'!$C148,nz_id,0)))</f>
        <v/>
      </c>
      <c r="O148" s="213" t="str">
        <f>IF(INDEX(nz_a_mry,MATCH('Data Export'!$C148,nz_id,0))=0,"",INDEX(nz_a_mry,MATCH('Data Export'!$C148,nz_id,0)))</f>
        <v/>
      </c>
      <c r="P148" s="202"/>
      <c r="Q148" s="202"/>
      <c r="R148" s="202"/>
      <c r="S148" s="202"/>
      <c r="T148" s="202"/>
      <c r="U148" s="202"/>
      <c r="V148" s="202"/>
      <c r="W148" s="202"/>
      <c r="X148" s="202"/>
      <c r="Y148" s="202"/>
      <c r="Z148" s="202"/>
    </row>
    <row r="149" spans="1:26" ht="15.75" customHeight="1">
      <c r="A149" s="199" t="str">
        <f>IF('Net-Zero Targets'!B32&lt;&gt;"",IF('Net-Zero Targets'!F32="Yes",'Net-Zero Targets'!C32,'Net-Zero Targets'!G32),"")</f>
        <v/>
      </c>
      <c r="B149" s="199" t="str">
        <f>IF(C65&lt;&gt;"",IF('Net-Zero Targets'!W33="Yes",'Net-Zero Targets'!Y33,"Yes"),"")</f>
        <v/>
      </c>
      <c r="C149" s="199" t="str">
        <f>nz_target_id14</f>
        <v/>
      </c>
      <c r="D149" s="199" t="str">
        <f>IF(INDEX(nz_parent_id,MATCH('Data Export'!C149,nz_id,0))=0,"",INDEX(nz_parent_id,MATCH('Data Export'!C149,nz_id,0)))</f>
        <v/>
      </c>
      <c r="E149" s="199" t="str">
        <f>IF(INDEX(nz_lt_by,MATCH('Data Export'!$C149,nz_id,0))=0,"",INDEX(nz_lt_by,MATCH('Data Export'!$C149,nz_id,0)))</f>
        <v/>
      </c>
      <c r="F149" s="199" t="str">
        <f>IF(INDEX(nz_mry,MATCH('Data Export'!$C149,nz_id,0))=0,"",INDEX(nz_mry,MATCH('Data Export'!$C149,nz_id,0)))</f>
        <v/>
      </c>
      <c r="G149" s="199" t="str">
        <f>IF(INDEX(nz_lt_ty,MATCH('Data Export'!$C149,nz_id,0))=0,"",INDEX(nz_lt_ty,MATCH('Data Export'!$C149,nz_id,0)))</f>
        <v/>
      </c>
      <c r="H149" s="199" t="str">
        <f>IF(INDEX(nz_type,MATCH('Data Export'!$C149,nz_id,0))=0,"",INDEX(nz_type,MATCH('Data Export'!$C149,nz_id,0)))</f>
        <v/>
      </c>
      <c r="I149" s="199" t="str">
        <f>IF(INDEX(nz_sub_type,MATCH('Data Export'!$C149,nz_id,0))=0,"",INDEX(nz_sub_type,MATCH('Data Export'!$C149,nz_id,0)))</f>
        <v/>
      </c>
      <c r="J149" s="200" t="str">
        <f>IF(INDEX(nz_value,MATCH('Data Export'!$C149,nz_id,0))=0,"",INDEX(nz_value,MATCH('Data Export'!$C149,nz_id,0)))</f>
        <v/>
      </c>
      <c r="K149" s="199" t="str">
        <f>IF(INDEX(nz_method,MATCH('Data Export'!$C149,nz_id,0))=0,"",INDEX(nz_method,MATCH('Data Export'!$C149,nz_id,0)))</f>
        <v/>
      </c>
      <c r="L149" s="199" t="str">
        <f>IF(INDEX(nz_pathway,MATCH('Data Export'!$C149,nz_id,0))=0,"",INDEX(nz_pathway,MATCH('Data Export'!$C149,nz_id,0)))</f>
        <v/>
      </c>
      <c r="M149" s="199" t="str">
        <f>IF(INDEX(nz_a_unit,MATCH('Data Export'!$C149,nz_id,0))=0,"",INDEX(nz_a_unit,MATCH('Data Export'!$C149,nz_id,0)))</f>
        <v/>
      </c>
      <c r="N149" s="213" t="str">
        <f>IF(INDEX(nz_a_by,MATCH('Data Export'!$C149,nz_id,0))=0,"",INDEX(nz_a_by,MATCH('Data Export'!$C149,nz_id,0)))</f>
        <v/>
      </c>
      <c r="O149" s="213" t="str">
        <f>IF(INDEX(nz_a_mry,MATCH('Data Export'!$C149,nz_id,0))=0,"",INDEX(nz_a_mry,MATCH('Data Export'!$C149,nz_id,0)))</f>
        <v/>
      </c>
      <c r="P149" s="202"/>
      <c r="Q149" s="202"/>
      <c r="R149" s="202"/>
      <c r="S149" s="202"/>
      <c r="T149" s="202"/>
      <c r="U149" s="202"/>
      <c r="V149" s="202"/>
      <c r="W149" s="202"/>
      <c r="X149" s="202"/>
      <c r="Y149" s="202"/>
      <c r="Z149" s="202"/>
    </row>
    <row r="150" spans="1:26" ht="15.75" customHeight="1">
      <c r="A150" s="199" t="str">
        <f>IF('Net-Zero Targets'!B33&lt;&gt;"",IF('Net-Zero Targets'!F33="Yes",'Net-Zero Targets'!C33,'Net-Zero Targets'!G33),"")</f>
        <v/>
      </c>
      <c r="B150" s="199" t="str">
        <f>IF(C66&lt;&gt;"",IF('Net-Zero Targets'!W34="Yes",'Net-Zero Targets'!Y34,"Yes"),"")</f>
        <v/>
      </c>
      <c r="C150" s="199" t="str">
        <f>nz_target_id15</f>
        <v/>
      </c>
      <c r="D150" s="199" t="str">
        <f>IF(INDEX(nz_parent_id,MATCH('Data Export'!C150,nz_id,0))=0,"",INDEX(nz_parent_id,MATCH('Data Export'!C150,nz_id,0)))</f>
        <v/>
      </c>
      <c r="E150" s="199" t="str">
        <f>IF(INDEX(nz_lt_by,MATCH('Data Export'!$C150,nz_id,0))=0,"",INDEX(nz_lt_by,MATCH('Data Export'!$C150,nz_id,0)))</f>
        <v/>
      </c>
      <c r="F150" s="199" t="str">
        <f>IF(INDEX(nz_mry,MATCH('Data Export'!$C150,nz_id,0))=0,"",INDEX(nz_mry,MATCH('Data Export'!$C150,nz_id,0)))</f>
        <v/>
      </c>
      <c r="G150" s="199" t="str">
        <f>IF(INDEX(nz_lt_ty,MATCH('Data Export'!$C150,nz_id,0))=0,"",INDEX(nz_lt_ty,MATCH('Data Export'!$C150,nz_id,0)))</f>
        <v/>
      </c>
      <c r="H150" s="199" t="str">
        <f>IF(INDEX(nz_type,MATCH('Data Export'!$C150,nz_id,0))=0,"",INDEX(nz_type,MATCH('Data Export'!$C150,nz_id,0)))</f>
        <v/>
      </c>
      <c r="I150" s="199" t="str">
        <f>IF(INDEX(nz_sub_type,MATCH('Data Export'!$C150,nz_id,0))=0,"",INDEX(nz_sub_type,MATCH('Data Export'!$C150,nz_id,0)))</f>
        <v/>
      </c>
      <c r="J150" s="200" t="str">
        <f>IF(INDEX(nz_value,MATCH('Data Export'!$C150,nz_id,0))=0,"",INDEX(nz_value,MATCH('Data Export'!$C150,nz_id,0)))</f>
        <v/>
      </c>
      <c r="K150" s="199" t="str">
        <f>IF(INDEX(nz_method,MATCH('Data Export'!$C150,nz_id,0))=0,"",INDEX(nz_method,MATCH('Data Export'!$C150,nz_id,0)))</f>
        <v/>
      </c>
      <c r="L150" s="199" t="str">
        <f>IF(INDEX(nz_pathway,MATCH('Data Export'!$C150,nz_id,0))=0,"",INDEX(nz_pathway,MATCH('Data Export'!$C150,nz_id,0)))</f>
        <v/>
      </c>
      <c r="M150" s="199" t="str">
        <f>IF(INDEX(nz_a_unit,MATCH('Data Export'!$C150,nz_id,0))=0,"",INDEX(nz_a_unit,MATCH('Data Export'!$C150,nz_id,0)))</f>
        <v/>
      </c>
      <c r="N150" s="213" t="str">
        <f>IF(INDEX(nz_a_by,MATCH('Data Export'!$C150,nz_id,0))=0,"",INDEX(nz_a_by,MATCH('Data Export'!$C150,nz_id,0)))</f>
        <v/>
      </c>
      <c r="O150" s="213" t="str">
        <f>IF(INDEX(nz_a_mry,MATCH('Data Export'!$C150,nz_id,0))=0,"",INDEX(nz_a_mry,MATCH('Data Export'!$C150,nz_id,0)))</f>
        <v/>
      </c>
      <c r="P150" s="202"/>
      <c r="Q150" s="202"/>
      <c r="R150" s="202"/>
      <c r="S150" s="202"/>
      <c r="T150" s="202"/>
      <c r="U150" s="202"/>
      <c r="V150" s="202"/>
      <c r="W150" s="202"/>
      <c r="X150" s="202"/>
      <c r="Y150" s="202"/>
      <c r="Z150" s="202"/>
    </row>
    <row r="151" spans="1:26" ht="15.75" customHeight="1">
      <c r="A151" s="199" t="str">
        <f>IF('Net-Zero Targets'!B34&lt;&gt;"",IF('Net-Zero Targets'!F34="Yes",'Net-Zero Targets'!C34,'Net-Zero Targets'!G34),"")</f>
        <v/>
      </c>
      <c r="B151" s="199" t="str">
        <f>IF(C67&lt;&gt;"",IF('Net-Zero Targets'!W35="Yes",'Net-Zero Targets'!Y35,"Yes"),"")</f>
        <v/>
      </c>
      <c r="C151" s="199" t="str">
        <f>nz_target_id16</f>
        <v/>
      </c>
      <c r="D151" s="199" t="str">
        <f>IF(INDEX(nz_parent_id,MATCH('Data Export'!C151,nz_id,0))=0,"",INDEX(nz_parent_id,MATCH('Data Export'!C151,nz_id,0)))</f>
        <v/>
      </c>
      <c r="E151" s="199" t="str">
        <f>IF(INDEX(nz_lt_by,MATCH('Data Export'!$C151,nz_id,0))=0,"",INDEX(nz_lt_by,MATCH('Data Export'!$C151,nz_id,0)))</f>
        <v/>
      </c>
      <c r="F151" s="199" t="str">
        <f>IF(INDEX(nz_mry,MATCH('Data Export'!$C151,nz_id,0))=0,"",INDEX(nz_mry,MATCH('Data Export'!$C151,nz_id,0)))</f>
        <v/>
      </c>
      <c r="G151" s="199" t="str">
        <f>IF(INDEX(nz_lt_ty,MATCH('Data Export'!$C151,nz_id,0))=0,"",INDEX(nz_lt_ty,MATCH('Data Export'!$C151,nz_id,0)))</f>
        <v/>
      </c>
      <c r="H151" s="199" t="str">
        <f>IF(INDEX(nz_type,MATCH('Data Export'!$C151,nz_id,0))=0,"",INDEX(nz_type,MATCH('Data Export'!$C151,nz_id,0)))</f>
        <v/>
      </c>
      <c r="I151" s="199" t="str">
        <f>IF(INDEX(nz_sub_type,MATCH('Data Export'!$C151,nz_id,0))=0,"",INDEX(nz_sub_type,MATCH('Data Export'!$C151,nz_id,0)))</f>
        <v/>
      </c>
      <c r="J151" s="200" t="str">
        <f>IF(INDEX(nz_value,MATCH('Data Export'!$C151,nz_id,0))=0,"",INDEX(nz_value,MATCH('Data Export'!$C151,nz_id,0)))</f>
        <v/>
      </c>
      <c r="K151" s="199" t="str">
        <f>IF(INDEX(nz_method,MATCH('Data Export'!$C151,nz_id,0))=0,"",INDEX(nz_method,MATCH('Data Export'!$C151,nz_id,0)))</f>
        <v/>
      </c>
      <c r="L151" s="199" t="str">
        <f>IF(INDEX(nz_pathway,MATCH('Data Export'!$C151,nz_id,0))=0,"",INDEX(nz_pathway,MATCH('Data Export'!$C151,nz_id,0)))</f>
        <v/>
      </c>
      <c r="M151" s="199" t="str">
        <f>IF(INDEX(nz_a_unit,MATCH('Data Export'!$C151,nz_id,0))=0,"",INDEX(nz_a_unit,MATCH('Data Export'!$C151,nz_id,0)))</f>
        <v/>
      </c>
      <c r="N151" s="213" t="str">
        <f>IF(INDEX(nz_a_by,MATCH('Data Export'!$C151,nz_id,0))=0,"",INDEX(nz_a_by,MATCH('Data Export'!$C151,nz_id,0)))</f>
        <v/>
      </c>
      <c r="O151" s="213" t="str">
        <f>IF(INDEX(nz_a_mry,MATCH('Data Export'!$C151,nz_id,0))=0,"",INDEX(nz_a_mry,MATCH('Data Export'!$C151,nz_id,0)))</f>
        <v/>
      </c>
      <c r="P151" s="202"/>
      <c r="Q151" s="202"/>
      <c r="R151" s="202"/>
      <c r="S151" s="202"/>
      <c r="T151" s="202"/>
      <c r="U151" s="202"/>
      <c r="V151" s="202"/>
      <c r="W151" s="202"/>
      <c r="X151" s="202"/>
      <c r="Y151" s="202"/>
      <c r="Z151" s="202"/>
    </row>
    <row r="152" spans="1:26" ht="15.75" customHeight="1">
      <c r="A152" s="199" t="str">
        <f>IF('Net-Zero Targets'!B35&lt;&gt;"",IF('Net-Zero Targets'!F35="Yes",'Net-Zero Targets'!C35,'Net-Zero Targets'!G35),"")</f>
        <v/>
      </c>
      <c r="B152" s="199" t="str">
        <f>IF(C68&lt;&gt;"",IF('Net-Zero Targets'!W36="Yes",'Net-Zero Targets'!Y36,"Yes"),"")</f>
        <v/>
      </c>
      <c r="C152" s="199" t="str">
        <f>nz_target_id17</f>
        <v/>
      </c>
      <c r="D152" s="199" t="str">
        <f>IF(INDEX(nz_parent_id,MATCH('Data Export'!C152,nz_id,0))=0,"",INDEX(nz_parent_id,MATCH('Data Export'!C152,nz_id,0)))</f>
        <v/>
      </c>
      <c r="E152" s="199" t="str">
        <f>IF(INDEX(nz_lt_by,MATCH('Data Export'!$C152,nz_id,0))=0,"",INDEX(nz_lt_by,MATCH('Data Export'!$C152,nz_id,0)))</f>
        <v/>
      </c>
      <c r="F152" s="199" t="str">
        <f>IF(INDEX(nz_mry,MATCH('Data Export'!$C152,nz_id,0))=0,"",INDEX(nz_mry,MATCH('Data Export'!$C152,nz_id,0)))</f>
        <v/>
      </c>
      <c r="G152" s="199" t="str">
        <f>IF(INDEX(nz_lt_ty,MATCH('Data Export'!$C152,nz_id,0))=0,"",INDEX(nz_lt_ty,MATCH('Data Export'!$C152,nz_id,0)))</f>
        <v/>
      </c>
      <c r="H152" s="199" t="str">
        <f>IF(INDEX(nz_type,MATCH('Data Export'!$C152,nz_id,0))=0,"",INDEX(nz_type,MATCH('Data Export'!$C152,nz_id,0)))</f>
        <v/>
      </c>
      <c r="I152" s="199" t="str">
        <f>IF(INDEX(nz_sub_type,MATCH('Data Export'!$C152,nz_id,0))=0,"",INDEX(nz_sub_type,MATCH('Data Export'!$C152,nz_id,0)))</f>
        <v/>
      </c>
      <c r="J152" s="200" t="str">
        <f>IF(INDEX(nz_value,MATCH('Data Export'!$C152,nz_id,0))=0,"",INDEX(nz_value,MATCH('Data Export'!$C152,nz_id,0)))</f>
        <v/>
      </c>
      <c r="K152" s="199" t="str">
        <f>IF(INDEX(nz_method,MATCH('Data Export'!$C152,nz_id,0))=0,"",INDEX(nz_method,MATCH('Data Export'!$C152,nz_id,0)))</f>
        <v/>
      </c>
      <c r="L152" s="199" t="str">
        <f>IF(INDEX(nz_pathway,MATCH('Data Export'!$C152,nz_id,0))=0,"",INDEX(nz_pathway,MATCH('Data Export'!$C152,nz_id,0)))</f>
        <v/>
      </c>
      <c r="M152" s="199" t="str">
        <f>IF(INDEX(nz_a_unit,MATCH('Data Export'!$C152,nz_id,0))=0,"",INDEX(nz_a_unit,MATCH('Data Export'!$C152,nz_id,0)))</f>
        <v/>
      </c>
      <c r="N152" s="213" t="str">
        <f>IF(INDEX(nz_a_by,MATCH('Data Export'!$C152,nz_id,0))=0,"",INDEX(nz_a_by,MATCH('Data Export'!$C152,nz_id,0)))</f>
        <v/>
      </c>
      <c r="O152" s="213" t="str">
        <f>IF(INDEX(nz_a_mry,MATCH('Data Export'!$C152,nz_id,0))=0,"",INDEX(nz_a_mry,MATCH('Data Export'!$C152,nz_id,0)))</f>
        <v/>
      </c>
      <c r="P152" s="202"/>
      <c r="Q152" s="202"/>
      <c r="R152" s="202"/>
      <c r="S152" s="202"/>
      <c r="T152" s="202"/>
      <c r="U152" s="202"/>
      <c r="V152" s="202"/>
      <c r="W152" s="202"/>
      <c r="X152" s="202"/>
      <c r="Y152" s="202"/>
      <c r="Z152" s="202"/>
    </row>
    <row r="153" spans="1:26" ht="15.75" customHeight="1">
      <c r="A153" s="199" t="str">
        <f>IF('Net-Zero Targets'!B36&lt;&gt;"",IF('Net-Zero Targets'!F36="Yes",'Net-Zero Targets'!C36,'Net-Zero Targets'!G36),"")</f>
        <v/>
      </c>
      <c r="B153" s="199" t="str">
        <f>IF(C69&lt;&gt;"",IF('Net-Zero Targets'!W37="Yes",'Net-Zero Targets'!Y37,"Yes"),"")</f>
        <v/>
      </c>
      <c r="C153" s="199" t="str">
        <f>nz_target_id18</f>
        <v/>
      </c>
      <c r="D153" s="199" t="str">
        <f>IF(INDEX(nz_parent_id,MATCH('Data Export'!C153,nz_id,0))=0,"",INDEX(nz_parent_id,MATCH('Data Export'!C153,nz_id,0)))</f>
        <v/>
      </c>
      <c r="E153" s="199" t="str">
        <f>IF(INDEX(nz_lt_by,MATCH('Data Export'!$C153,nz_id,0))=0,"",INDEX(nz_lt_by,MATCH('Data Export'!$C153,nz_id,0)))</f>
        <v/>
      </c>
      <c r="F153" s="199" t="str">
        <f>IF(INDEX(nz_mry,MATCH('Data Export'!$C153,nz_id,0))=0,"",INDEX(nz_mry,MATCH('Data Export'!$C153,nz_id,0)))</f>
        <v/>
      </c>
      <c r="G153" s="199" t="str">
        <f>IF(INDEX(nz_lt_ty,MATCH('Data Export'!$C153,nz_id,0))=0,"",INDEX(nz_lt_ty,MATCH('Data Export'!$C153,nz_id,0)))</f>
        <v/>
      </c>
      <c r="H153" s="199" t="str">
        <f>IF(INDEX(nz_type,MATCH('Data Export'!$C153,nz_id,0))=0,"",INDEX(nz_type,MATCH('Data Export'!$C153,nz_id,0)))</f>
        <v/>
      </c>
      <c r="I153" s="199" t="str">
        <f>IF(INDEX(nz_sub_type,MATCH('Data Export'!$C153,nz_id,0))=0,"",INDEX(nz_sub_type,MATCH('Data Export'!$C153,nz_id,0)))</f>
        <v/>
      </c>
      <c r="J153" s="200" t="str">
        <f>IF(INDEX(nz_value,MATCH('Data Export'!$C153,nz_id,0))=0,"",INDEX(nz_value,MATCH('Data Export'!$C153,nz_id,0)))</f>
        <v/>
      </c>
      <c r="K153" s="199" t="str">
        <f>IF(INDEX(nz_method,MATCH('Data Export'!$C153,nz_id,0))=0,"",INDEX(nz_method,MATCH('Data Export'!$C153,nz_id,0)))</f>
        <v/>
      </c>
      <c r="L153" s="199" t="str">
        <f>IF(INDEX(nz_pathway,MATCH('Data Export'!$C153,nz_id,0))=0,"",INDEX(nz_pathway,MATCH('Data Export'!$C153,nz_id,0)))</f>
        <v/>
      </c>
      <c r="M153" s="199" t="str">
        <f>IF(INDEX(nz_a_unit,MATCH('Data Export'!$C153,nz_id,0))=0,"",INDEX(nz_a_unit,MATCH('Data Export'!$C153,nz_id,0)))</f>
        <v/>
      </c>
      <c r="N153" s="213" t="str">
        <f>IF(INDEX(nz_a_by,MATCH('Data Export'!$C153,nz_id,0))=0,"",INDEX(nz_a_by,MATCH('Data Export'!$C153,nz_id,0)))</f>
        <v/>
      </c>
      <c r="O153" s="213" t="str">
        <f>IF(INDEX(nz_a_mry,MATCH('Data Export'!$C153,nz_id,0))=0,"",INDEX(nz_a_mry,MATCH('Data Export'!$C153,nz_id,0)))</f>
        <v/>
      </c>
      <c r="P153" s="202"/>
      <c r="Q153" s="202"/>
      <c r="R153" s="202"/>
      <c r="S153" s="202"/>
      <c r="T153" s="202"/>
      <c r="U153" s="202"/>
      <c r="V153" s="202"/>
      <c r="W153" s="202"/>
      <c r="X153" s="202"/>
      <c r="Y153" s="202"/>
      <c r="Z153" s="202"/>
    </row>
    <row r="154" spans="1:26" ht="15.75" customHeight="1">
      <c r="A154" s="199" t="str">
        <f>IF('Net-Zero Targets'!B37&lt;&gt;"",IF('Net-Zero Targets'!F37="Yes",'Net-Zero Targets'!C37,'Net-Zero Targets'!G37),"")</f>
        <v/>
      </c>
      <c r="B154" s="199" t="str">
        <f>IF(C70&lt;&gt;"",IF('Net-Zero Targets'!W38="Yes",'Net-Zero Targets'!Y38,"Yes"),"")</f>
        <v/>
      </c>
      <c r="C154" s="199" t="str">
        <f>nz_target_id19</f>
        <v/>
      </c>
      <c r="D154" s="199" t="str">
        <f>IF(INDEX(nz_parent_id,MATCH('Data Export'!C154,nz_id,0))=0,"",INDEX(nz_parent_id,MATCH('Data Export'!C154,nz_id,0)))</f>
        <v/>
      </c>
      <c r="E154" s="199" t="str">
        <f>IF(INDEX(nz_lt_by,MATCH('Data Export'!$C154,nz_id,0))=0,"",INDEX(nz_lt_by,MATCH('Data Export'!$C154,nz_id,0)))</f>
        <v/>
      </c>
      <c r="F154" s="199" t="str">
        <f>IF(INDEX(nz_mry,MATCH('Data Export'!$C154,nz_id,0))=0,"",INDEX(nz_mry,MATCH('Data Export'!$C154,nz_id,0)))</f>
        <v/>
      </c>
      <c r="G154" s="199" t="str">
        <f>IF(INDEX(nz_lt_ty,MATCH('Data Export'!$C154,nz_id,0))=0,"",INDEX(nz_lt_ty,MATCH('Data Export'!$C154,nz_id,0)))</f>
        <v/>
      </c>
      <c r="H154" s="199" t="str">
        <f>IF(INDEX(nz_type,MATCH('Data Export'!$C154,nz_id,0))=0,"",INDEX(nz_type,MATCH('Data Export'!$C154,nz_id,0)))</f>
        <v/>
      </c>
      <c r="I154" s="199" t="str">
        <f>IF(INDEX(nz_sub_type,MATCH('Data Export'!$C154,nz_id,0))=0,"",INDEX(nz_sub_type,MATCH('Data Export'!$C154,nz_id,0)))</f>
        <v/>
      </c>
      <c r="J154" s="200" t="str">
        <f>IF(INDEX(nz_value,MATCH('Data Export'!$C154,nz_id,0))=0,"",INDEX(nz_value,MATCH('Data Export'!$C154,nz_id,0)))</f>
        <v/>
      </c>
      <c r="K154" s="199" t="str">
        <f>IF(INDEX(nz_method,MATCH('Data Export'!$C154,nz_id,0))=0,"",INDEX(nz_method,MATCH('Data Export'!$C154,nz_id,0)))</f>
        <v/>
      </c>
      <c r="L154" s="199" t="str">
        <f>IF(INDEX(nz_pathway,MATCH('Data Export'!$C154,nz_id,0))=0,"",INDEX(nz_pathway,MATCH('Data Export'!$C154,nz_id,0)))</f>
        <v/>
      </c>
      <c r="M154" s="199" t="str">
        <f>IF(INDEX(nz_a_unit,MATCH('Data Export'!$C154,nz_id,0))=0,"",INDEX(nz_a_unit,MATCH('Data Export'!$C154,nz_id,0)))</f>
        <v/>
      </c>
      <c r="N154" s="213" t="str">
        <f>IF(INDEX(nz_a_by,MATCH('Data Export'!$C154,nz_id,0))=0,"",INDEX(nz_a_by,MATCH('Data Export'!$C154,nz_id,0)))</f>
        <v/>
      </c>
      <c r="O154" s="213" t="str">
        <f>IF(INDEX(nz_a_mry,MATCH('Data Export'!$C154,nz_id,0))=0,"",INDEX(nz_a_mry,MATCH('Data Export'!$C154,nz_id,0)))</f>
        <v/>
      </c>
      <c r="P154" s="202"/>
      <c r="Q154" s="202"/>
      <c r="R154" s="202"/>
      <c r="S154" s="202"/>
      <c r="T154" s="202"/>
      <c r="U154" s="202"/>
      <c r="V154" s="202"/>
      <c r="W154" s="202"/>
      <c r="X154" s="202"/>
      <c r="Y154" s="202"/>
      <c r="Z154" s="202"/>
    </row>
    <row r="155" spans="1:26" ht="15.75" customHeight="1">
      <c r="A155" s="199" t="str">
        <f>IF('Net-Zero Targets'!B38&lt;&gt;"",IF('Net-Zero Targets'!F38="Yes",'Net-Zero Targets'!C38,'Net-Zero Targets'!G38),"")</f>
        <v/>
      </c>
      <c r="B155" s="199" t="str">
        <f>IF(C71&lt;&gt;"",IF('Net-Zero Targets'!W39="Yes",'Net-Zero Targets'!Y39,"Yes"),"")</f>
        <v/>
      </c>
      <c r="C155" s="199" t="str">
        <f>nz_target_id20</f>
        <v/>
      </c>
      <c r="D155" s="199" t="str">
        <f>IF(INDEX(nz_parent_id,MATCH('Data Export'!C155,nz_id,0))=0,"",INDEX(nz_parent_id,MATCH('Data Export'!C155,nz_id,0)))</f>
        <v/>
      </c>
      <c r="E155" s="199" t="str">
        <f>IF(INDEX(nz_lt_by,MATCH('Data Export'!$C155,nz_id,0))=0,"",INDEX(nz_lt_by,MATCH('Data Export'!$C155,nz_id,0)))</f>
        <v/>
      </c>
      <c r="F155" s="199" t="str">
        <f>IF(INDEX(nz_mry,MATCH('Data Export'!$C155,nz_id,0))=0,"",INDEX(nz_mry,MATCH('Data Export'!$C155,nz_id,0)))</f>
        <v/>
      </c>
      <c r="G155" s="199" t="str">
        <f>IF(INDEX(nz_lt_ty,MATCH('Data Export'!$C155,nz_id,0))=0,"",INDEX(nz_lt_ty,MATCH('Data Export'!$C155,nz_id,0)))</f>
        <v/>
      </c>
      <c r="H155" s="199" t="str">
        <f>IF(INDEX(nz_type,MATCH('Data Export'!$C155,nz_id,0))=0,"",INDEX(nz_type,MATCH('Data Export'!$C155,nz_id,0)))</f>
        <v/>
      </c>
      <c r="I155" s="199" t="str">
        <f>IF(INDEX(nz_sub_type,MATCH('Data Export'!$C155,nz_id,0))=0,"",INDEX(nz_sub_type,MATCH('Data Export'!$C155,nz_id,0)))</f>
        <v/>
      </c>
      <c r="J155" s="200" t="str">
        <f>IF(INDEX(nz_value,MATCH('Data Export'!$C155,nz_id,0))=0,"",INDEX(nz_value,MATCH('Data Export'!$C155,nz_id,0)))</f>
        <v/>
      </c>
      <c r="K155" s="199" t="str">
        <f>IF(INDEX(nz_method,MATCH('Data Export'!$C155,nz_id,0))=0,"",INDEX(nz_method,MATCH('Data Export'!$C155,nz_id,0)))</f>
        <v/>
      </c>
      <c r="L155" s="199" t="str">
        <f>IF(INDEX(nz_pathway,MATCH('Data Export'!$C155,nz_id,0))=0,"",INDEX(nz_pathway,MATCH('Data Export'!$C155,nz_id,0)))</f>
        <v/>
      </c>
      <c r="M155" s="199" t="str">
        <f>IF(INDEX(nz_a_unit,MATCH('Data Export'!$C155,nz_id,0))=0,"",INDEX(nz_a_unit,MATCH('Data Export'!$C155,nz_id,0)))</f>
        <v/>
      </c>
      <c r="N155" s="213" t="str">
        <f>IF(INDEX(nz_a_by,MATCH('Data Export'!$C155,nz_id,0))=0,"",INDEX(nz_a_by,MATCH('Data Export'!$C155,nz_id,0)))</f>
        <v/>
      </c>
      <c r="O155" s="213" t="str">
        <f>IF(INDEX(nz_a_mry,MATCH('Data Export'!$C155,nz_id,0))=0,"",INDEX(nz_a_mry,MATCH('Data Export'!$C155,nz_id,0)))</f>
        <v/>
      </c>
      <c r="P155" s="202"/>
      <c r="Q155" s="202"/>
      <c r="R155" s="202"/>
      <c r="S155" s="202"/>
      <c r="T155" s="202"/>
      <c r="U155" s="202"/>
      <c r="V155" s="202"/>
      <c r="W155" s="202"/>
      <c r="X155" s="202"/>
      <c r="Y155" s="202"/>
      <c r="Z155" s="202"/>
    </row>
    <row r="156" spans="1:26" ht="15.7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02"/>
      <c r="X156" s="202"/>
      <c r="Y156" s="202"/>
      <c r="Z156" s="202"/>
    </row>
    <row r="157" spans="1:26" ht="45" customHeight="1">
      <c r="A157" s="224" t="s">
        <v>739</v>
      </c>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32"/>
      <c r="X157" s="232"/>
      <c r="Y157" s="232"/>
      <c r="Z157" s="232"/>
    </row>
    <row r="158" spans="1:26" ht="41.25" customHeight="1">
      <c r="A158" s="225" t="s">
        <v>732</v>
      </c>
      <c r="B158" s="233" t="str">
        <f>nz_target_id1</f>
        <v/>
      </c>
      <c r="C158" s="233" t="str">
        <f>nz_target_id2</f>
        <v/>
      </c>
      <c r="D158" s="233" t="str">
        <f>nz_target_id3</f>
        <v/>
      </c>
      <c r="E158" s="233" t="str">
        <f>nz_target_id4</f>
        <v/>
      </c>
      <c r="F158" s="233" t="str">
        <f>nz_target_id5</f>
        <v/>
      </c>
      <c r="G158" s="233" t="str">
        <f>nz_target_id6</f>
        <v/>
      </c>
      <c r="H158" s="233" t="str">
        <f>nz_target_id7</f>
        <v/>
      </c>
      <c r="I158" s="233" t="str">
        <f>nz_target_id8</f>
        <v/>
      </c>
      <c r="J158" s="233" t="str">
        <f>nz_target_id9</f>
        <v/>
      </c>
      <c r="K158" s="233" t="str">
        <f>nz_target_id10</f>
        <v/>
      </c>
      <c r="L158" s="233" t="str">
        <f>nz_target_id11</f>
        <v/>
      </c>
      <c r="M158" s="233" t="str">
        <f>nz_target_id12</f>
        <v/>
      </c>
      <c r="N158" s="233" t="str">
        <f>nz_target_id13</f>
        <v/>
      </c>
      <c r="O158" s="233" t="str">
        <f>nz_target_id14</f>
        <v/>
      </c>
      <c r="P158" s="233" t="str">
        <f>nz_target_id15</f>
        <v/>
      </c>
      <c r="Q158" s="233" t="str">
        <f>nz_target_id16</f>
        <v/>
      </c>
      <c r="R158" s="233" t="str">
        <f>nz_target_id17</f>
        <v/>
      </c>
      <c r="S158" s="233" t="str">
        <f>nz_target_id18</f>
        <v/>
      </c>
      <c r="T158" s="233" t="str">
        <f>nz_target_id19</f>
        <v/>
      </c>
      <c r="U158" s="233" t="str">
        <f>nz_target_id20</f>
        <v/>
      </c>
      <c r="V158" s="225" t="s">
        <v>733</v>
      </c>
      <c r="W158" s="222"/>
      <c r="X158" s="222"/>
      <c r="Y158" s="222"/>
      <c r="Z158" s="222"/>
    </row>
    <row r="159" spans="1:26" ht="15.75" customHeight="1">
      <c r="A159" s="226" t="s">
        <v>442</v>
      </c>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32"/>
      <c r="X159" s="232"/>
      <c r="Y159" s="232"/>
      <c r="Z159" s="232"/>
    </row>
    <row r="160" spans="1:26" ht="15.75" customHeight="1">
      <c r="A160" s="201" t="s">
        <v>389</v>
      </c>
      <c r="B160" s="200" t="str" cm="1">
        <f t="array" ref="B160">_xlfn.IFS('Net-Zero Targets Coverage'!F20="","", 'Net-Zero Targets Coverage'!F20=0,"",'Net-Zero Targets Coverage'!F20&gt;0,'Net-Zero Targets Coverage'!F20)</f>
        <v/>
      </c>
      <c r="C160" s="200" t="str" cm="1">
        <f t="array" ref="C160">_xlfn.IFS('Net-Zero Targets Coverage'!G20="","", 'Net-Zero Targets Coverage'!G20=0,"",'Net-Zero Targets Coverage'!G20&gt;0,'Net-Zero Targets Coverage'!G20)</f>
        <v/>
      </c>
      <c r="D160" s="200" t="str" cm="1">
        <f t="array" ref="D160">_xlfn.IFS('Net-Zero Targets Coverage'!H20="","", 'Net-Zero Targets Coverage'!H20=0,"",'Net-Zero Targets Coverage'!H20&gt;0,'Net-Zero Targets Coverage'!H20)</f>
        <v/>
      </c>
      <c r="E160" s="200" t="str" cm="1">
        <f t="array" ref="E160">_xlfn.IFS('Net-Zero Targets Coverage'!I20="","", 'Net-Zero Targets Coverage'!I20=0,"",'Net-Zero Targets Coverage'!I20&gt;0,'Net-Zero Targets Coverage'!I20)</f>
        <v/>
      </c>
      <c r="F160" s="200" t="str" cm="1">
        <f t="array" ref="F160">_xlfn.IFS('Net-Zero Targets Coverage'!J20="","", 'Net-Zero Targets Coverage'!J20=0,"",'Net-Zero Targets Coverage'!J20&gt;0,'Net-Zero Targets Coverage'!J20)</f>
        <v/>
      </c>
      <c r="G160" s="200" t="str" cm="1">
        <f t="array" ref="G160">_xlfn.IFS('Net-Zero Targets Coverage'!K20="","", 'Net-Zero Targets Coverage'!K20=0,"",'Net-Zero Targets Coverage'!K20&gt;0,'Net-Zero Targets Coverage'!K20)</f>
        <v/>
      </c>
      <c r="H160" s="200" t="str" cm="1">
        <f t="array" ref="H160">_xlfn.IFS('Net-Zero Targets Coverage'!L20="","", 'Net-Zero Targets Coverage'!L20=0,"",'Net-Zero Targets Coverage'!L20&gt;0,'Net-Zero Targets Coverage'!L20)</f>
        <v/>
      </c>
      <c r="I160" s="200" t="str" cm="1">
        <f t="array" ref="I160">_xlfn.IFS('Net-Zero Targets Coverage'!M20="","", 'Net-Zero Targets Coverage'!M20=0,"",'Net-Zero Targets Coverage'!M20&gt;0,'Net-Zero Targets Coverage'!M20)</f>
        <v/>
      </c>
      <c r="J160" s="200" t="str" cm="1">
        <f t="array" ref="J160">_xlfn.IFS('Net-Zero Targets Coverage'!N20="","", 'Net-Zero Targets Coverage'!N20=0,"",'Net-Zero Targets Coverage'!N20&gt;0,'Net-Zero Targets Coverage'!N20)</f>
        <v/>
      </c>
      <c r="K160" s="200" t="str" cm="1">
        <f t="array" ref="K160">_xlfn.IFS('Net-Zero Targets Coverage'!O20="","", 'Net-Zero Targets Coverage'!O20=0,"",'Net-Zero Targets Coverage'!O20&gt;0,'Net-Zero Targets Coverage'!O20)</f>
        <v/>
      </c>
      <c r="L160" s="200" t="str" cm="1">
        <f t="array" ref="L160">_xlfn.IFS('Net-Zero Targets Coverage'!P20="","", 'Net-Zero Targets Coverage'!P20=0,"",'Net-Zero Targets Coverage'!P20&gt;0,'Net-Zero Targets Coverage'!P20)</f>
        <v/>
      </c>
      <c r="M160" s="200" t="str" cm="1">
        <f t="array" ref="M160">_xlfn.IFS('Net-Zero Targets Coverage'!Q20="","", 'Net-Zero Targets Coverage'!Q20=0,"",'Net-Zero Targets Coverage'!Q20&gt;0,'Net-Zero Targets Coverage'!Q20)</f>
        <v/>
      </c>
      <c r="N160" s="200" t="str" cm="1">
        <f t="array" ref="N160">_xlfn.IFS('Net-Zero Targets Coverage'!R20="","", 'Net-Zero Targets Coverage'!R20=0,"",'Net-Zero Targets Coverage'!R20&gt;0,'Net-Zero Targets Coverage'!R20)</f>
        <v/>
      </c>
      <c r="O160" s="200" t="str" cm="1">
        <f t="array" ref="O160">_xlfn.IFS('Net-Zero Targets Coverage'!S20="","", 'Net-Zero Targets Coverage'!S20=0,"",'Net-Zero Targets Coverage'!S20&gt;0,'Net-Zero Targets Coverage'!S20)</f>
        <v/>
      </c>
      <c r="P160" s="200" t="str" cm="1">
        <f t="array" ref="P160">_xlfn.IFS('Net-Zero Targets Coverage'!T20="","", 'Net-Zero Targets Coverage'!T20=0,"",'Net-Zero Targets Coverage'!T20&gt;0,'Net-Zero Targets Coverage'!T20)</f>
        <v/>
      </c>
      <c r="Q160" s="200" t="str" cm="1">
        <f t="array" ref="Q160">_xlfn.IFS('Net-Zero Targets Coverage'!U20="","", 'Net-Zero Targets Coverage'!U20=0,"",'Net-Zero Targets Coverage'!U20&gt;0,'Net-Zero Targets Coverage'!U20)</f>
        <v/>
      </c>
      <c r="R160" s="200" t="str" cm="1">
        <f t="array" ref="R160">_xlfn.IFS('Net-Zero Targets Coverage'!V20="","", 'Net-Zero Targets Coverage'!V20=0,"",'Net-Zero Targets Coverage'!V20&gt;0,'Net-Zero Targets Coverage'!V20)</f>
        <v/>
      </c>
      <c r="S160" s="200" t="str" cm="1">
        <f t="array" ref="S160">_xlfn.IFS('Net-Zero Targets Coverage'!W20="","", 'Net-Zero Targets Coverage'!W20=0,"",'Net-Zero Targets Coverage'!W20&gt;0,'Net-Zero Targets Coverage'!W20)</f>
        <v/>
      </c>
      <c r="T160" s="200" t="str" cm="1">
        <f t="array" ref="T160">_xlfn.IFS('Net-Zero Targets Coverage'!X20="","", 'Net-Zero Targets Coverage'!X20=0,"",'Net-Zero Targets Coverage'!X20&gt;0,'Net-Zero Targets Coverage'!X20)</f>
        <v/>
      </c>
      <c r="U160" s="200" t="str" cm="1">
        <f t="array" ref="U160">_xlfn.IFS('Net-Zero Targets Coverage'!Y20="","", 'Net-Zero Targets Coverage'!Y20=0,"",'Net-Zero Targets Coverage'!Y20&gt;0,'Net-Zero Targets Coverage'!Y20)</f>
        <v/>
      </c>
      <c r="V160" s="200">
        <f>'Net-Zero Targets Coverage'!E20</f>
        <v>0</v>
      </c>
      <c r="W160" s="202"/>
      <c r="X160" s="202"/>
      <c r="Y160" s="202"/>
      <c r="Z160" s="202"/>
    </row>
    <row r="161" spans="1:26" ht="15.75" customHeight="1">
      <c r="A161" s="201" t="s">
        <v>390</v>
      </c>
      <c r="B161" s="200" t="str" cm="1">
        <f t="array" ref="B161">_xlfn.IFS('Net-Zero Targets Coverage'!F21="","", 'Net-Zero Targets Coverage'!F21=0,"",'Net-Zero Targets Coverage'!F21&gt;0,'Net-Zero Targets Coverage'!F21)</f>
        <v/>
      </c>
      <c r="C161" s="200" t="str" cm="1">
        <f t="array" ref="C161">_xlfn.IFS('Net-Zero Targets Coverage'!G21="","", 'Net-Zero Targets Coverage'!G21=0,"",'Net-Zero Targets Coverage'!G21&gt;0,'Net-Zero Targets Coverage'!G21)</f>
        <v/>
      </c>
      <c r="D161" s="200" t="str" cm="1">
        <f t="array" ref="D161">_xlfn.IFS('Net-Zero Targets Coverage'!H21="","", 'Net-Zero Targets Coverage'!H21=0,"",'Net-Zero Targets Coverage'!H21&gt;0,'Net-Zero Targets Coverage'!H21)</f>
        <v/>
      </c>
      <c r="E161" s="200" t="str" cm="1">
        <f t="array" ref="E161">_xlfn.IFS('Net-Zero Targets Coverage'!I21="","", 'Net-Zero Targets Coverage'!I21=0,"",'Net-Zero Targets Coverage'!I21&gt;0,'Net-Zero Targets Coverage'!I21)</f>
        <v/>
      </c>
      <c r="F161" s="200" t="str" cm="1">
        <f t="array" ref="F161">_xlfn.IFS('Net-Zero Targets Coverage'!J21="","", 'Net-Zero Targets Coverage'!J21=0,"",'Net-Zero Targets Coverage'!J21&gt;0,'Net-Zero Targets Coverage'!J21)</f>
        <v/>
      </c>
      <c r="G161" s="200" t="str" cm="1">
        <f t="array" ref="G161">_xlfn.IFS('Net-Zero Targets Coverage'!K21="","", 'Net-Zero Targets Coverage'!K21=0,"",'Net-Zero Targets Coverage'!K21&gt;0,'Net-Zero Targets Coverage'!K21)</f>
        <v/>
      </c>
      <c r="H161" s="200" t="str" cm="1">
        <f t="array" ref="H161">_xlfn.IFS('Net-Zero Targets Coverage'!L21="","", 'Net-Zero Targets Coverage'!L21=0,"",'Net-Zero Targets Coverage'!L21&gt;0,'Net-Zero Targets Coverage'!L21)</f>
        <v/>
      </c>
      <c r="I161" s="200" t="str" cm="1">
        <f t="array" ref="I161">_xlfn.IFS('Net-Zero Targets Coverage'!M21="","", 'Net-Zero Targets Coverage'!M21=0,"",'Net-Zero Targets Coverage'!M21&gt;0,'Net-Zero Targets Coverage'!M21)</f>
        <v/>
      </c>
      <c r="J161" s="200" t="str" cm="1">
        <f t="array" ref="J161">_xlfn.IFS('Net-Zero Targets Coverage'!N21="","", 'Net-Zero Targets Coverage'!N21=0,"",'Net-Zero Targets Coverage'!N21&gt;0,'Net-Zero Targets Coverage'!N21)</f>
        <v/>
      </c>
      <c r="K161" s="200" t="str" cm="1">
        <f t="array" ref="K161">_xlfn.IFS('Net-Zero Targets Coverage'!O21="","", 'Net-Zero Targets Coverage'!O21=0,"",'Net-Zero Targets Coverage'!O21&gt;0,'Net-Zero Targets Coverage'!O21)</f>
        <v/>
      </c>
      <c r="L161" s="200" t="str" cm="1">
        <f t="array" ref="L161">_xlfn.IFS('Net-Zero Targets Coverage'!P21="","", 'Net-Zero Targets Coverage'!P21=0,"",'Net-Zero Targets Coverage'!P21&gt;0,'Net-Zero Targets Coverage'!P21)</f>
        <v/>
      </c>
      <c r="M161" s="200" t="str" cm="1">
        <f t="array" ref="M161">_xlfn.IFS('Net-Zero Targets Coverage'!Q21="","", 'Net-Zero Targets Coverage'!Q21=0,"",'Net-Zero Targets Coverage'!Q21&gt;0,'Net-Zero Targets Coverage'!Q21)</f>
        <v/>
      </c>
      <c r="N161" s="200" t="str" cm="1">
        <f t="array" ref="N161">_xlfn.IFS('Net-Zero Targets Coverage'!R21="","", 'Net-Zero Targets Coverage'!R21=0,"",'Net-Zero Targets Coverage'!R21&gt;0,'Net-Zero Targets Coverage'!R21)</f>
        <v/>
      </c>
      <c r="O161" s="200" t="str" cm="1">
        <f t="array" ref="O161">_xlfn.IFS('Net-Zero Targets Coverage'!S21="","", 'Net-Zero Targets Coverage'!S21=0,"",'Net-Zero Targets Coverage'!S21&gt;0,'Net-Zero Targets Coverage'!S21)</f>
        <v/>
      </c>
      <c r="P161" s="200" t="str" cm="1">
        <f t="array" ref="P161">_xlfn.IFS('Net-Zero Targets Coverage'!T21="","", 'Net-Zero Targets Coverage'!T21=0,"",'Net-Zero Targets Coverage'!T21&gt;0,'Net-Zero Targets Coverage'!T21)</f>
        <v/>
      </c>
      <c r="Q161" s="200" t="str" cm="1">
        <f t="array" ref="Q161">_xlfn.IFS('Net-Zero Targets Coverage'!U21="","", 'Net-Zero Targets Coverage'!U21=0,"",'Net-Zero Targets Coverage'!U21&gt;0,'Net-Zero Targets Coverage'!U21)</f>
        <v/>
      </c>
      <c r="R161" s="200" t="str" cm="1">
        <f t="array" ref="R161">_xlfn.IFS('Net-Zero Targets Coverage'!V21="","", 'Net-Zero Targets Coverage'!V21=0,"",'Net-Zero Targets Coverage'!V21&gt;0,'Net-Zero Targets Coverage'!V21)</f>
        <v/>
      </c>
      <c r="S161" s="200" t="str" cm="1">
        <f t="array" ref="S161">_xlfn.IFS('Net-Zero Targets Coverage'!W21="","", 'Net-Zero Targets Coverage'!W21=0,"",'Net-Zero Targets Coverage'!W21&gt;0,'Net-Zero Targets Coverage'!W21)</f>
        <v/>
      </c>
      <c r="T161" s="200" t="str" cm="1">
        <f t="array" ref="T161">_xlfn.IFS('Net-Zero Targets Coverage'!X21="","", 'Net-Zero Targets Coverage'!X21=0,"",'Net-Zero Targets Coverage'!X21&gt;0,'Net-Zero Targets Coverage'!X21)</f>
        <v/>
      </c>
      <c r="U161" s="200" t="str" cm="1">
        <f t="array" ref="U161">_xlfn.IFS('Net-Zero Targets Coverage'!Y21="","", 'Net-Zero Targets Coverage'!Y21=0,"",'Net-Zero Targets Coverage'!Y21&gt;0,'Net-Zero Targets Coverage'!Y21)</f>
        <v/>
      </c>
      <c r="V161" s="200">
        <f>'Net-Zero Targets Coverage'!E21</f>
        <v>0</v>
      </c>
      <c r="W161" s="202"/>
      <c r="X161" s="202"/>
      <c r="Y161" s="202"/>
      <c r="Z161" s="202"/>
    </row>
    <row r="162" spans="1:26" ht="15.75" customHeight="1">
      <c r="A162" s="201" t="s">
        <v>391</v>
      </c>
      <c r="B162" s="200" t="str" cm="1">
        <f t="array" ref="B162">_xlfn.IFS('Net-Zero Targets Coverage'!F22="","", 'Net-Zero Targets Coverage'!F22=0,"",'Net-Zero Targets Coverage'!F22&gt;0,'Net-Zero Targets Coverage'!F22)</f>
        <v/>
      </c>
      <c r="C162" s="200" t="str" cm="1">
        <f t="array" ref="C162">_xlfn.IFS('Net-Zero Targets Coverage'!G22="","", 'Net-Zero Targets Coverage'!G22=0,"",'Net-Zero Targets Coverage'!G22&gt;0,'Net-Zero Targets Coverage'!G22)</f>
        <v/>
      </c>
      <c r="D162" s="200" t="str" cm="1">
        <f t="array" ref="D162">_xlfn.IFS('Net-Zero Targets Coverage'!H22="","", 'Net-Zero Targets Coverage'!H22=0,"",'Net-Zero Targets Coverage'!H22&gt;0,'Net-Zero Targets Coverage'!H22)</f>
        <v/>
      </c>
      <c r="E162" s="200" t="str" cm="1">
        <f t="array" ref="E162">_xlfn.IFS('Net-Zero Targets Coverage'!I22="","", 'Net-Zero Targets Coverage'!I22=0,"",'Net-Zero Targets Coverage'!I22&gt;0,'Net-Zero Targets Coverage'!I22)</f>
        <v/>
      </c>
      <c r="F162" s="200" t="str" cm="1">
        <f t="array" ref="F162">_xlfn.IFS('Net-Zero Targets Coverage'!J22="","", 'Net-Zero Targets Coverage'!J22=0,"",'Net-Zero Targets Coverage'!J22&gt;0,'Net-Zero Targets Coverage'!J22)</f>
        <v/>
      </c>
      <c r="G162" s="200" t="str" cm="1">
        <f t="array" ref="G162">_xlfn.IFS('Net-Zero Targets Coverage'!K22="","", 'Net-Zero Targets Coverage'!K22=0,"",'Net-Zero Targets Coverage'!K22&gt;0,'Net-Zero Targets Coverage'!K22)</f>
        <v/>
      </c>
      <c r="H162" s="200" t="str" cm="1">
        <f t="array" ref="H162">_xlfn.IFS('Net-Zero Targets Coverage'!L22="","", 'Net-Zero Targets Coverage'!L22=0,"",'Net-Zero Targets Coverage'!L22&gt;0,'Net-Zero Targets Coverage'!L22)</f>
        <v/>
      </c>
      <c r="I162" s="200" t="str" cm="1">
        <f t="array" ref="I162">_xlfn.IFS('Net-Zero Targets Coverage'!M22="","", 'Net-Zero Targets Coverage'!M22=0,"",'Net-Zero Targets Coverage'!M22&gt;0,'Net-Zero Targets Coverage'!M22)</f>
        <v/>
      </c>
      <c r="J162" s="200" t="str" cm="1">
        <f t="array" ref="J162">_xlfn.IFS('Net-Zero Targets Coverage'!N22="","", 'Net-Zero Targets Coverage'!N22=0,"",'Net-Zero Targets Coverage'!N22&gt;0,'Net-Zero Targets Coverage'!N22)</f>
        <v/>
      </c>
      <c r="K162" s="200" t="str" cm="1">
        <f t="array" ref="K162">_xlfn.IFS('Net-Zero Targets Coverage'!O22="","", 'Net-Zero Targets Coverage'!O22=0,"",'Net-Zero Targets Coverage'!O22&gt;0,'Net-Zero Targets Coverage'!O22)</f>
        <v/>
      </c>
      <c r="L162" s="200" t="str" cm="1">
        <f t="array" ref="L162">_xlfn.IFS('Net-Zero Targets Coverage'!P22="","", 'Net-Zero Targets Coverage'!P22=0,"",'Net-Zero Targets Coverage'!P22&gt;0,'Net-Zero Targets Coverage'!P22)</f>
        <v/>
      </c>
      <c r="M162" s="200" t="str" cm="1">
        <f t="array" ref="M162">_xlfn.IFS('Net-Zero Targets Coverage'!Q22="","", 'Net-Zero Targets Coverage'!Q22=0,"",'Net-Zero Targets Coverage'!Q22&gt;0,'Net-Zero Targets Coverage'!Q22)</f>
        <v/>
      </c>
      <c r="N162" s="200" t="str" cm="1">
        <f t="array" ref="N162">_xlfn.IFS('Net-Zero Targets Coverage'!R22="","", 'Net-Zero Targets Coverage'!R22=0,"",'Net-Zero Targets Coverage'!R22&gt;0,'Net-Zero Targets Coverage'!R22)</f>
        <v/>
      </c>
      <c r="O162" s="200" t="str" cm="1">
        <f t="array" ref="O162">_xlfn.IFS('Net-Zero Targets Coverage'!S22="","", 'Net-Zero Targets Coverage'!S22=0,"",'Net-Zero Targets Coverage'!S22&gt;0,'Net-Zero Targets Coverage'!S22)</f>
        <v/>
      </c>
      <c r="P162" s="200" t="str" cm="1">
        <f t="array" ref="P162">_xlfn.IFS('Net-Zero Targets Coverage'!T22="","", 'Net-Zero Targets Coverage'!T22=0,"",'Net-Zero Targets Coverage'!T22&gt;0,'Net-Zero Targets Coverage'!T22)</f>
        <v/>
      </c>
      <c r="Q162" s="200" t="str" cm="1">
        <f t="array" ref="Q162">_xlfn.IFS('Net-Zero Targets Coverage'!U22="","", 'Net-Zero Targets Coverage'!U22=0,"",'Net-Zero Targets Coverage'!U22&gt;0,'Net-Zero Targets Coverage'!U22)</f>
        <v/>
      </c>
      <c r="R162" s="200" t="str" cm="1">
        <f t="array" ref="R162">_xlfn.IFS('Net-Zero Targets Coverage'!V22="","", 'Net-Zero Targets Coverage'!V22=0,"",'Net-Zero Targets Coverage'!V22&gt;0,'Net-Zero Targets Coverage'!V22)</f>
        <v/>
      </c>
      <c r="S162" s="200" t="str" cm="1">
        <f t="array" ref="S162">_xlfn.IFS('Net-Zero Targets Coverage'!W22="","", 'Net-Zero Targets Coverage'!W22=0,"",'Net-Zero Targets Coverage'!W22&gt;0,'Net-Zero Targets Coverage'!W22)</f>
        <v/>
      </c>
      <c r="T162" s="200" t="str" cm="1">
        <f t="array" ref="T162">_xlfn.IFS('Net-Zero Targets Coverage'!X22="","", 'Net-Zero Targets Coverage'!X22=0,"",'Net-Zero Targets Coverage'!X22&gt;0,'Net-Zero Targets Coverage'!X22)</f>
        <v/>
      </c>
      <c r="U162" s="200" t="str" cm="1">
        <f t="array" ref="U162">_xlfn.IFS('Net-Zero Targets Coverage'!Y22="","", 'Net-Zero Targets Coverage'!Y22=0,"",'Net-Zero Targets Coverage'!Y22&gt;0,'Net-Zero Targets Coverage'!Y22)</f>
        <v/>
      </c>
      <c r="V162" s="200">
        <f>'Net-Zero Targets Coverage'!E22</f>
        <v>0</v>
      </c>
      <c r="W162" s="202"/>
      <c r="X162" s="202"/>
      <c r="Y162" s="202"/>
      <c r="Z162" s="202"/>
    </row>
    <row r="163" spans="1:26" ht="15.75" customHeight="1">
      <c r="A163" s="201" t="s">
        <v>393</v>
      </c>
      <c r="B163" s="200" t="str" cm="1">
        <f t="array" ref="B163">_xlfn.IFS('Net-Zero Targets Coverage'!F24="","", 'Net-Zero Targets Coverage'!F24=0,"",'Net-Zero Targets Coverage'!F24&gt;0,'Net-Zero Targets Coverage'!F24)</f>
        <v/>
      </c>
      <c r="C163" s="200" t="str" cm="1">
        <f t="array" ref="C163">_xlfn.IFS('Net-Zero Targets Coverage'!G24="","", 'Net-Zero Targets Coverage'!G24=0,"",'Net-Zero Targets Coverage'!G24&gt;0,'Net-Zero Targets Coverage'!G24)</f>
        <v/>
      </c>
      <c r="D163" s="200" t="str" cm="1">
        <f t="array" ref="D163">_xlfn.IFS('Net-Zero Targets Coverage'!H24="","", 'Net-Zero Targets Coverage'!H24=0,"",'Net-Zero Targets Coverage'!H24&gt;0,'Net-Zero Targets Coverage'!H24)</f>
        <v/>
      </c>
      <c r="E163" s="200" t="str" cm="1">
        <f t="array" ref="E163">_xlfn.IFS('Net-Zero Targets Coverage'!I24="","", 'Net-Zero Targets Coverage'!I24=0,"",'Net-Zero Targets Coverage'!I24&gt;0,'Net-Zero Targets Coverage'!I24)</f>
        <v/>
      </c>
      <c r="F163" s="200" t="str" cm="1">
        <f t="array" ref="F163">_xlfn.IFS('Net-Zero Targets Coverage'!J24="","", 'Net-Zero Targets Coverage'!J24=0,"",'Net-Zero Targets Coverage'!J24&gt;0,'Net-Zero Targets Coverage'!J24)</f>
        <v/>
      </c>
      <c r="G163" s="200" t="str" cm="1">
        <f t="array" ref="G163">_xlfn.IFS('Net-Zero Targets Coverage'!K24="","", 'Net-Zero Targets Coverage'!K24=0,"",'Net-Zero Targets Coverage'!K24&gt;0,'Net-Zero Targets Coverage'!K24)</f>
        <v/>
      </c>
      <c r="H163" s="200" t="str" cm="1">
        <f t="array" ref="H163">_xlfn.IFS('Net-Zero Targets Coverage'!L24="","", 'Net-Zero Targets Coverage'!L24=0,"",'Net-Zero Targets Coverage'!L24&gt;0,'Net-Zero Targets Coverage'!L24)</f>
        <v/>
      </c>
      <c r="I163" s="200" t="str" cm="1">
        <f t="array" ref="I163">_xlfn.IFS('Net-Zero Targets Coverage'!M24="","", 'Net-Zero Targets Coverage'!M24=0,"",'Net-Zero Targets Coverage'!M24&gt;0,'Net-Zero Targets Coverage'!M24)</f>
        <v/>
      </c>
      <c r="J163" s="200" t="str" cm="1">
        <f t="array" ref="J163">_xlfn.IFS('Net-Zero Targets Coverage'!N24="","", 'Net-Zero Targets Coverage'!N24=0,"",'Net-Zero Targets Coverage'!N24&gt;0,'Net-Zero Targets Coverage'!N24)</f>
        <v/>
      </c>
      <c r="K163" s="200" t="str" cm="1">
        <f t="array" ref="K163">_xlfn.IFS('Net-Zero Targets Coverage'!O24="","", 'Net-Zero Targets Coverage'!O24=0,"",'Net-Zero Targets Coverage'!O24&gt;0,'Net-Zero Targets Coverage'!O24)</f>
        <v/>
      </c>
      <c r="L163" s="200" t="str" cm="1">
        <f t="array" ref="L163">_xlfn.IFS('Net-Zero Targets Coverage'!P24="","", 'Net-Zero Targets Coverage'!P24=0,"",'Net-Zero Targets Coverage'!P24&gt;0,'Net-Zero Targets Coverage'!P24)</f>
        <v/>
      </c>
      <c r="M163" s="200" t="str" cm="1">
        <f t="array" ref="M163">_xlfn.IFS('Net-Zero Targets Coverage'!Q24="","", 'Net-Zero Targets Coverage'!Q24=0,"",'Net-Zero Targets Coverage'!Q24&gt;0,'Net-Zero Targets Coverage'!Q24)</f>
        <v/>
      </c>
      <c r="N163" s="200" t="str" cm="1">
        <f t="array" ref="N163">_xlfn.IFS('Net-Zero Targets Coverage'!R24="","", 'Net-Zero Targets Coverage'!R24=0,"",'Net-Zero Targets Coverage'!R24&gt;0,'Net-Zero Targets Coverage'!R24)</f>
        <v/>
      </c>
      <c r="O163" s="200" t="str" cm="1">
        <f t="array" ref="O163">_xlfn.IFS('Net-Zero Targets Coverage'!S24="","", 'Net-Zero Targets Coverage'!S24=0,"",'Net-Zero Targets Coverage'!S24&gt;0,'Net-Zero Targets Coverage'!S24)</f>
        <v/>
      </c>
      <c r="P163" s="200" t="str" cm="1">
        <f t="array" ref="P163">_xlfn.IFS('Net-Zero Targets Coverage'!T24="","", 'Net-Zero Targets Coverage'!T24=0,"",'Net-Zero Targets Coverage'!T24&gt;0,'Net-Zero Targets Coverage'!T24)</f>
        <v/>
      </c>
      <c r="Q163" s="200" t="str" cm="1">
        <f t="array" ref="Q163">_xlfn.IFS('Net-Zero Targets Coverage'!U24="","", 'Net-Zero Targets Coverage'!U24=0,"",'Net-Zero Targets Coverage'!U24&gt;0,'Net-Zero Targets Coverage'!U24)</f>
        <v/>
      </c>
      <c r="R163" s="200" t="str" cm="1">
        <f t="array" ref="R163">_xlfn.IFS('Net-Zero Targets Coverage'!V24="","", 'Net-Zero Targets Coverage'!V24=0,"",'Net-Zero Targets Coverage'!V24&gt;0,'Net-Zero Targets Coverage'!V24)</f>
        <v/>
      </c>
      <c r="S163" s="200" t="str" cm="1">
        <f t="array" ref="S163">_xlfn.IFS('Net-Zero Targets Coverage'!W24="","", 'Net-Zero Targets Coverage'!W24=0,"",'Net-Zero Targets Coverage'!W24&gt;0,'Net-Zero Targets Coverage'!W24)</f>
        <v/>
      </c>
      <c r="T163" s="200" t="str" cm="1">
        <f t="array" ref="T163">_xlfn.IFS('Net-Zero Targets Coverage'!X24="","", 'Net-Zero Targets Coverage'!X24=0,"",'Net-Zero Targets Coverage'!X24&gt;0,'Net-Zero Targets Coverage'!X24)</f>
        <v/>
      </c>
      <c r="U163" s="200" t="str" cm="1">
        <f t="array" ref="U163">_xlfn.IFS('Net-Zero Targets Coverage'!Y24="","", 'Net-Zero Targets Coverage'!Y24=0,"",'Net-Zero Targets Coverage'!Y24&gt;0,'Net-Zero Targets Coverage'!Y24)</f>
        <v/>
      </c>
      <c r="V163" s="200">
        <f>'Net-Zero Targets Coverage'!E24</f>
        <v>0</v>
      </c>
      <c r="W163" s="202"/>
      <c r="X163" s="202"/>
      <c r="Y163" s="202"/>
      <c r="Z163" s="202"/>
    </row>
    <row r="164" spans="1:26" ht="15.75" customHeight="1">
      <c r="A164" s="201" t="s">
        <v>394</v>
      </c>
      <c r="B164" s="200" t="str" cm="1">
        <f t="array" ref="B164">_xlfn.IFS('Net-Zero Targets Coverage'!F25="","", 'Net-Zero Targets Coverage'!F25=0,"",'Net-Zero Targets Coverage'!F25&gt;0,'Net-Zero Targets Coverage'!F25)</f>
        <v/>
      </c>
      <c r="C164" s="200" t="str" cm="1">
        <f t="array" ref="C164">_xlfn.IFS('Net-Zero Targets Coverage'!G25="","", 'Net-Zero Targets Coverage'!G25=0,"",'Net-Zero Targets Coverage'!G25&gt;0,'Net-Zero Targets Coverage'!G25)</f>
        <v/>
      </c>
      <c r="D164" s="200" t="str" cm="1">
        <f t="array" ref="D164">_xlfn.IFS('Net-Zero Targets Coverage'!H25="","", 'Net-Zero Targets Coverage'!H25=0,"",'Net-Zero Targets Coverage'!H25&gt;0,'Net-Zero Targets Coverage'!H25)</f>
        <v/>
      </c>
      <c r="E164" s="200" t="str" cm="1">
        <f t="array" ref="E164">_xlfn.IFS('Net-Zero Targets Coverage'!I25="","", 'Net-Zero Targets Coverage'!I25=0,"",'Net-Zero Targets Coverage'!I25&gt;0,'Net-Zero Targets Coverage'!I25)</f>
        <v/>
      </c>
      <c r="F164" s="200" t="str" cm="1">
        <f t="array" ref="F164">_xlfn.IFS('Net-Zero Targets Coverage'!J25="","", 'Net-Zero Targets Coverage'!J25=0,"",'Net-Zero Targets Coverage'!J25&gt;0,'Net-Zero Targets Coverage'!J25)</f>
        <v/>
      </c>
      <c r="G164" s="200" t="str" cm="1">
        <f t="array" ref="G164">_xlfn.IFS('Net-Zero Targets Coverage'!K25="","", 'Net-Zero Targets Coverage'!K25=0,"",'Net-Zero Targets Coverage'!K25&gt;0,'Net-Zero Targets Coverage'!K25)</f>
        <v/>
      </c>
      <c r="H164" s="200" t="str" cm="1">
        <f t="array" ref="H164">_xlfn.IFS('Net-Zero Targets Coverage'!L25="","", 'Net-Zero Targets Coverage'!L25=0,"",'Net-Zero Targets Coverage'!L25&gt;0,'Net-Zero Targets Coverage'!L25)</f>
        <v/>
      </c>
      <c r="I164" s="200" t="str" cm="1">
        <f t="array" ref="I164">_xlfn.IFS('Net-Zero Targets Coverage'!M25="","", 'Net-Zero Targets Coverage'!M25=0,"",'Net-Zero Targets Coverage'!M25&gt;0,'Net-Zero Targets Coverage'!M25)</f>
        <v/>
      </c>
      <c r="J164" s="200" t="str" cm="1">
        <f t="array" ref="J164">_xlfn.IFS('Net-Zero Targets Coverage'!N25="","", 'Net-Zero Targets Coverage'!N25=0,"",'Net-Zero Targets Coverage'!N25&gt;0,'Net-Zero Targets Coverage'!N25)</f>
        <v/>
      </c>
      <c r="K164" s="200" t="str" cm="1">
        <f t="array" ref="K164">_xlfn.IFS('Net-Zero Targets Coverage'!O25="","", 'Net-Zero Targets Coverage'!O25=0,"",'Net-Zero Targets Coverage'!O25&gt;0,'Net-Zero Targets Coverage'!O25)</f>
        <v/>
      </c>
      <c r="L164" s="200" t="str" cm="1">
        <f t="array" ref="L164">_xlfn.IFS('Net-Zero Targets Coverage'!P25="","", 'Net-Zero Targets Coverage'!P25=0,"",'Net-Zero Targets Coverage'!P25&gt;0,'Net-Zero Targets Coverage'!P25)</f>
        <v/>
      </c>
      <c r="M164" s="200" t="str" cm="1">
        <f t="array" ref="M164">_xlfn.IFS('Net-Zero Targets Coverage'!Q25="","", 'Net-Zero Targets Coverage'!Q25=0,"",'Net-Zero Targets Coverage'!Q25&gt;0,'Net-Zero Targets Coverage'!Q25)</f>
        <v/>
      </c>
      <c r="N164" s="200" t="str" cm="1">
        <f t="array" ref="N164">_xlfn.IFS('Net-Zero Targets Coverage'!R25="","", 'Net-Zero Targets Coverage'!R25=0,"",'Net-Zero Targets Coverage'!R25&gt;0,'Net-Zero Targets Coverage'!R25)</f>
        <v/>
      </c>
      <c r="O164" s="200" t="str" cm="1">
        <f t="array" ref="O164">_xlfn.IFS('Net-Zero Targets Coverage'!S25="","", 'Net-Zero Targets Coverage'!S25=0,"",'Net-Zero Targets Coverage'!S25&gt;0,'Net-Zero Targets Coverage'!S25)</f>
        <v/>
      </c>
      <c r="P164" s="200" t="str" cm="1">
        <f t="array" ref="P164">_xlfn.IFS('Net-Zero Targets Coverage'!T25="","", 'Net-Zero Targets Coverage'!T25=0,"",'Net-Zero Targets Coverage'!T25&gt;0,'Net-Zero Targets Coverage'!T25)</f>
        <v/>
      </c>
      <c r="Q164" s="200" t="str" cm="1">
        <f t="array" ref="Q164">_xlfn.IFS('Net-Zero Targets Coverage'!U25="","", 'Net-Zero Targets Coverage'!U25=0,"",'Net-Zero Targets Coverage'!U25&gt;0,'Net-Zero Targets Coverage'!U25)</f>
        <v/>
      </c>
      <c r="R164" s="200" t="str" cm="1">
        <f t="array" ref="R164">_xlfn.IFS('Net-Zero Targets Coverage'!V25="","", 'Net-Zero Targets Coverage'!V25=0,"",'Net-Zero Targets Coverage'!V25&gt;0,'Net-Zero Targets Coverage'!V25)</f>
        <v/>
      </c>
      <c r="S164" s="200" t="str" cm="1">
        <f t="array" ref="S164">_xlfn.IFS('Net-Zero Targets Coverage'!W25="","", 'Net-Zero Targets Coverage'!W25=0,"",'Net-Zero Targets Coverage'!W25&gt;0,'Net-Zero Targets Coverage'!W25)</f>
        <v/>
      </c>
      <c r="T164" s="200" t="str" cm="1">
        <f t="array" ref="T164">_xlfn.IFS('Net-Zero Targets Coverage'!X25="","", 'Net-Zero Targets Coverage'!X25=0,"",'Net-Zero Targets Coverage'!X25&gt;0,'Net-Zero Targets Coverage'!X25)</f>
        <v/>
      </c>
      <c r="U164" s="200" t="str" cm="1">
        <f t="array" ref="U164">_xlfn.IFS('Net-Zero Targets Coverage'!Y25="","", 'Net-Zero Targets Coverage'!Y25=0,"",'Net-Zero Targets Coverage'!Y25&gt;0,'Net-Zero Targets Coverage'!Y25)</f>
        <v/>
      </c>
      <c r="V164" s="200">
        <f>'Net-Zero Targets Coverage'!E25</f>
        <v>0</v>
      </c>
      <c r="W164" s="202"/>
      <c r="X164" s="202"/>
      <c r="Y164" s="202"/>
      <c r="Z164" s="202"/>
    </row>
    <row r="165" spans="1:26" ht="15.75" customHeight="1">
      <c r="A165" s="201" t="s">
        <v>395</v>
      </c>
      <c r="B165" s="200" t="str" cm="1">
        <f t="array" ref="B165">_xlfn.IFS('Net-Zero Targets Coverage'!F26="","", 'Net-Zero Targets Coverage'!F26=0,"",'Net-Zero Targets Coverage'!F26&gt;0,'Net-Zero Targets Coverage'!F26)</f>
        <v/>
      </c>
      <c r="C165" s="200" t="str" cm="1">
        <f t="array" ref="C165">_xlfn.IFS('Net-Zero Targets Coverage'!G26="","", 'Net-Zero Targets Coverage'!G26=0,"",'Net-Zero Targets Coverage'!G26&gt;0,'Net-Zero Targets Coverage'!G26)</f>
        <v/>
      </c>
      <c r="D165" s="200" t="str" cm="1">
        <f t="array" ref="D165">_xlfn.IFS('Net-Zero Targets Coverage'!H26="","", 'Net-Zero Targets Coverage'!H26=0,"",'Net-Zero Targets Coverage'!H26&gt;0,'Net-Zero Targets Coverage'!H26)</f>
        <v/>
      </c>
      <c r="E165" s="200" t="str" cm="1">
        <f t="array" ref="E165">_xlfn.IFS('Net-Zero Targets Coverage'!I26="","", 'Net-Zero Targets Coverage'!I26=0,"",'Net-Zero Targets Coverage'!I26&gt;0,'Net-Zero Targets Coverage'!I26)</f>
        <v/>
      </c>
      <c r="F165" s="200" t="str" cm="1">
        <f t="array" ref="F165">_xlfn.IFS('Net-Zero Targets Coverage'!J26="","", 'Net-Zero Targets Coverage'!J26=0,"",'Net-Zero Targets Coverage'!J26&gt;0,'Net-Zero Targets Coverage'!J26)</f>
        <v/>
      </c>
      <c r="G165" s="200" t="str" cm="1">
        <f t="array" ref="G165">_xlfn.IFS('Net-Zero Targets Coverage'!K26="","", 'Net-Zero Targets Coverage'!K26=0,"",'Net-Zero Targets Coverage'!K26&gt;0,'Net-Zero Targets Coverage'!K26)</f>
        <v/>
      </c>
      <c r="H165" s="200" t="str" cm="1">
        <f t="array" ref="H165">_xlfn.IFS('Net-Zero Targets Coverage'!L26="","", 'Net-Zero Targets Coverage'!L26=0,"",'Net-Zero Targets Coverage'!L26&gt;0,'Net-Zero Targets Coverage'!L26)</f>
        <v/>
      </c>
      <c r="I165" s="200" t="str" cm="1">
        <f t="array" ref="I165">_xlfn.IFS('Net-Zero Targets Coverage'!M26="","", 'Net-Zero Targets Coverage'!M26=0,"",'Net-Zero Targets Coverage'!M26&gt;0,'Net-Zero Targets Coverage'!M26)</f>
        <v/>
      </c>
      <c r="J165" s="200" t="str" cm="1">
        <f t="array" ref="J165">_xlfn.IFS('Net-Zero Targets Coverage'!N26="","", 'Net-Zero Targets Coverage'!N26=0,"",'Net-Zero Targets Coverage'!N26&gt;0,'Net-Zero Targets Coverage'!N26)</f>
        <v/>
      </c>
      <c r="K165" s="200" t="str" cm="1">
        <f t="array" ref="K165">_xlfn.IFS('Net-Zero Targets Coverage'!O26="","", 'Net-Zero Targets Coverage'!O26=0,"",'Net-Zero Targets Coverage'!O26&gt;0,'Net-Zero Targets Coverage'!O26)</f>
        <v/>
      </c>
      <c r="L165" s="200" t="str" cm="1">
        <f t="array" ref="L165">_xlfn.IFS('Net-Zero Targets Coverage'!P26="","", 'Net-Zero Targets Coverage'!P26=0,"",'Net-Zero Targets Coverage'!P26&gt;0,'Net-Zero Targets Coverage'!P26)</f>
        <v/>
      </c>
      <c r="M165" s="200" t="str" cm="1">
        <f t="array" ref="M165">_xlfn.IFS('Net-Zero Targets Coverage'!Q26="","", 'Net-Zero Targets Coverage'!Q26=0,"",'Net-Zero Targets Coverage'!Q26&gt;0,'Net-Zero Targets Coverage'!Q26)</f>
        <v/>
      </c>
      <c r="N165" s="200" t="str" cm="1">
        <f t="array" ref="N165">_xlfn.IFS('Net-Zero Targets Coverage'!R26="","", 'Net-Zero Targets Coverage'!R26=0,"",'Net-Zero Targets Coverage'!R26&gt;0,'Net-Zero Targets Coverage'!R26)</f>
        <v/>
      </c>
      <c r="O165" s="200" t="str" cm="1">
        <f t="array" ref="O165">_xlfn.IFS('Net-Zero Targets Coverage'!S26="","", 'Net-Zero Targets Coverage'!S26=0,"",'Net-Zero Targets Coverage'!S26&gt;0,'Net-Zero Targets Coverage'!S26)</f>
        <v/>
      </c>
      <c r="P165" s="200" t="str" cm="1">
        <f t="array" ref="P165">_xlfn.IFS('Net-Zero Targets Coverage'!T26="","", 'Net-Zero Targets Coverage'!T26=0,"",'Net-Zero Targets Coverage'!T26&gt;0,'Net-Zero Targets Coverage'!T26)</f>
        <v/>
      </c>
      <c r="Q165" s="200" t="str" cm="1">
        <f t="array" ref="Q165">_xlfn.IFS('Net-Zero Targets Coverage'!U26="","", 'Net-Zero Targets Coverage'!U26=0,"",'Net-Zero Targets Coverage'!U26&gt;0,'Net-Zero Targets Coverage'!U26)</f>
        <v/>
      </c>
      <c r="R165" s="200" t="str" cm="1">
        <f t="array" ref="R165">_xlfn.IFS('Net-Zero Targets Coverage'!V26="","", 'Net-Zero Targets Coverage'!V26=0,"",'Net-Zero Targets Coverage'!V26&gt;0,'Net-Zero Targets Coverage'!V26)</f>
        <v/>
      </c>
      <c r="S165" s="200" t="str" cm="1">
        <f t="array" ref="S165">_xlfn.IFS('Net-Zero Targets Coverage'!W26="","", 'Net-Zero Targets Coverage'!W26=0,"",'Net-Zero Targets Coverage'!W26&gt;0,'Net-Zero Targets Coverage'!W26)</f>
        <v/>
      </c>
      <c r="T165" s="200" t="str" cm="1">
        <f t="array" ref="T165">_xlfn.IFS('Net-Zero Targets Coverage'!X26="","", 'Net-Zero Targets Coverage'!X26=0,"",'Net-Zero Targets Coverage'!X26&gt;0,'Net-Zero Targets Coverage'!X26)</f>
        <v/>
      </c>
      <c r="U165" s="200" t="str" cm="1">
        <f t="array" ref="U165">_xlfn.IFS('Net-Zero Targets Coverage'!Y26="","", 'Net-Zero Targets Coverage'!Y26=0,"",'Net-Zero Targets Coverage'!Y26&gt;0,'Net-Zero Targets Coverage'!Y26)</f>
        <v/>
      </c>
      <c r="V165" s="200">
        <f>'Net-Zero Targets Coverage'!E26</f>
        <v>0</v>
      </c>
      <c r="W165" s="202"/>
      <c r="X165" s="202"/>
      <c r="Y165" s="202"/>
      <c r="Z165" s="202"/>
    </row>
    <row r="166" spans="1:26" ht="15.75" customHeight="1">
      <c r="A166" s="201" t="s">
        <v>396</v>
      </c>
      <c r="B166" s="200" t="str" cm="1">
        <f t="array" ref="B166">_xlfn.IFS('Net-Zero Targets Coverage'!F27="","", 'Net-Zero Targets Coverage'!F27=0,"",'Net-Zero Targets Coverage'!F27&gt;0,'Net-Zero Targets Coverage'!F27)</f>
        <v/>
      </c>
      <c r="C166" s="200" t="str" cm="1">
        <f t="array" ref="C166">_xlfn.IFS('Net-Zero Targets Coverage'!G27="","", 'Net-Zero Targets Coverage'!G27=0,"",'Net-Zero Targets Coverage'!G27&gt;0,'Net-Zero Targets Coverage'!G27)</f>
        <v/>
      </c>
      <c r="D166" s="200" t="str" cm="1">
        <f t="array" ref="D166">_xlfn.IFS('Net-Zero Targets Coverage'!H27="","", 'Net-Zero Targets Coverage'!H27=0,"",'Net-Zero Targets Coverage'!H27&gt;0,'Net-Zero Targets Coverage'!H27)</f>
        <v/>
      </c>
      <c r="E166" s="200" t="str" cm="1">
        <f t="array" ref="E166">_xlfn.IFS('Net-Zero Targets Coverage'!I27="","", 'Net-Zero Targets Coverage'!I27=0,"",'Net-Zero Targets Coverage'!I27&gt;0,'Net-Zero Targets Coverage'!I27)</f>
        <v/>
      </c>
      <c r="F166" s="200" t="str" cm="1">
        <f t="array" ref="F166">_xlfn.IFS('Net-Zero Targets Coverage'!J27="","", 'Net-Zero Targets Coverage'!J27=0,"",'Net-Zero Targets Coverage'!J27&gt;0,'Net-Zero Targets Coverage'!J27)</f>
        <v/>
      </c>
      <c r="G166" s="200" t="str" cm="1">
        <f t="array" ref="G166">_xlfn.IFS('Net-Zero Targets Coverage'!K27="","", 'Net-Zero Targets Coverage'!K27=0,"",'Net-Zero Targets Coverage'!K27&gt;0,'Net-Zero Targets Coverage'!K27)</f>
        <v/>
      </c>
      <c r="H166" s="200" t="str" cm="1">
        <f t="array" ref="H166">_xlfn.IFS('Net-Zero Targets Coverage'!L27="","", 'Net-Zero Targets Coverage'!L27=0,"",'Net-Zero Targets Coverage'!L27&gt;0,'Net-Zero Targets Coverage'!L27)</f>
        <v/>
      </c>
      <c r="I166" s="200" t="str" cm="1">
        <f t="array" ref="I166">_xlfn.IFS('Net-Zero Targets Coverage'!M27="","", 'Net-Zero Targets Coverage'!M27=0,"",'Net-Zero Targets Coverage'!M27&gt;0,'Net-Zero Targets Coverage'!M27)</f>
        <v/>
      </c>
      <c r="J166" s="200" t="str" cm="1">
        <f t="array" ref="J166">_xlfn.IFS('Net-Zero Targets Coverage'!N27="","", 'Net-Zero Targets Coverage'!N27=0,"",'Net-Zero Targets Coverage'!N27&gt;0,'Net-Zero Targets Coverage'!N27)</f>
        <v/>
      </c>
      <c r="K166" s="200" t="str" cm="1">
        <f t="array" ref="K166">_xlfn.IFS('Net-Zero Targets Coverage'!O27="","", 'Net-Zero Targets Coverage'!O27=0,"",'Net-Zero Targets Coverage'!O27&gt;0,'Net-Zero Targets Coverage'!O27)</f>
        <v/>
      </c>
      <c r="L166" s="200" t="str" cm="1">
        <f t="array" ref="L166">_xlfn.IFS('Net-Zero Targets Coverage'!P27="","", 'Net-Zero Targets Coverage'!P27=0,"",'Net-Zero Targets Coverage'!P27&gt;0,'Net-Zero Targets Coverage'!P27)</f>
        <v/>
      </c>
      <c r="M166" s="200" t="str" cm="1">
        <f t="array" ref="M166">_xlfn.IFS('Net-Zero Targets Coverage'!Q27="","", 'Net-Zero Targets Coverage'!Q27=0,"",'Net-Zero Targets Coverage'!Q27&gt;0,'Net-Zero Targets Coverage'!Q27)</f>
        <v/>
      </c>
      <c r="N166" s="200" t="str" cm="1">
        <f t="array" ref="N166">_xlfn.IFS('Net-Zero Targets Coverage'!R27="","", 'Net-Zero Targets Coverage'!R27=0,"",'Net-Zero Targets Coverage'!R27&gt;0,'Net-Zero Targets Coverage'!R27)</f>
        <v/>
      </c>
      <c r="O166" s="200" t="str" cm="1">
        <f t="array" ref="O166">_xlfn.IFS('Net-Zero Targets Coverage'!S27="","", 'Net-Zero Targets Coverage'!S27=0,"",'Net-Zero Targets Coverage'!S27&gt;0,'Net-Zero Targets Coverage'!S27)</f>
        <v/>
      </c>
      <c r="P166" s="200" t="str" cm="1">
        <f t="array" ref="P166">_xlfn.IFS('Net-Zero Targets Coverage'!T27="","", 'Net-Zero Targets Coverage'!T27=0,"",'Net-Zero Targets Coverage'!T27&gt;0,'Net-Zero Targets Coverage'!T27)</f>
        <v/>
      </c>
      <c r="Q166" s="200" t="str" cm="1">
        <f t="array" ref="Q166">_xlfn.IFS('Net-Zero Targets Coverage'!U27="","", 'Net-Zero Targets Coverage'!U27=0,"",'Net-Zero Targets Coverage'!U27&gt;0,'Net-Zero Targets Coverage'!U27)</f>
        <v/>
      </c>
      <c r="R166" s="200" t="str" cm="1">
        <f t="array" ref="R166">_xlfn.IFS('Net-Zero Targets Coverage'!V27="","", 'Net-Zero Targets Coverage'!V27=0,"",'Net-Zero Targets Coverage'!V27&gt;0,'Net-Zero Targets Coverage'!V27)</f>
        <v/>
      </c>
      <c r="S166" s="200" t="str" cm="1">
        <f t="array" ref="S166">_xlfn.IFS('Net-Zero Targets Coverage'!W27="","", 'Net-Zero Targets Coverage'!W27=0,"",'Net-Zero Targets Coverage'!W27&gt;0,'Net-Zero Targets Coverage'!W27)</f>
        <v/>
      </c>
      <c r="T166" s="200" t="str" cm="1">
        <f t="array" ref="T166">_xlfn.IFS('Net-Zero Targets Coverage'!X27="","", 'Net-Zero Targets Coverage'!X27=0,"",'Net-Zero Targets Coverage'!X27&gt;0,'Net-Zero Targets Coverage'!X27)</f>
        <v/>
      </c>
      <c r="U166" s="200" t="str" cm="1">
        <f t="array" ref="U166">_xlfn.IFS('Net-Zero Targets Coverage'!Y27="","", 'Net-Zero Targets Coverage'!Y27=0,"",'Net-Zero Targets Coverage'!Y27&gt;0,'Net-Zero Targets Coverage'!Y27)</f>
        <v/>
      </c>
      <c r="V166" s="200">
        <f>'Net-Zero Targets Coverage'!E27</f>
        <v>0</v>
      </c>
      <c r="W166" s="202"/>
      <c r="X166" s="202"/>
      <c r="Y166" s="202"/>
      <c r="Z166" s="202"/>
    </row>
    <row r="167" spans="1:26" ht="15.75" customHeight="1">
      <c r="A167" s="201" t="s">
        <v>397</v>
      </c>
      <c r="B167" s="200" t="str" cm="1">
        <f t="array" ref="B167">_xlfn.IFS('Net-Zero Targets Coverage'!F28="","", 'Net-Zero Targets Coverage'!F28=0,"",'Net-Zero Targets Coverage'!F28&gt;0,'Net-Zero Targets Coverage'!F28)</f>
        <v/>
      </c>
      <c r="C167" s="200" t="str" cm="1">
        <f t="array" ref="C167">_xlfn.IFS('Net-Zero Targets Coverage'!G28="","", 'Net-Zero Targets Coverage'!G28=0,"",'Net-Zero Targets Coverage'!G28&gt;0,'Net-Zero Targets Coverage'!G28)</f>
        <v/>
      </c>
      <c r="D167" s="200" t="str" cm="1">
        <f t="array" ref="D167">_xlfn.IFS('Net-Zero Targets Coverage'!H28="","", 'Net-Zero Targets Coverage'!H28=0,"",'Net-Zero Targets Coverage'!H28&gt;0,'Net-Zero Targets Coverage'!H28)</f>
        <v/>
      </c>
      <c r="E167" s="200" t="str" cm="1">
        <f t="array" ref="E167">_xlfn.IFS('Net-Zero Targets Coverage'!I28="","", 'Net-Zero Targets Coverage'!I28=0,"",'Net-Zero Targets Coverage'!I28&gt;0,'Net-Zero Targets Coverage'!I28)</f>
        <v/>
      </c>
      <c r="F167" s="200" t="str" cm="1">
        <f t="array" ref="F167">_xlfn.IFS('Net-Zero Targets Coverage'!J28="","", 'Net-Zero Targets Coverage'!J28=0,"",'Net-Zero Targets Coverage'!J28&gt;0,'Net-Zero Targets Coverage'!J28)</f>
        <v/>
      </c>
      <c r="G167" s="200" t="str" cm="1">
        <f t="array" ref="G167">_xlfn.IFS('Net-Zero Targets Coverage'!K28="","", 'Net-Zero Targets Coverage'!K28=0,"",'Net-Zero Targets Coverage'!K28&gt;0,'Net-Zero Targets Coverage'!K28)</f>
        <v/>
      </c>
      <c r="H167" s="200" t="str" cm="1">
        <f t="array" ref="H167">_xlfn.IFS('Net-Zero Targets Coverage'!L28="","", 'Net-Zero Targets Coverage'!L28=0,"",'Net-Zero Targets Coverage'!L28&gt;0,'Net-Zero Targets Coverage'!L28)</f>
        <v/>
      </c>
      <c r="I167" s="200" t="str" cm="1">
        <f t="array" ref="I167">_xlfn.IFS('Net-Zero Targets Coverage'!M28="","", 'Net-Zero Targets Coverage'!M28=0,"",'Net-Zero Targets Coverage'!M28&gt;0,'Net-Zero Targets Coverage'!M28)</f>
        <v/>
      </c>
      <c r="J167" s="200" t="str" cm="1">
        <f t="array" ref="J167">_xlfn.IFS('Net-Zero Targets Coverage'!N28="","", 'Net-Zero Targets Coverage'!N28=0,"",'Net-Zero Targets Coverage'!N28&gt;0,'Net-Zero Targets Coverage'!N28)</f>
        <v/>
      </c>
      <c r="K167" s="200" t="str" cm="1">
        <f t="array" ref="K167">_xlfn.IFS('Net-Zero Targets Coverage'!O28="","", 'Net-Zero Targets Coverage'!O28=0,"",'Net-Zero Targets Coverage'!O28&gt;0,'Net-Zero Targets Coverage'!O28)</f>
        <v/>
      </c>
      <c r="L167" s="200" t="str" cm="1">
        <f t="array" ref="L167">_xlfn.IFS('Net-Zero Targets Coverage'!P28="","", 'Net-Zero Targets Coverage'!P28=0,"",'Net-Zero Targets Coverage'!P28&gt;0,'Net-Zero Targets Coverage'!P28)</f>
        <v/>
      </c>
      <c r="M167" s="200" t="str" cm="1">
        <f t="array" ref="M167">_xlfn.IFS('Net-Zero Targets Coverage'!Q28="","", 'Net-Zero Targets Coverage'!Q28=0,"",'Net-Zero Targets Coverage'!Q28&gt;0,'Net-Zero Targets Coverage'!Q28)</f>
        <v/>
      </c>
      <c r="N167" s="200" t="str" cm="1">
        <f t="array" ref="N167">_xlfn.IFS('Net-Zero Targets Coverage'!R28="","", 'Net-Zero Targets Coverage'!R28=0,"",'Net-Zero Targets Coverage'!R28&gt;0,'Net-Zero Targets Coverage'!R28)</f>
        <v/>
      </c>
      <c r="O167" s="200" t="str" cm="1">
        <f t="array" ref="O167">_xlfn.IFS('Net-Zero Targets Coverage'!S28="","", 'Net-Zero Targets Coverage'!S28=0,"",'Net-Zero Targets Coverage'!S28&gt;0,'Net-Zero Targets Coverage'!S28)</f>
        <v/>
      </c>
      <c r="P167" s="200" t="str" cm="1">
        <f t="array" ref="P167">_xlfn.IFS('Net-Zero Targets Coverage'!T28="","", 'Net-Zero Targets Coverage'!T28=0,"",'Net-Zero Targets Coverage'!T28&gt;0,'Net-Zero Targets Coverage'!T28)</f>
        <v/>
      </c>
      <c r="Q167" s="200" t="str" cm="1">
        <f t="array" ref="Q167">_xlfn.IFS('Net-Zero Targets Coverage'!U28="","", 'Net-Zero Targets Coverage'!U28=0,"",'Net-Zero Targets Coverage'!U28&gt;0,'Net-Zero Targets Coverage'!U28)</f>
        <v/>
      </c>
      <c r="R167" s="200" t="str" cm="1">
        <f t="array" ref="R167">_xlfn.IFS('Net-Zero Targets Coverage'!V28="","", 'Net-Zero Targets Coverage'!V28=0,"",'Net-Zero Targets Coverage'!V28&gt;0,'Net-Zero Targets Coverage'!V28)</f>
        <v/>
      </c>
      <c r="S167" s="200" t="str" cm="1">
        <f t="array" ref="S167">_xlfn.IFS('Net-Zero Targets Coverage'!W28="","", 'Net-Zero Targets Coverage'!W28=0,"",'Net-Zero Targets Coverage'!W28&gt;0,'Net-Zero Targets Coverage'!W28)</f>
        <v/>
      </c>
      <c r="T167" s="200" t="str" cm="1">
        <f t="array" ref="T167">_xlfn.IFS('Net-Zero Targets Coverage'!X28="","", 'Net-Zero Targets Coverage'!X28=0,"",'Net-Zero Targets Coverage'!X28&gt;0,'Net-Zero Targets Coverage'!X28)</f>
        <v/>
      </c>
      <c r="U167" s="200" t="str" cm="1">
        <f t="array" ref="U167">_xlfn.IFS('Net-Zero Targets Coverage'!Y28="","", 'Net-Zero Targets Coverage'!Y28=0,"",'Net-Zero Targets Coverage'!Y28&gt;0,'Net-Zero Targets Coverage'!Y28)</f>
        <v/>
      </c>
      <c r="V167" s="200">
        <f>'Net-Zero Targets Coverage'!E28</f>
        <v>0</v>
      </c>
      <c r="W167" s="202"/>
      <c r="X167" s="202"/>
      <c r="Y167" s="202"/>
      <c r="Z167" s="202"/>
    </row>
    <row r="168" spans="1:26" ht="15.75" customHeight="1">
      <c r="A168" s="201" t="s">
        <v>398</v>
      </c>
      <c r="B168" s="200" t="str" cm="1">
        <f t="array" ref="B168">_xlfn.IFS('Net-Zero Targets Coverage'!F29="","", 'Net-Zero Targets Coverage'!F29=0,"",'Net-Zero Targets Coverage'!F29&gt;0,'Net-Zero Targets Coverage'!F29)</f>
        <v/>
      </c>
      <c r="C168" s="200" t="str" cm="1">
        <f t="array" ref="C168">_xlfn.IFS('Net-Zero Targets Coverage'!G29="","", 'Net-Zero Targets Coverage'!G29=0,"",'Net-Zero Targets Coverage'!G29&gt;0,'Net-Zero Targets Coverage'!G29)</f>
        <v/>
      </c>
      <c r="D168" s="200" t="str" cm="1">
        <f t="array" ref="D168">_xlfn.IFS('Net-Zero Targets Coverage'!H29="","", 'Net-Zero Targets Coverage'!H29=0,"",'Net-Zero Targets Coverage'!H29&gt;0,'Net-Zero Targets Coverage'!H29)</f>
        <v/>
      </c>
      <c r="E168" s="200" t="str" cm="1">
        <f t="array" ref="E168">_xlfn.IFS('Net-Zero Targets Coverage'!I29="","", 'Net-Zero Targets Coverage'!I29=0,"",'Net-Zero Targets Coverage'!I29&gt;0,'Net-Zero Targets Coverage'!I29)</f>
        <v/>
      </c>
      <c r="F168" s="200" t="str" cm="1">
        <f t="array" ref="F168">_xlfn.IFS('Net-Zero Targets Coverage'!J29="","", 'Net-Zero Targets Coverage'!J29=0,"",'Net-Zero Targets Coverage'!J29&gt;0,'Net-Zero Targets Coverage'!J29)</f>
        <v/>
      </c>
      <c r="G168" s="200" t="str" cm="1">
        <f t="array" ref="G168">_xlfn.IFS('Net-Zero Targets Coverage'!K29="","", 'Net-Zero Targets Coverage'!K29=0,"",'Net-Zero Targets Coverage'!K29&gt;0,'Net-Zero Targets Coverage'!K29)</f>
        <v/>
      </c>
      <c r="H168" s="200" t="str" cm="1">
        <f t="array" ref="H168">_xlfn.IFS('Net-Zero Targets Coverage'!L29="","", 'Net-Zero Targets Coverage'!L29=0,"",'Net-Zero Targets Coverage'!L29&gt;0,'Net-Zero Targets Coverage'!L29)</f>
        <v/>
      </c>
      <c r="I168" s="200" t="str" cm="1">
        <f t="array" ref="I168">_xlfn.IFS('Net-Zero Targets Coverage'!M29="","", 'Net-Zero Targets Coverage'!M29=0,"",'Net-Zero Targets Coverage'!M29&gt;0,'Net-Zero Targets Coverage'!M29)</f>
        <v/>
      </c>
      <c r="J168" s="200" t="str" cm="1">
        <f t="array" ref="J168">_xlfn.IFS('Net-Zero Targets Coverage'!N29="","", 'Net-Zero Targets Coverage'!N29=0,"",'Net-Zero Targets Coverage'!N29&gt;0,'Net-Zero Targets Coverage'!N29)</f>
        <v/>
      </c>
      <c r="K168" s="200" t="str" cm="1">
        <f t="array" ref="K168">_xlfn.IFS('Net-Zero Targets Coverage'!O29="","", 'Net-Zero Targets Coverage'!O29=0,"",'Net-Zero Targets Coverage'!O29&gt;0,'Net-Zero Targets Coverage'!O29)</f>
        <v/>
      </c>
      <c r="L168" s="200" t="str" cm="1">
        <f t="array" ref="L168">_xlfn.IFS('Net-Zero Targets Coverage'!P29="","", 'Net-Zero Targets Coverage'!P29=0,"",'Net-Zero Targets Coverage'!P29&gt;0,'Net-Zero Targets Coverage'!P29)</f>
        <v/>
      </c>
      <c r="M168" s="200" t="str" cm="1">
        <f t="array" ref="M168">_xlfn.IFS('Net-Zero Targets Coverage'!Q29="","", 'Net-Zero Targets Coverage'!Q29=0,"",'Net-Zero Targets Coverage'!Q29&gt;0,'Net-Zero Targets Coverage'!Q29)</f>
        <v/>
      </c>
      <c r="N168" s="200" t="str" cm="1">
        <f t="array" ref="N168">_xlfn.IFS('Net-Zero Targets Coverage'!R29="","", 'Net-Zero Targets Coverage'!R29=0,"",'Net-Zero Targets Coverage'!R29&gt;0,'Net-Zero Targets Coverage'!R29)</f>
        <v/>
      </c>
      <c r="O168" s="200" t="str" cm="1">
        <f t="array" ref="O168">_xlfn.IFS('Net-Zero Targets Coverage'!S29="","", 'Net-Zero Targets Coverage'!S29=0,"",'Net-Zero Targets Coverage'!S29&gt;0,'Net-Zero Targets Coverage'!S29)</f>
        <v/>
      </c>
      <c r="P168" s="200" t="str" cm="1">
        <f t="array" ref="P168">_xlfn.IFS('Net-Zero Targets Coverage'!T29="","", 'Net-Zero Targets Coverage'!T29=0,"",'Net-Zero Targets Coverage'!T29&gt;0,'Net-Zero Targets Coverage'!T29)</f>
        <v/>
      </c>
      <c r="Q168" s="200" t="str" cm="1">
        <f t="array" ref="Q168">_xlfn.IFS('Net-Zero Targets Coverage'!U29="","", 'Net-Zero Targets Coverage'!U29=0,"",'Net-Zero Targets Coverage'!U29&gt;0,'Net-Zero Targets Coverage'!U29)</f>
        <v/>
      </c>
      <c r="R168" s="200" t="str" cm="1">
        <f t="array" ref="R168">_xlfn.IFS('Net-Zero Targets Coverage'!V29="","", 'Net-Zero Targets Coverage'!V29=0,"",'Net-Zero Targets Coverage'!V29&gt;0,'Net-Zero Targets Coverage'!V29)</f>
        <v/>
      </c>
      <c r="S168" s="200" t="str" cm="1">
        <f t="array" ref="S168">_xlfn.IFS('Net-Zero Targets Coverage'!W29="","", 'Net-Zero Targets Coverage'!W29=0,"",'Net-Zero Targets Coverage'!W29&gt;0,'Net-Zero Targets Coverage'!W29)</f>
        <v/>
      </c>
      <c r="T168" s="200" t="str" cm="1">
        <f t="array" ref="T168">_xlfn.IFS('Net-Zero Targets Coverage'!X29="","", 'Net-Zero Targets Coverage'!X29=0,"",'Net-Zero Targets Coverage'!X29&gt;0,'Net-Zero Targets Coverage'!X29)</f>
        <v/>
      </c>
      <c r="U168" s="200" t="str" cm="1">
        <f t="array" ref="U168">_xlfn.IFS('Net-Zero Targets Coverage'!Y29="","", 'Net-Zero Targets Coverage'!Y29=0,"",'Net-Zero Targets Coverage'!Y29&gt;0,'Net-Zero Targets Coverage'!Y29)</f>
        <v/>
      </c>
      <c r="V168" s="200">
        <f>'Net-Zero Targets Coverage'!E29</f>
        <v>0</v>
      </c>
      <c r="W168" s="202"/>
      <c r="X168" s="202"/>
      <c r="Y168" s="202"/>
      <c r="Z168" s="202"/>
    </row>
    <row r="169" spans="1:26" ht="15.75" customHeight="1">
      <c r="A169" s="201" t="s">
        <v>399</v>
      </c>
      <c r="B169" s="200" t="str" cm="1">
        <f t="array" ref="B169">_xlfn.IFS('Net-Zero Targets Coverage'!F30="","", 'Net-Zero Targets Coverage'!F30=0,"",'Net-Zero Targets Coverage'!F30&gt;0,'Net-Zero Targets Coverage'!F30)</f>
        <v/>
      </c>
      <c r="C169" s="200" t="str" cm="1">
        <f t="array" ref="C169">_xlfn.IFS('Net-Zero Targets Coverage'!G30="","", 'Net-Zero Targets Coverage'!G30=0,"",'Net-Zero Targets Coverage'!G30&gt;0,'Net-Zero Targets Coverage'!G30)</f>
        <v/>
      </c>
      <c r="D169" s="200" t="str" cm="1">
        <f t="array" ref="D169">_xlfn.IFS('Net-Zero Targets Coverage'!H30="","", 'Net-Zero Targets Coverage'!H30=0,"",'Net-Zero Targets Coverage'!H30&gt;0,'Net-Zero Targets Coverage'!H30)</f>
        <v/>
      </c>
      <c r="E169" s="200" t="str" cm="1">
        <f t="array" ref="E169">_xlfn.IFS('Net-Zero Targets Coverage'!I30="","", 'Net-Zero Targets Coverage'!I30=0,"",'Net-Zero Targets Coverage'!I30&gt;0,'Net-Zero Targets Coverage'!I30)</f>
        <v/>
      </c>
      <c r="F169" s="200" t="str" cm="1">
        <f t="array" ref="F169">_xlfn.IFS('Net-Zero Targets Coverage'!J30="","", 'Net-Zero Targets Coverage'!J30=0,"",'Net-Zero Targets Coverage'!J30&gt;0,'Net-Zero Targets Coverage'!J30)</f>
        <v/>
      </c>
      <c r="G169" s="200" t="str" cm="1">
        <f t="array" ref="G169">_xlfn.IFS('Net-Zero Targets Coverage'!K30="","", 'Net-Zero Targets Coverage'!K30=0,"",'Net-Zero Targets Coverage'!K30&gt;0,'Net-Zero Targets Coverage'!K30)</f>
        <v/>
      </c>
      <c r="H169" s="200" t="str" cm="1">
        <f t="array" ref="H169">_xlfn.IFS('Net-Zero Targets Coverage'!L30="","", 'Net-Zero Targets Coverage'!L30=0,"",'Net-Zero Targets Coverage'!L30&gt;0,'Net-Zero Targets Coverage'!L30)</f>
        <v/>
      </c>
      <c r="I169" s="200" t="str" cm="1">
        <f t="array" ref="I169">_xlfn.IFS('Net-Zero Targets Coverage'!M30="","", 'Net-Zero Targets Coverage'!M30=0,"",'Net-Zero Targets Coverage'!M30&gt;0,'Net-Zero Targets Coverage'!M30)</f>
        <v/>
      </c>
      <c r="J169" s="200" t="str" cm="1">
        <f t="array" ref="J169">_xlfn.IFS('Net-Zero Targets Coverage'!N30="","", 'Net-Zero Targets Coverage'!N30=0,"",'Net-Zero Targets Coverage'!N30&gt;0,'Net-Zero Targets Coverage'!N30)</f>
        <v/>
      </c>
      <c r="K169" s="200" t="str" cm="1">
        <f t="array" ref="K169">_xlfn.IFS('Net-Zero Targets Coverage'!O30="","", 'Net-Zero Targets Coverage'!O30=0,"",'Net-Zero Targets Coverage'!O30&gt;0,'Net-Zero Targets Coverage'!O30)</f>
        <v/>
      </c>
      <c r="L169" s="200" t="str" cm="1">
        <f t="array" ref="L169">_xlfn.IFS('Net-Zero Targets Coverage'!P30="","", 'Net-Zero Targets Coverage'!P30=0,"",'Net-Zero Targets Coverage'!P30&gt;0,'Net-Zero Targets Coverage'!P30)</f>
        <v/>
      </c>
      <c r="M169" s="200" t="str" cm="1">
        <f t="array" ref="M169">_xlfn.IFS('Net-Zero Targets Coverage'!Q30="","", 'Net-Zero Targets Coverage'!Q30=0,"",'Net-Zero Targets Coverage'!Q30&gt;0,'Net-Zero Targets Coverage'!Q30)</f>
        <v/>
      </c>
      <c r="N169" s="200" t="str" cm="1">
        <f t="array" ref="N169">_xlfn.IFS('Net-Zero Targets Coverage'!R30="","", 'Net-Zero Targets Coverage'!R30=0,"",'Net-Zero Targets Coverage'!R30&gt;0,'Net-Zero Targets Coverage'!R30)</f>
        <v/>
      </c>
      <c r="O169" s="200" t="str" cm="1">
        <f t="array" ref="O169">_xlfn.IFS('Net-Zero Targets Coverage'!S30="","", 'Net-Zero Targets Coverage'!S30=0,"",'Net-Zero Targets Coverage'!S30&gt;0,'Net-Zero Targets Coverage'!S30)</f>
        <v/>
      </c>
      <c r="P169" s="200" t="str" cm="1">
        <f t="array" ref="P169">_xlfn.IFS('Net-Zero Targets Coverage'!T30="","", 'Net-Zero Targets Coverage'!T30=0,"",'Net-Zero Targets Coverage'!T30&gt;0,'Net-Zero Targets Coverage'!T30)</f>
        <v/>
      </c>
      <c r="Q169" s="200" t="str" cm="1">
        <f t="array" ref="Q169">_xlfn.IFS('Net-Zero Targets Coverage'!U30="","", 'Net-Zero Targets Coverage'!U30=0,"",'Net-Zero Targets Coverage'!U30&gt;0,'Net-Zero Targets Coverage'!U30)</f>
        <v/>
      </c>
      <c r="R169" s="200" t="str" cm="1">
        <f t="array" ref="R169">_xlfn.IFS('Net-Zero Targets Coverage'!V30="","", 'Net-Zero Targets Coverage'!V30=0,"",'Net-Zero Targets Coverage'!V30&gt;0,'Net-Zero Targets Coverage'!V30)</f>
        <v/>
      </c>
      <c r="S169" s="200" t="str" cm="1">
        <f t="array" ref="S169">_xlfn.IFS('Net-Zero Targets Coverage'!W30="","", 'Net-Zero Targets Coverage'!W30=0,"",'Net-Zero Targets Coverage'!W30&gt;0,'Net-Zero Targets Coverage'!W30)</f>
        <v/>
      </c>
      <c r="T169" s="200" t="str" cm="1">
        <f t="array" ref="T169">_xlfn.IFS('Net-Zero Targets Coverage'!X30="","", 'Net-Zero Targets Coverage'!X30=0,"",'Net-Zero Targets Coverage'!X30&gt;0,'Net-Zero Targets Coverage'!X30)</f>
        <v/>
      </c>
      <c r="U169" s="200" t="str" cm="1">
        <f t="array" ref="U169">_xlfn.IFS('Net-Zero Targets Coverage'!Y30="","", 'Net-Zero Targets Coverage'!Y30=0,"",'Net-Zero Targets Coverage'!Y30&gt;0,'Net-Zero Targets Coverage'!Y30)</f>
        <v/>
      </c>
      <c r="V169" s="200">
        <f>'Net-Zero Targets Coverage'!E30</f>
        <v>0</v>
      </c>
      <c r="W169" s="202"/>
      <c r="X169" s="202"/>
      <c r="Y169" s="202"/>
      <c r="Z169" s="202"/>
    </row>
    <row r="170" spans="1:26" ht="15.75" customHeight="1">
      <c r="A170" s="201" t="s">
        <v>400</v>
      </c>
      <c r="B170" s="200" t="str" cm="1">
        <f t="array" ref="B170">_xlfn.IFS('Net-Zero Targets Coverage'!F31="","", 'Net-Zero Targets Coverage'!F31=0,"",'Net-Zero Targets Coverage'!F31&gt;0,'Net-Zero Targets Coverage'!F31)</f>
        <v/>
      </c>
      <c r="C170" s="200" t="str" cm="1">
        <f t="array" ref="C170">_xlfn.IFS('Net-Zero Targets Coverage'!G31="","", 'Net-Zero Targets Coverage'!G31=0,"",'Net-Zero Targets Coverage'!G31&gt;0,'Net-Zero Targets Coverage'!G31)</f>
        <v/>
      </c>
      <c r="D170" s="200" t="str" cm="1">
        <f t="array" ref="D170">_xlfn.IFS('Net-Zero Targets Coverage'!H31="","", 'Net-Zero Targets Coverage'!H31=0,"",'Net-Zero Targets Coverage'!H31&gt;0,'Net-Zero Targets Coverage'!H31)</f>
        <v/>
      </c>
      <c r="E170" s="200" t="str" cm="1">
        <f t="array" ref="E170">_xlfn.IFS('Net-Zero Targets Coverage'!I31="","", 'Net-Zero Targets Coverage'!I31=0,"",'Net-Zero Targets Coverage'!I31&gt;0,'Net-Zero Targets Coverage'!I31)</f>
        <v/>
      </c>
      <c r="F170" s="200" t="str" cm="1">
        <f t="array" ref="F170">_xlfn.IFS('Net-Zero Targets Coverage'!J31="","", 'Net-Zero Targets Coverage'!J31=0,"",'Net-Zero Targets Coverage'!J31&gt;0,'Net-Zero Targets Coverage'!J31)</f>
        <v/>
      </c>
      <c r="G170" s="200" t="str" cm="1">
        <f t="array" ref="G170">_xlfn.IFS('Net-Zero Targets Coverage'!K31="","", 'Net-Zero Targets Coverage'!K31=0,"",'Net-Zero Targets Coverage'!K31&gt;0,'Net-Zero Targets Coverage'!K31)</f>
        <v/>
      </c>
      <c r="H170" s="200" t="str" cm="1">
        <f t="array" ref="H170">_xlfn.IFS('Net-Zero Targets Coverage'!L31="","", 'Net-Zero Targets Coverage'!L31=0,"",'Net-Zero Targets Coverage'!L31&gt;0,'Net-Zero Targets Coverage'!L31)</f>
        <v/>
      </c>
      <c r="I170" s="200" t="str" cm="1">
        <f t="array" ref="I170">_xlfn.IFS('Net-Zero Targets Coverage'!M31="","", 'Net-Zero Targets Coverage'!M31=0,"",'Net-Zero Targets Coverage'!M31&gt;0,'Net-Zero Targets Coverage'!M31)</f>
        <v/>
      </c>
      <c r="J170" s="200" t="str" cm="1">
        <f t="array" ref="J170">_xlfn.IFS('Net-Zero Targets Coverage'!N31="","", 'Net-Zero Targets Coverage'!N31=0,"",'Net-Zero Targets Coverage'!N31&gt;0,'Net-Zero Targets Coverage'!N31)</f>
        <v/>
      </c>
      <c r="K170" s="200" t="str" cm="1">
        <f t="array" ref="K170">_xlfn.IFS('Net-Zero Targets Coverage'!O31="","", 'Net-Zero Targets Coverage'!O31=0,"",'Net-Zero Targets Coverage'!O31&gt;0,'Net-Zero Targets Coverage'!O31)</f>
        <v/>
      </c>
      <c r="L170" s="200" t="str" cm="1">
        <f t="array" ref="L170">_xlfn.IFS('Net-Zero Targets Coverage'!P31="","", 'Net-Zero Targets Coverage'!P31=0,"",'Net-Zero Targets Coverage'!P31&gt;0,'Net-Zero Targets Coverage'!P31)</f>
        <v/>
      </c>
      <c r="M170" s="200" t="str" cm="1">
        <f t="array" ref="M170">_xlfn.IFS('Net-Zero Targets Coverage'!Q31="","", 'Net-Zero Targets Coverage'!Q31=0,"",'Net-Zero Targets Coverage'!Q31&gt;0,'Net-Zero Targets Coverage'!Q31)</f>
        <v/>
      </c>
      <c r="N170" s="200" t="str" cm="1">
        <f t="array" ref="N170">_xlfn.IFS('Net-Zero Targets Coverage'!R31="","", 'Net-Zero Targets Coverage'!R31=0,"",'Net-Zero Targets Coverage'!R31&gt;0,'Net-Zero Targets Coverage'!R31)</f>
        <v/>
      </c>
      <c r="O170" s="200" t="str" cm="1">
        <f t="array" ref="O170">_xlfn.IFS('Net-Zero Targets Coverage'!S31="","", 'Net-Zero Targets Coverage'!S31=0,"",'Net-Zero Targets Coverage'!S31&gt;0,'Net-Zero Targets Coverage'!S31)</f>
        <v/>
      </c>
      <c r="P170" s="200" t="str" cm="1">
        <f t="array" ref="P170">_xlfn.IFS('Net-Zero Targets Coverage'!T31="","", 'Net-Zero Targets Coverage'!T31=0,"",'Net-Zero Targets Coverage'!T31&gt;0,'Net-Zero Targets Coverage'!T31)</f>
        <v/>
      </c>
      <c r="Q170" s="200" t="str" cm="1">
        <f t="array" ref="Q170">_xlfn.IFS('Net-Zero Targets Coverage'!U31="","", 'Net-Zero Targets Coverage'!U31=0,"",'Net-Zero Targets Coverage'!U31&gt;0,'Net-Zero Targets Coverage'!U31)</f>
        <v/>
      </c>
      <c r="R170" s="200" t="str" cm="1">
        <f t="array" ref="R170">_xlfn.IFS('Net-Zero Targets Coverage'!V31="","", 'Net-Zero Targets Coverage'!V31=0,"",'Net-Zero Targets Coverage'!V31&gt;0,'Net-Zero Targets Coverage'!V31)</f>
        <v/>
      </c>
      <c r="S170" s="200" t="str" cm="1">
        <f t="array" ref="S170">_xlfn.IFS('Net-Zero Targets Coverage'!W31="","", 'Net-Zero Targets Coverage'!W31=0,"",'Net-Zero Targets Coverage'!W31&gt;0,'Net-Zero Targets Coverage'!W31)</f>
        <v/>
      </c>
      <c r="T170" s="200" t="str" cm="1">
        <f t="array" ref="T170">_xlfn.IFS('Net-Zero Targets Coverage'!X31="","", 'Net-Zero Targets Coverage'!X31=0,"",'Net-Zero Targets Coverage'!X31&gt;0,'Net-Zero Targets Coverage'!X31)</f>
        <v/>
      </c>
      <c r="U170" s="200" t="str" cm="1">
        <f t="array" ref="U170">_xlfn.IFS('Net-Zero Targets Coverage'!Y31="","", 'Net-Zero Targets Coverage'!Y31=0,"",'Net-Zero Targets Coverage'!Y31&gt;0,'Net-Zero Targets Coverage'!Y31)</f>
        <v/>
      </c>
      <c r="V170" s="200">
        <f>'Net-Zero Targets Coverage'!E31</f>
        <v>0</v>
      </c>
      <c r="W170" s="202"/>
      <c r="X170" s="202"/>
      <c r="Y170" s="202"/>
      <c r="Z170" s="202"/>
    </row>
    <row r="171" spans="1:26" ht="15.75" customHeight="1">
      <c r="A171" s="201" t="s">
        <v>401</v>
      </c>
      <c r="B171" s="200" t="str" cm="1">
        <f t="array" ref="B171">_xlfn.IFS('Net-Zero Targets Coverage'!F32="","", 'Net-Zero Targets Coverage'!F32=0,"",'Net-Zero Targets Coverage'!F32&gt;0,'Net-Zero Targets Coverage'!F32)</f>
        <v/>
      </c>
      <c r="C171" s="200" t="str" cm="1">
        <f t="array" ref="C171">_xlfn.IFS('Net-Zero Targets Coverage'!G32="","", 'Net-Zero Targets Coverage'!G32=0,"",'Net-Zero Targets Coverage'!G32&gt;0,'Net-Zero Targets Coverage'!G32)</f>
        <v/>
      </c>
      <c r="D171" s="200" t="str" cm="1">
        <f t="array" ref="D171">_xlfn.IFS('Net-Zero Targets Coverage'!H32="","", 'Net-Zero Targets Coverage'!H32=0,"",'Net-Zero Targets Coverage'!H32&gt;0,'Net-Zero Targets Coverage'!H32)</f>
        <v/>
      </c>
      <c r="E171" s="200" t="str" cm="1">
        <f t="array" ref="E171">_xlfn.IFS('Net-Zero Targets Coverage'!I32="","", 'Net-Zero Targets Coverage'!I32=0,"",'Net-Zero Targets Coverage'!I32&gt;0,'Net-Zero Targets Coverage'!I32)</f>
        <v/>
      </c>
      <c r="F171" s="200" t="str" cm="1">
        <f t="array" ref="F171">_xlfn.IFS('Net-Zero Targets Coverage'!J32="","", 'Net-Zero Targets Coverage'!J32=0,"",'Net-Zero Targets Coverage'!J32&gt;0,'Net-Zero Targets Coverage'!J32)</f>
        <v/>
      </c>
      <c r="G171" s="200" t="str" cm="1">
        <f t="array" ref="G171">_xlfn.IFS('Net-Zero Targets Coverage'!K32="","", 'Net-Zero Targets Coverage'!K32=0,"",'Net-Zero Targets Coverage'!K32&gt;0,'Net-Zero Targets Coverage'!K32)</f>
        <v/>
      </c>
      <c r="H171" s="200" t="str" cm="1">
        <f t="array" ref="H171">_xlfn.IFS('Net-Zero Targets Coverage'!L32="","", 'Net-Zero Targets Coverage'!L32=0,"",'Net-Zero Targets Coverage'!L32&gt;0,'Net-Zero Targets Coverage'!L32)</f>
        <v/>
      </c>
      <c r="I171" s="200" t="str" cm="1">
        <f t="array" ref="I171">_xlfn.IFS('Net-Zero Targets Coverage'!M32="","", 'Net-Zero Targets Coverage'!M32=0,"",'Net-Zero Targets Coverage'!M32&gt;0,'Net-Zero Targets Coverage'!M32)</f>
        <v/>
      </c>
      <c r="J171" s="200" t="str" cm="1">
        <f t="array" ref="J171">_xlfn.IFS('Net-Zero Targets Coverage'!N32="","", 'Net-Zero Targets Coverage'!N32=0,"",'Net-Zero Targets Coverage'!N32&gt;0,'Net-Zero Targets Coverage'!N32)</f>
        <v/>
      </c>
      <c r="K171" s="200" t="str" cm="1">
        <f t="array" ref="K171">_xlfn.IFS('Net-Zero Targets Coverage'!O32="","", 'Net-Zero Targets Coverage'!O32=0,"",'Net-Zero Targets Coverage'!O32&gt;0,'Net-Zero Targets Coverage'!O32)</f>
        <v/>
      </c>
      <c r="L171" s="200" t="str" cm="1">
        <f t="array" ref="L171">_xlfn.IFS('Net-Zero Targets Coverage'!P32="","", 'Net-Zero Targets Coverage'!P32=0,"",'Net-Zero Targets Coverage'!P32&gt;0,'Net-Zero Targets Coverage'!P32)</f>
        <v/>
      </c>
      <c r="M171" s="200" t="str" cm="1">
        <f t="array" ref="M171">_xlfn.IFS('Net-Zero Targets Coverage'!Q32="","", 'Net-Zero Targets Coverage'!Q32=0,"",'Net-Zero Targets Coverage'!Q32&gt;0,'Net-Zero Targets Coverage'!Q32)</f>
        <v/>
      </c>
      <c r="N171" s="200" t="str" cm="1">
        <f t="array" ref="N171">_xlfn.IFS('Net-Zero Targets Coverage'!R32="","", 'Net-Zero Targets Coverage'!R32=0,"",'Net-Zero Targets Coverage'!R32&gt;0,'Net-Zero Targets Coverage'!R32)</f>
        <v/>
      </c>
      <c r="O171" s="200" t="str" cm="1">
        <f t="array" ref="O171">_xlfn.IFS('Net-Zero Targets Coverage'!S32="","", 'Net-Zero Targets Coverage'!S32=0,"",'Net-Zero Targets Coverage'!S32&gt;0,'Net-Zero Targets Coverage'!S32)</f>
        <v/>
      </c>
      <c r="P171" s="200" t="str" cm="1">
        <f t="array" ref="P171">_xlfn.IFS('Net-Zero Targets Coverage'!T32="","", 'Net-Zero Targets Coverage'!T32=0,"",'Net-Zero Targets Coverage'!T32&gt;0,'Net-Zero Targets Coverage'!T32)</f>
        <v/>
      </c>
      <c r="Q171" s="200" t="str" cm="1">
        <f t="array" ref="Q171">_xlfn.IFS('Net-Zero Targets Coverage'!U32="","", 'Net-Zero Targets Coverage'!U32=0,"",'Net-Zero Targets Coverage'!U32&gt;0,'Net-Zero Targets Coverage'!U32)</f>
        <v/>
      </c>
      <c r="R171" s="200" t="str" cm="1">
        <f t="array" ref="R171">_xlfn.IFS('Net-Zero Targets Coverage'!V32="","", 'Net-Zero Targets Coverage'!V32=0,"",'Net-Zero Targets Coverage'!V32&gt;0,'Net-Zero Targets Coverage'!V32)</f>
        <v/>
      </c>
      <c r="S171" s="200" t="str" cm="1">
        <f t="array" ref="S171">_xlfn.IFS('Net-Zero Targets Coverage'!W32="","", 'Net-Zero Targets Coverage'!W32=0,"",'Net-Zero Targets Coverage'!W32&gt;0,'Net-Zero Targets Coverage'!W32)</f>
        <v/>
      </c>
      <c r="T171" s="200" t="str" cm="1">
        <f t="array" ref="T171">_xlfn.IFS('Net-Zero Targets Coverage'!X32="","", 'Net-Zero Targets Coverage'!X32=0,"",'Net-Zero Targets Coverage'!X32&gt;0,'Net-Zero Targets Coverage'!X32)</f>
        <v/>
      </c>
      <c r="U171" s="200" t="str" cm="1">
        <f t="array" ref="U171">_xlfn.IFS('Net-Zero Targets Coverage'!Y32="","", 'Net-Zero Targets Coverage'!Y32=0,"",'Net-Zero Targets Coverage'!Y32&gt;0,'Net-Zero Targets Coverage'!Y32)</f>
        <v/>
      </c>
      <c r="V171" s="200">
        <f>'Net-Zero Targets Coverage'!E32</f>
        <v>0</v>
      </c>
      <c r="W171" s="202"/>
      <c r="X171" s="202"/>
      <c r="Y171" s="202"/>
      <c r="Z171" s="202"/>
    </row>
    <row r="172" spans="1:26" ht="15.75" customHeight="1">
      <c r="A172" s="201" t="s">
        <v>402</v>
      </c>
      <c r="B172" s="200" t="str" cm="1">
        <f t="array" ref="B172">_xlfn.IFS('Net-Zero Targets Coverage'!F33="","", 'Net-Zero Targets Coverage'!F33=0,"",'Net-Zero Targets Coverage'!F33&gt;0,'Net-Zero Targets Coverage'!F33)</f>
        <v/>
      </c>
      <c r="C172" s="200" t="str" cm="1">
        <f t="array" ref="C172">_xlfn.IFS('Net-Zero Targets Coverage'!G33="","", 'Net-Zero Targets Coverage'!G33=0,"",'Net-Zero Targets Coverage'!G33&gt;0,'Net-Zero Targets Coverage'!G33)</f>
        <v/>
      </c>
      <c r="D172" s="200" t="str" cm="1">
        <f t="array" ref="D172">_xlfn.IFS('Net-Zero Targets Coverage'!H33="","", 'Net-Zero Targets Coverage'!H33=0,"",'Net-Zero Targets Coverage'!H33&gt;0,'Net-Zero Targets Coverage'!H33)</f>
        <v/>
      </c>
      <c r="E172" s="200" t="str" cm="1">
        <f t="array" ref="E172">_xlfn.IFS('Net-Zero Targets Coverage'!I33="","", 'Net-Zero Targets Coverage'!I33=0,"",'Net-Zero Targets Coverage'!I33&gt;0,'Net-Zero Targets Coverage'!I33)</f>
        <v/>
      </c>
      <c r="F172" s="200" t="str" cm="1">
        <f t="array" ref="F172">_xlfn.IFS('Net-Zero Targets Coverage'!J33="","", 'Net-Zero Targets Coverage'!J33=0,"",'Net-Zero Targets Coverage'!J33&gt;0,'Net-Zero Targets Coverage'!J33)</f>
        <v/>
      </c>
      <c r="G172" s="200" t="str" cm="1">
        <f t="array" ref="G172">_xlfn.IFS('Net-Zero Targets Coverage'!K33="","", 'Net-Zero Targets Coverage'!K33=0,"",'Net-Zero Targets Coverage'!K33&gt;0,'Net-Zero Targets Coverage'!K33)</f>
        <v/>
      </c>
      <c r="H172" s="200" t="str" cm="1">
        <f t="array" ref="H172">_xlfn.IFS('Net-Zero Targets Coverage'!L33="","", 'Net-Zero Targets Coverage'!L33=0,"",'Net-Zero Targets Coverage'!L33&gt;0,'Net-Zero Targets Coverage'!L33)</f>
        <v/>
      </c>
      <c r="I172" s="200" t="str" cm="1">
        <f t="array" ref="I172">_xlfn.IFS('Net-Zero Targets Coverage'!M33="","", 'Net-Zero Targets Coverage'!M33=0,"",'Net-Zero Targets Coverage'!M33&gt;0,'Net-Zero Targets Coverage'!M33)</f>
        <v/>
      </c>
      <c r="J172" s="200" t="str" cm="1">
        <f t="array" ref="J172">_xlfn.IFS('Net-Zero Targets Coverage'!N33="","", 'Net-Zero Targets Coverage'!N33=0,"",'Net-Zero Targets Coverage'!N33&gt;0,'Net-Zero Targets Coverage'!N33)</f>
        <v/>
      </c>
      <c r="K172" s="200" t="str" cm="1">
        <f t="array" ref="K172">_xlfn.IFS('Net-Zero Targets Coverage'!O33="","", 'Net-Zero Targets Coverage'!O33=0,"",'Net-Zero Targets Coverage'!O33&gt;0,'Net-Zero Targets Coverage'!O33)</f>
        <v/>
      </c>
      <c r="L172" s="200" t="str" cm="1">
        <f t="array" ref="L172">_xlfn.IFS('Net-Zero Targets Coverage'!P33="","", 'Net-Zero Targets Coverage'!P33=0,"",'Net-Zero Targets Coverage'!P33&gt;0,'Net-Zero Targets Coverage'!P33)</f>
        <v/>
      </c>
      <c r="M172" s="200" t="str" cm="1">
        <f t="array" ref="M172">_xlfn.IFS('Net-Zero Targets Coverage'!Q33="","", 'Net-Zero Targets Coverage'!Q33=0,"",'Net-Zero Targets Coverage'!Q33&gt;0,'Net-Zero Targets Coverage'!Q33)</f>
        <v/>
      </c>
      <c r="N172" s="200" t="str" cm="1">
        <f t="array" ref="N172">_xlfn.IFS('Net-Zero Targets Coverage'!R33="","", 'Net-Zero Targets Coverage'!R33=0,"",'Net-Zero Targets Coverage'!R33&gt;0,'Net-Zero Targets Coverage'!R33)</f>
        <v/>
      </c>
      <c r="O172" s="200" t="str" cm="1">
        <f t="array" ref="O172">_xlfn.IFS('Net-Zero Targets Coverage'!S33="","", 'Net-Zero Targets Coverage'!S33=0,"",'Net-Zero Targets Coverage'!S33&gt;0,'Net-Zero Targets Coverage'!S33)</f>
        <v/>
      </c>
      <c r="P172" s="200" t="str" cm="1">
        <f t="array" ref="P172">_xlfn.IFS('Net-Zero Targets Coverage'!T33="","", 'Net-Zero Targets Coverage'!T33=0,"",'Net-Zero Targets Coverage'!T33&gt;0,'Net-Zero Targets Coverage'!T33)</f>
        <v/>
      </c>
      <c r="Q172" s="200" t="str" cm="1">
        <f t="array" ref="Q172">_xlfn.IFS('Net-Zero Targets Coverage'!U33="","", 'Net-Zero Targets Coverage'!U33=0,"",'Net-Zero Targets Coverage'!U33&gt;0,'Net-Zero Targets Coverage'!U33)</f>
        <v/>
      </c>
      <c r="R172" s="200" t="str" cm="1">
        <f t="array" ref="R172">_xlfn.IFS('Net-Zero Targets Coverage'!V33="","", 'Net-Zero Targets Coverage'!V33=0,"",'Net-Zero Targets Coverage'!V33&gt;0,'Net-Zero Targets Coverage'!V33)</f>
        <v/>
      </c>
      <c r="S172" s="200" t="str" cm="1">
        <f t="array" ref="S172">_xlfn.IFS('Net-Zero Targets Coverage'!W33="","", 'Net-Zero Targets Coverage'!W33=0,"",'Net-Zero Targets Coverage'!W33&gt;0,'Net-Zero Targets Coverage'!W33)</f>
        <v/>
      </c>
      <c r="T172" s="200" t="str" cm="1">
        <f t="array" ref="T172">_xlfn.IFS('Net-Zero Targets Coverage'!X33="","", 'Net-Zero Targets Coverage'!X33=0,"",'Net-Zero Targets Coverage'!X33&gt;0,'Net-Zero Targets Coverage'!X33)</f>
        <v/>
      </c>
      <c r="U172" s="200" t="str" cm="1">
        <f t="array" ref="U172">_xlfn.IFS('Net-Zero Targets Coverage'!Y33="","", 'Net-Zero Targets Coverage'!Y33=0,"",'Net-Zero Targets Coverage'!Y33&gt;0,'Net-Zero Targets Coverage'!Y33)</f>
        <v/>
      </c>
      <c r="V172" s="200">
        <f>'Net-Zero Targets Coverage'!E33</f>
        <v>0</v>
      </c>
      <c r="W172" s="202"/>
      <c r="X172" s="202"/>
      <c r="Y172" s="202"/>
      <c r="Z172" s="202"/>
    </row>
    <row r="173" spans="1:26" ht="15.75" customHeight="1">
      <c r="A173" s="201" t="s">
        <v>403</v>
      </c>
      <c r="B173" s="200" t="str" cm="1">
        <f t="array" ref="B173">_xlfn.IFS('Net-Zero Targets Coverage'!F34="","", 'Net-Zero Targets Coverage'!F34=0,"",'Net-Zero Targets Coverage'!F34&gt;0,'Net-Zero Targets Coverage'!F34)</f>
        <v/>
      </c>
      <c r="C173" s="200" t="str" cm="1">
        <f t="array" ref="C173">_xlfn.IFS('Net-Zero Targets Coverage'!G34="","", 'Net-Zero Targets Coverage'!G34=0,"",'Net-Zero Targets Coverage'!G34&gt;0,'Net-Zero Targets Coverage'!G34)</f>
        <v/>
      </c>
      <c r="D173" s="200" t="str" cm="1">
        <f t="array" ref="D173">_xlfn.IFS('Net-Zero Targets Coverage'!H34="","", 'Net-Zero Targets Coverage'!H34=0,"",'Net-Zero Targets Coverage'!H34&gt;0,'Net-Zero Targets Coverage'!H34)</f>
        <v/>
      </c>
      <c r="E173" s="200" t="str" cm="1">
        <f t="array" ref="E173">_xlfn.IFS('Net-Zero Targets Coverage'!I34="","", 'Net-Zero Targets Coverage'!I34=0,"",'Net-Zero Targets Coverage'!I34&gt;0,'Net-Zero Targets Coverage'!I34)</f>
        <v/>
      </c>
      <c r="F173" s="200" t="str" cm="1">
        <f t="array" ref="F173">_xlfn.IFS('Net-Zero Targets Coverage'!J34="","", 'Net-Zero Targets Coverage'!J34=0,"",'Net-Zero Targets Coverage'!J34&gt;0,'Net-Zero Targets Coverage'!J34)</f>
        <v/>
      </c>
      <c r="G173" s="200" t="str" cm="1">
        <f t="array" ref="G173">_xlfn.IFS('Net-Zero Targets Coverage'!K34="","", 'Net-Zero Targets Coverage'!K34=0,"",'Net-Zero Targets Coverage'!K34&gt;0,'Net-Zero Targets Coverage'!K34)</f>
        <v/>
      </c>
      <c r="H173" s="200" t="str" cm="1">
        <f t="array" ref="H173">_xlfn.IFS('Net-Zero Targets Coverage'!L34="","", 'Net-Zero Targets Coverage'!L34=0,"",'Net-Zero Targets Coverage'!L34&gt;0,'Net-Zero Targets Coverage'!L34)</f>
        <v/>
      </c>
      <c r="I173" s="200" t="str" cm="1">
        <f t="array" ref="I173">_xlfn.IFS('Net-Zero Targets Coverage'!M34="","", 'Net-Zero Targets Coverage'!M34=0,"",'Net-Zero Targets Coverage'!M34&gt;0,'Net-Zero Targets Coverage'!M34)</f>
        <v/>
      </c>
      <c r="J173" s="200" t="str" cm="1">
        <f t="array" ref="J173">_xlfn.IFS('Net-Zero Targets Coverage'!N34="","", 'Net-Zero Targets Coverage'!N34=0,"",'Net-Zero Targets Coverage'!N34&gt;0,'Net-Zero Targets Coverage'!N34)</f>
        <v/>
      </c>
      <c r="K173" s="200" t="str" cm="1">
        <f t="array" ref="K173">_xlfn.IFS('Net-Zero Targets Coverage'!O34="","", 'Net-Zero Targets Coverage'!O34=0,"",'Net-Zero Targets Coverage'!O34&gt;0,'Net-Zero Targets Coverage'!O34)</f>
        <v/>
      </c>
      <c r="L173" s="200" t="str" cm="1">
        <f t="array" ref="L173">_xlfn.IFS('Net-Zero Targets Coverage'!P34="","", 'Net-Zero Targets Coverage'!P34=0,"",'Net-Zero Targets Coverage'!P34&gt;0,'Net-Zero Targets Coverage'!P34)</f>
        <v/>
      </c>
      <c r="M173" s="200" t="str" cm="1">
        <f t="array" ref="M173">_xlfn.IFS('Net-Zero Targets Coverage'!Q34="","", 'Net-Zero Targets Coverage'!Q34=0,"",'Net-Zero Targets Coverage'!Q34&gt;0,'Net-Zero Targets Coverage'!Q34)</f>
        <v/>
      </c>
      <c r="N173" s="200" t="str" cm="1">
        <f t="array" ref="N173">_xlfn.IFS('Net-Zero Targets Coverage'!R34="","", 'Net-Zero Targets Coverage'!R34=0,"",'Net-Zero Targets Coverage'!R34&gt;0,'Net-Zero Targets Coverage'!R34)</f>
        <v/>
      </c>
      <c r="O173" s="200" t="str" cm="1">
        <f t="array" ref="O173">_xlfn.IFS('Net-Zero Targets Coverage'!S34="","", 'Net-Zero Targets Coverage'!S34=0,"",'Net-Zero Targets Coverage'!S34&gt;0,'Net-Zero Targets Coverage'!S34)</f>
        <v/>
      </c>
      <c r="P173" s="200" t="str" cm="1">
        <f t="array" ref="P173">_xlfn.IFS('Net-Zero Targets Coverage'!T34="","", 'Net-Zero Targets Coverage'!T34=0,"",'Net-Zero Targets Coverage'!T34&gt;0,'Net-Zero Targets Coverage'!T34)</f>
        <v/>
      </c>
      <c r="Q173" s="200" t="str" cm="1">
        <f t="array" ref="Q173">_xlfn.IFS('Net-Zero Targets Coverage'!U34="","", 'Net-Zero Targets Coverage'!U34=0,"",'Net-Zero Targets Coverage'!U34&gt;0,'Net-Zero Targets Coverage'!U34)</f>
        <v/>
      </c>
      <c r="R173" s="200" t="str" cm="1">
        <f t="array" ref="R173">_xlfn.IFS('Net-Zero Targets Coverage'!V34="","", 'Net-Zero Targets Coverage'!V34=0,"",'Net-Zero Targets Coverage'!V34&gt;0,'Net-Zero Targets Coverage'!V34)</f>
        <v/>
      </c>
      <c r="S173" s="200" t="str" cm="1">
        <f t="array" ref="S173">_xlfn.IFS('Net-Zero Targets Coverage'!W34="","", 'Net-Zero Targets Coverage'!W34=0,"",'Net-Zero Targets Coverage'!W34&gt;0,'Net-Zero Targets Coverage'!W34)</f>
        <v/>
      </c>
      <c r="T173" s="200" t="str" cm="1">
        <f t="array" ref="T173">_xlfn.IFS('Net-Zero Targets Coverage'!X34="","", 'Net-Zero Targets Coverage'!X34=0,"",'Net-Zero Targets Coverage'!X34&gt;0,'Net-Zero Targets Coverage'!X34)</f>
        <v/>
      </c>
      <c r="U173" s="200" t="str" cm="1">
        <f t="array" ref="U173">_xlfn.IFS('Net-Zero Targets Coverage'!Y34="","", 'Net-Zero Targets Coverage'!Y34=0,"",'Net-Zero Targets Coverage'!Y34&gt;0,'Net-Zero Targets Coverage'!Y34)</f>
        <v/>
      </c>
      <c r="V173" s="200">
        <f>'Net-Zero Targets Coverage'!E34</f>
        <v>0</v>
      </c>
      <c r="W173" s="202"/>
      <c r="X173" s="202"/>
      <c r="Y173" s="202"/>
      <c r="Z173" s="202"/>
    </row>
    <row r="174" spans="1:26" ht="15.75" customHeight="1">
      <c r="A174" s="201" t="s">
        <v>404</v>
      </c>
      <c r="B174" s="200" t="str" cm="1">
        <f t="array" ref="B174">_xlfn.IFS('Net-Zero Targets Coverage'!F35="","", 'Net-Zero Targets Coverage'!F35=0,"",'Net-Zero Targets Coverage'!F35&gt;0,'Net-Zero Targets Coverage'!F35)</f>
        <v/>
      </c>
      <c r="C174" s="200" t="str" cm="1">
        <f t="array" ref="C174">_xlfn.IFS('Net-Zero Targets Coverage'!G35="","", 'Net-Zero Targets Coverage'!G35=0,"",'Net-Zero Targets Coverage'!G35&gt;0,'Net-Zero Targets Coverage'!G35)</f>
        <v/>
      </c>
      <c r="D174" s="200" t="str" cm="1">
        <f t="array" ref="D174">_xlfn.IFS('Net-Zero Targets Coverage'!H35="","", 'Net-Zero Targets Coverage'!H35=0,"",'Net-Zero Targets Coverage'!H35&gt;0,'Net-Zero Targets Coverage'!H35)</f>
        <v/>
      </c>
      <c r="E174" s="200" t="str" cm="1">
        <f t="array" ref="E174">_xlfn.IFS('Net-Zero Targets Coverage'!I35="","", 'Net-Zero Targets Coverage'!I35=0,"",'Net-Zero Targets Coverage'!I35&gt;0,'Net-Zero Targets Coverage'!I35)</f>
        <v/>
      </c>
      <c r="F174" s="200" t="str" cm="1">
        <f t="array" ref="F174">_xlfn.IFS('Net-Zero Targets Coverage'!J35="","", 'Net-Zero Targets Coverage'!J35=0,"",'Net-Zero Targets Coverage'!J35&gt;0,'Net-Zero Targets Coverage'!J35)</f>
        <v/>
      </c>
      <c r="G174" s="200" t="str" cm="1">
        <f t="array" ref="G174">_xlfn.IFS('Net-Zero Targets Coverage'!K35="","", 'Net-Zero Targets Coverage'!K35=0,"",'Net-Zero Targets Coverage'!K35&gt;0,'Net-Zero Targets Coverage'!K35)</f>
        <v/>
      </c>
      <c r="H174" s="200" t="str" cm="1">
        <f t="array" ref="H174">_xlfn.IFS('Net-Zero Targets Coverage'!L35="","", 'Net-Zero Targets Coverage'!L35=0,"",'Net-Zero Targets Coverage'!L35&gt;0,'Net-Zero Targets Coverage'!L35)</f>
        <v/>
      </c>
      <c r="I174" s="200" t="str" cm="1">
        <f t="array" ref="I174">_xlfn.IFS('Net-Zero Targets Coverage'!M35="","", 'Net-Zero Targets Coverage'!M35=0,"",'Net-Zero Targets Coverage'!M35&gt;0,'Net-Zero Targets Coverage'!M35)</f>
        <v/>
      </c>
      <c r="J174" s="200" t="str" cm="1">
        <f t="array" ref="J174">_xlfn.IFS('Net-Zero Targets Coverage'!N35="","", 'Net-Zero Targets Coverage'!N35=0,"",'Net-Zero Targets Coverage'!N35&gt;0,'Net-Zero Targets Coverage'!N35)</f>
        <v/>
      </c>
      <c r="K174" s="200" t="str" cm="1">
        <f t="array" ref="K174">_xlfn.IFS('Net-Zero Targets Coverage'!O35="","", 'Net-Zero Targets Coverage'!O35=0,"",'Net-Zero Targets Coverage'!O35&gt;0,'Net-Zero Targets Coverage'!O35)</f>
        <v/>
      </c>
      <c r="L174" s="200" t="str" cm="1">
        <f t="array" ref="L174">_xlfn.IFS('Net-Zero Targets Coverage'!P35="","", 'Net-Zero Targets Coverage'!P35=0,"",'Net-Zero Targets Coverage'!P35&gt;0,'Net-Zero Targets Coverage'!P35)</f>
        <v/>
      </c>
      <c r="M174" s="200" t="str" cm="1">
        <f t="array" ref="M174">_xlfn.IFS('Net-Zero Targets Coverage'!Q35="","", 'Net-Zero Targets Coverage'!Q35=0,"",'Net-Zero Targets Coverage'!Q35&gt;0,'Net-Zero Targets Coverage'!Q35)</f>
        <v/>
      </c>
      <c r="N174" s="200" t="str" cm="1">
        <f t="array" ref="N174">_xlfn.IFS('Net-Zero Targets Coverage'!R35="","", 'Net-Zero Targets Coverage'!R35=0,"",'Net-Zero Targets Coverage'!R35&gt;0,'Net-Zero Targets Coverage'!R35)</f>
        <v/>
      </c>
      <c r="O174" s="200" t="str" cm="1">
        <f t="array" ref="O174">_xlfn.IFS('Net-Zero Targets Coverage'!S35="","", 'Net-Zero Targets Coverage'!S35=0,"",'Net-Zero Targets Coverage'!S35&gt;0,'Net-Zero Targets Coverage'!S35)</f>
        <v/>
      </c>
      <c r="P174" s="200" t="str" cm="1">
        <f t="array" ref="P174">_xlfn.IFS('Net-Zero Targets Coverage'!T35="","", 'Net-Zero Targets Coverage'!T35=0,"",'Net-Zero Targets Coverage'!T35&gt;0,'Net-Zero Targets Coverage'!T35)</f>
        <v/>
      </c>
      <c r="Q174" s="200" t="str" cm="1">
        <f t="array" ref="Q174">_xlfn.IFS('Net-Zero Targets Coverage'!U35="","", 'Net-Zero Targets Coverage'!U35=0,"",'Net-Zero Targets Coverage'!U35&gt;0,'Net-Zero Targets Coverage'!U35)</f>
        <v/>
      </c>
      <c r="R174" s="200" t="str" cm="1">
        <f t="array" ref="R174">_xlfn.IFS('Net-Zero Targets Coverage'!V35="","", 'Net-Zero Targets Coverage'!V35=0,"",'Net-Zero Targets Coverage'!V35&gt;0,'Net-Zero Targets Coverage'!V35)</f>
        <v/>
      </c>
      <c r="S174" s="200" t="str" cm="1">
        <f t="array" ref="S174">_xlfn.IFS('Net-Zero Targets Coverage'!W35="","", 'Net-Zero Targets Coverage'!W35=0,"",'Net-Zero Targets Coverage'!W35&gt;0,'Net-Zero Targets Coverage'!W35)</f>
        <v/>
      </c>
      <c r="T174" s="200" t="str" cm="1">
        <f t="array" ref="T174">_xlfn.IFS('Net-Zero Targets Coverage'!X35="","", 'Net-Zero Targets Coverage'!X35=0,"",'Net-Zero Targets Coverage'!X35&gt;0,'Net-Zero Targets Coverage'!X35)</f>
        <v/>
      </c>
      <c r="U174" s="200" t="str" cm="1">
        <f t="array" ref="U174">_xlfn.IFS('Net-Zero Targets Coverage'!Y35="","", 'Net-Zero Targets Coverage'!Y35=0,"",'Net-Zero Targets Coverage'!Y35&gt;0,'Net-Zero Targets Coverage'!Y35)</f>
        <v/>
      </c>
      <c r="V174" s="200">
        <f>'Net-Zero Targets Coverage'!E35</f>
        <v>0</v>
      </c>
      <c r="W174" s="202"/>
      <c r="X174" s="202"/>
      <c r="Y174" s="202"/>
      <c r="Z174" s="202"/>
    </row>
    <row r="175" spans="1:26" ht="15.75" customHeight="1">
      <c r="A175" s="201" t="s">
        <v>405</v>
      </c>
      <c r="B175" s="200" t="str" cm="1">
        <f t="array" ref="B175">_xlfn.IFS('Net-Zero Targets Coverage'!F36="","", 'Net-Zero Targets Coverage'!F36=0,"",'Net-Zero Targets Coverage'!F36&gt;0,'Net-Zero Targets Coverage'!F36)</f>
        <v/>
      </c>
      <c r="C175" s="200" t="str" cm="1">
        <f t="array" ref="C175">_xlfn.IFS('Net-Zero Targets Coverage'!G36="","", 'Net-Zero Targets Coverage'!G36=0,"",'Net-Zero Targets Coverage'!G36&gt;0,'Net-Zero Targets Coverage'!G36)</f>
        <v/>
      </c>
      <c r="D175" s="200" t="str" cm="1">
        <f t="array" ref="D175">_xlfn.IFS('Net-Zero Targets Coverage'!H36="","", 'Net-Zero Targets Coverage'!H36=0,"",'Net-Zero Targets Coverage'!H36&gt;0,'Net-Zero Targets Coverage'!H36)</f>
        <v/>
      </c>
      <c r="E175" s="200" t="str" cm="1">
        <f t="array" ref="E175">_xlfn.IFS('Net-Zero Targets Coverage'!I36="","", 'Net-Zero Targets Coverage'!I36=0,"",'Net-Zero Targets Coverage'!I36&gt;0,'Net-Zero Targets Coverage'!I36)</f>
        <v/>
      </c>
      <c r="F175" s="200" t="str" cm="1">
        <f t="array" ref="F175">_xlfn.IFS('Net-Zero Targets Coverage'!J36="","", 'Net-Zero Targets Coverage'!J36=0,"",'Net-Zero Targets Coverage'!J36&gt;0,'Net-Zero Targets Coverage'!J36)</f>
        <v/>
      </c>
      <c r="G175" s="200" t="str" cm="1">
        <f t="array" ref="G175">_xlfn.IFS('Net-Zero Targets Coverage'!K36="","", 'Net-Zero Targets Coverage'!K36=0,"",'Net-Zero Targets Coverage'!K36&gt;0,'Net-Zero Targets Coverage'!K36)</f>
        <v/>
      </c>
      <c r="H175" s="200" t="str" cm="1">
        <f t="array" ref="H175">_xlfn.IFS('Net-Zero Targets Coverage'!L36="","", 'Net-Zero Targets Coverage'!L36=0,"",'Net-Zero Targets Coverage'!L36&gt;0,'Net-Zero Targets Coverage'!L36)</f>
        <v/>
      </c>
      <c r="I175" s="200" t="str" cm="1">
        <f t="array" ref="I175">_xlfn.IFS('Net-Zero Targets Coverage'!M36="","", 'Net-Zero Targets Coverage'!M36=0,"",'Net-Zero Targets Coverage'!M36&gt;0,'Net-Zero Targets Coverage'!M36)</f>
        <v/>
      </c>
      <c r="J175" s="200" t="str" cm="1">
        <f t="array" ref="J175">_xlfn.IFS('Net-Zero Targets Coverage'!N36="","", 'Net-Zero Targets Coverage'!N36=0,"",'Net-Zero Targets Coverage'!N36&gt;0,'Net-Zero Targets Coverage'!N36)</f>
        <v/>
      </c>
      <c r="K175" s="200" t="str" cm="1">
        <f t="array" ref="K175">_xlfn.IFS('Net-Zero Targets Coverage'!O36="","", 'Net-Zero Targets Coverage'!O36=0,"",'Net-Zero Targets Coverage'!O36&gt;0,'Net-Zero Targets Coverage'!O36)</f>
        <v/>
      </c>
      <c r="L175" s="200" t="str" cm="1">
        <f t="array" ref="L175">_xlfn.IFS('Net-Zero Targets Coverage'!P36="","", 'Net-Zero Targets Coverage'!P36=0,"",'Net-Zero Targets Coverage'!P36&gt;0,'Net-Zero Targets Coverage'!P36)</f>
        <v/>
      </c>
      <c r="M175" s="200" t="str" cm="1">
        <f t="array" ref="M175">_xlfn.IFS('Net-Zero Targets Coverage'!Q36="","", 'Net-Zero Targets Coverage'!Q36=0,"",'Net-Zero Targets Coverage'!Q36&gt;0,'Net-Zero Targets Coverage'!Q36)</f>
        <v/>
      </c>
      <c r="N175" s="200" t="str" cm="1">
        <f t="array" ref="N175">_xlfn.IFS('Net-Zero Targets Coverage'!R36="","", 'Net-Zero Targets Coverage'!R36=0,"",'Net-Zero Targets Coverage'!R36&gt;0,'Net-Zero Targets Coverage'!R36)</f>
        <v/>
      </c>
      <c r="O175" s="200" t="str" cm="1">
        <f t="array" ref="O175">_xlfn.IFS('Net-Zero Targets Coverage'!S36="","", 'Net-Zero Targets Coverage'!S36=0,"",'Net-Zero Targets Coverage'!S36&gt;0,'Net-Zero Targets Coverage'!S36)</f>
        <v/>
      </c>
      <c r="P175" s="200" t="str" cm="1">
        <f t="array" ref="P175">_xlfn.IFS('Net-Zero Targets Coverage'!T36="","", 'Net-Zero Targets Coverage'!T36=0,"",'Net-Zero Targets Coverage'!T36&gt;0,'Net-Zero Targets Coverage'!T36)</f>
        <v/>
      </c>
      <c r="Q175" s="200" t="str" cm="1">
        <f t="array" ref="Q175">_xlfn.IFS('Net-Zero Targets Coverage'!U36="","", 'Net-Zero Targets Coverage'!U36=0,"",'Net-Zero Targets Coverage'!U36&gt;0,'Net-Zero Targets Coverage'!U36)</f>
        <v/>
      </c>
      <c r="R175" s="200" t="str" cm="1">
        <f t="array" ref="R175">_xlfn.IFS('Net-Zero Targets Coverage'!V36="","", 'Net-Zero Targets Coverage'!V36=0,"",'Net-Zero Targets Coverage'!V36&gt;0,'Net-Zero Targets Coverage'!V36)</f>
        <v/>
      </c>
      <c r="S175" s="200" t="str" cm="1">
        <f t="array" ref="S175">_xlfn.IFS('Net-Zero Targets Coverage'!W36="","", 'Net-Zero Targets Coverage'!W36=0,"",'Net-Zero Targets Coverage'!W36&gt;0,'Net-Zero Targets Coverage'!W36)</f>
        <v/>
      </c>
      <c r="T175" s="200" t="str" cm="1">
        <f t="array" ref="T175">_xlfn.IFS('Net-Zero Targets Coverage'!X36="","", 'Net-Zero Targets Coverage'!X36=0,"",'Net-Zero Targets Coverage'!X36&gt;0,'Net-Zero Targets Coverage'!X36)</f>
        <v/>
      </c>
      <c r="U175" s="200" t="str" cm="1">
        <f t="array" ref="U175">_xlfn.IFS('Net-Zero Targets Coverage'!Y36="","", 'Net-Zero Targets Coverage'!Y36=0,"",'Net-Zero Targets Coverage'!Y36&gt;0,'Net-Zero Targets Coverage'!Y36)</f>
        <v/>
      </c>
      <c r="V175" s="200">
        <f>'Net-Zero Targets Coverage'!E36</f>
        <v>0</v>
      </c>
      <c r="W175" s="202"/>
      <c r="X175" s="202"/>
      <c r="Y175" s="202"/>
      <c r="Z175" s="202"/>
    </row>
    <row r="176" spans="1:26" ht="15.75" customHeight="1">
      <c r="A176" s="201" t="s">
        <v>406</v>
      </c>
      <c r="B176" s="200" t="str" cm="1">
        <f t="array" ref="B176">_xlfn.IFS('Net-Zero Targets Coverage'!F37="","", 'Net-Zero Targets Coverage'!F37=0,"",'Net-Zero Targets Coverage'!F37&gt;0,'Net-Zero Targets Coverage'!F37)</f>
        <v/>
      </c>
      <c r="C176" s="200" t="str" cm="1">
        <f t="array" ref="C176">_xlfn.IFS('Net-Zero Targets Coverage'!G37="","", 'Net-Zero Targets Coverage'!G37=0,"",'Net-Zero Targets Coverage'!G37&gt;0,'Net-Zero Targets Coverage'!G37)</f>
        <v/>
      </c>
      <c r="D176" s="200" t="str" cm="1">
        <f t="array" ref="D176">_xlfn.IFS('Net-Zero Targets Coverage'!H37="","", 'Net-Zero Targets Coverage'!H37=0,"",'Net-Zero Targets Coverage'!H37&gt;0,'Net-Zero Targets Coverage'!H37)</f>
        <v/>
      </c>
      <c r="E176" s="200" t="str" cm="1">
        <f t="array" ref="E176">_xlfn.IFS('Net-Zero Targets Coverage'!I37="","", 'Net-Zero Targets Coverage'!I37=0,"",'Net-Zero Targets Coverage'!I37&gt;0,'Net-Zero Targets Coverage'!I37)</f>
        <v/>
      </c>
      <c r="F176" s="200" t="str" cm="1">
        <f t="array" ref="F176">_xlfn.IFS('Net-Zero Targets Coverage'!J37="","", 'Net-Zero Targets Coverage'!J37=0,"",'Net-Zero Targets Coverage'!J37&gt;0,'Net-Zero Targets Coverage'!J37)</f>
        <v/>
      </c>
      <c r="G176" s="200" t="str" cm="1">
        <f t="array" ref="G176">_xlfn.IFS('Net-Zero Targets Coverage'!K37="","", 'Net-Zero Targets Coverage'!K37=0,"",'Net-Zero Targets Coverage'!K37&gt;0,'Net-Zero Targets Coverage'!K37)</f>
        <v/>
      </c>
      <c r="H176" s="200" t="str" cm="1">
        <f t="array" ref="H176">_xlfn.IFS('Net-Zero Targets Coverage'!L37="","", 'Net-Zero Targets Coverage'!L37=0,"",'Net-Zero Targets Coverage'!L37&gt;0,'Net-Zero Targets Coverage'!L37)</f>
        <v/>
      </c>
      <c r="I176" s="200" t="str" cm="1">
        <f t="array" ref="I176">_xlfn.IFS('Net-Zero Targets Coverage'!M37="","", 'Net-Zero Targets Coverage'!M37=0,"",'Net-Zero Targets Coverage'!M37&gt;0,'Net-Zero Targets Coverage'!M37)</f>
        <v/>
      </c>
      <c r="J176" s="200" t="str" cm="1">
        <f t="array" ref="J176">_xlfn.IFS('Net-Zero Targets Coverage'!N37="","", 'Net-Zero Targets Coverage'!N37=0,"",'Net-Zero Targets Coverage'!N37&gt;0,'Net-Zero Targets Coverage'!N37)</f>
        <v/>
      </c>
      <c r="K176" s="200" t="str" cm="1">
        <f t="array" ref="K176">_xlfn.IFS('Net-Zero Targets Coverage'!O37="","", 'Net-Zero Targets Coverage'!O37=0,"",'Net-Zero Targets Coverage'!O37&gt;0,'Net-Zero Targets Coverage'!O37)</f>
        <v/>
      </c>
      <c r="L176" s="200" t="str" cm="1">
        <f t="array" ref="L176">_xlfn.IFS('Net-Zero Targets Coverage'!P37="","", 'Net-Zero Targets Coverage'!P37=0,"",'Net-Zero Targets Coverage'!P37&gt;0,'Net-Zero Targets Coverage'!P37)</f>
        <v/>
      </c>
      <c r="M176" s="200" t="str" cm="1">
        <f t="array" ref="M176">_xlfn.IFS('Net-Zero Targets Coverage'!Q37="","", 'Net-Zero Targets Coverage'!Q37=0,"",'Net-Zero Targets Coverage'!Q37&gt;0,'Net-Zero Targets Coverage'!Q37)</f>
        <v/>
      </c>
      <c r="N176" s="200" t="str" cm="1">
        <f t="array" ref="N176">_xlfn.IFS('Net-Zero Targets Coverage'!R37="","", 'Net-Zero Targets Coverage'!R37=0,"",'Net-Zero Targets Coverage'!R37&gt;0,'Net-Zero Targets Coverage'!R37)</f>
        <v/>
      </c>
      <c r="O176" s="200" t="str" cm="1">
        <f t="array" ref="O176">_xlfn.IFS('Net-Zero Targets Coverage'!S37="","", 'Net-Zero Targets Coverage'!S37=0,"",'Net-Zero Targets Coverage'!S37&gt;0,'Net-Zero Targets Coverage'!S37)</f>
        <v/>
      </c>
      <c r="P176" s="200" t="str" cm="1">
        <f t="array" ref="P176">_xlfn.IFS('Net-Zero Targets Coverage'!T37="","", 'Net-Zero Targets Coverage'!T37=0,"",'Net-Zero Targets Coverage'!T37&gt;0,'Net-Zero Targets Coverage'!T37)</f>
        <v/>
      </c>
      <c r="Q176" s="200" t="str" cm="1">
        <f t="array" ref="Q176">_xlfn.IFS('Net-Zero Targets Coverage'!U37="","", 'Net-Zero Targets Coverage'!U37=0,"",'Net-Zero Targets Coverage'!U37&gt;0,'Net-Zero Targets Coverage'!U37)</f>
        <v/>
      </c>
      <c r="R176" s="200" t="str" cm="1">
        <f t="array" ref="R176">_xlfn.IFS('Net-Zero Targets Coverage'!V37="","", 'Net-Zero Targets Coverage'!V37=0,"",'Net-Zero Targets Coverage'!V37&gt;0,'Net-Zero Targets Coverage'!V37)</f>
        <v/>
      </c>
      <c r="S176" s="200" t="str" cm="1">
        <f t="array" ref="S176">_xlfn.IFS('Net-Zero Targets Coverage'!W37="","", 'Net-Zero Targets Coverage'!W37=0,"",'Net-Zero Targets Coverage'!W37&gt;0,'Net-Zero Targets Coverage'!W37)</f>
        <v/>
      </c>
      <c r="T176" s="200" t="str" cm="1">
        <f t="array" ref="T176">_xlfn.IFS('Net-Zero Targets Coverage'!X37="","", 'Net-Zero Targets Coverage'!X37=0,"",'Net-Zero Targets Coverage'!X37&gt;0,'Net-Zero Targets Coverage'!X37)</f>
        <v/>
      </c>
      <c r="U176" s="200" t="str" cm="1">
        <f t="array" ref="U176">_xlfn.IFS('Net-Zero Targets Coverage'!Y37="","", 'Net-Zero Targets Coverage'!Y37=0,"",'Net-Zero Targets Coverage'!Y37&gt;0,'Net-Zero Targets Coverage'!Y37)</f>
        <v/>
      </c>
      <c r="V176" s="200">
        <f>'Net-Zero Targets Coverage'!E37</f>
        <v>0</v>
      </c>
      <c r="W176" s="202"/>
      <c r="X176" s="202"/>
      <c r="Y176" s="202"/>
      <c r="Z176" s="202"/>
    </row>
    <row r="177" spans="1:26" s="201" customFormat="1" ht="15.75" customHeight="1">
      <c r="A177" s="201" t="s">
        <v>407</v>
      </c>
      <c r="B177" s="200" t="str" cm="1">
        <f t="array" ref="B177">_xlfn.IFS('Net-Zero Targets Coverage'!F38="","", 'Net-Zero Targets Coverage'!F38=0,"",'Net-Zero Targets Coverage'!F38&gt;0,'Net-Zero Targets Coverage'!F38)</f>
        <v/>
      </c>
      <c r="C177" s="200" t="str" cm="1">
        <f t="array" ref="C177">_xlfn.IFS('Net-Zero Targets Coverage'!G38="","", 'Net-Zero Targets Coverage'!G38=0,"",'Net-Zero Targets Coverage'!G38&gt;0,'Net-Zero Targets Coverage'!G38)</f>
        <v/>
      </c>
      <c r="D177" s="200" t="str" cm="1">
        <f t="array" ref="D177">_xlfn.IFS('Net-Zero Targets Coverage'!H38="","", 'Net-Zero Targets Coverage'!H38=0,"",'Net-Zero Targets Coverage'!H38&gt;0,'Net-Zero Targets Coverage'!H38)</f>
        <v/>
      </c>
      <c r="E177" s="200" t="str" cm="1">
        <f t="array" ref="E177">_xlfn.IFS('Net-Zero Targets Coverage'!I38="","", 'Net-Zero Targets Coverage'!I38=0,"",'Net-Zero Targets Coverage'!I38&gt;0,'Net-Zero Targets Coverage'!I38)</f>
        <v/>
      </c>
      <c r="F177" s="200" t="str" cm="1">
        <f t="array" ref="F177">_xlfn.IFS('Net-Zero Targets Coverage'!J38="","", 'Net-Zero Targets Coverage'!J38=0,"",'Net-Zero Targets Coverage'!J38&gt;0,'Net-Zero Targets Coverage'!J38)</f>
        <v/>
      </c>
      <c r="G177" s="200" t="str" cm="1">
        <f t="array" ref="G177">_xlfn.IFS('Net-Zero Targets Coverage'!K38="","", 'Net-Zero Targets Coverage'!K38=0,"",'Net-Zero Targets Coverage'!K38&gt;0,'Net-Zero Targets Coverage'!K38)</f>
        <v/>
      </c>
      <c r="H177" s="200" t="str" cm="1">
        <f t="array" ref="H177">_xlfn.IFS('Net-Zero Targets Coverage'!L38="","", 'Net-Zero Targets Coverage'!L38=0,"",'Net-Zero Targets Coverage'!L38&gt;0,'Net-Zero Targets Coverage'!L38)</f>
        <v/>
      </c>
      <c r="I177" s="200" t="str" cm="1">
        <f t="array" ref="I177">_xlfn.IFS('Net-Zero Targets Coverage'!M38="","", 'Net-Zero Targets Coverage'!M38=0,"",'Net-Zero Targets Coverage'!M38&gt;0,'Net-Zero Targets Coverage'!M38)</f>
        <v/>
      </c>
      <c r="J177" s="200" t="str" cm="1">
        <f t="array" ref="J177">_xlfn.IFS('Net-Zero Targets Coverage'!N38="","", 'Net-Zero Targets Coverage'!N38=0,"",'Net-Zero Targets Coverage'!N38&gt;0,'Net-Zero Targets Coverage'!N38)</f>
        <v/>
      </c>
      <c r="K177" s="200" t="str" cm="1">
        <f t="array" ref="K177">_xlfn.IFS('Net-Zero Targets Coverage'!O38="","", 'Net-Zero Targets Coverage'!O38=0,"",'Net-Zero Targets Coverage'!O38&gt;0,'Net-Zero Targets Coverage'!O38)</f>
        <v/>
      </c>
      <c r="L177" s="200" t="str" cm="1">
        <f t="array" ref="L177">_xlfn.IFS('Net-Zero Targets Coverage'!P38="","", 'Net-Zero Targets Coverage'!P38=0,"",'Net-Zero Targets Coverage'!P38&gt;0,'Net-Zero Targets Coverage'!P38)</f>
        <v/>
      </c>
      <c r="M177" s="200" t="str" cm="1">
        <f t="array" ref="M177">_xlfn.IFS('Net-Zero Targets Coverage'!Q38="","", 'Net-Zero Targets Coverage'!Q38=0,"",'Net-Zero Targets Coverage'!Q38&gt;0,'Net-Zero Targets Coverage'!Q38)</f>
        <v/>
      </c>
      <c r="N177" s="200" t="str" cm="1">
        <f t="array" ref="N177">_xlfn.IFS('Net-Zero Targets Coverage'!R38="","", 'Net-Zero Targets Coverage'!R38=0,"",'Net-Zero Targets Coverage'!R38&gt;0,'Net-Zero Targets Coverage'!R38)</f>
        <v/>
      </c>
      <c r="O177" s="200" t="str" cm="1">
        <f t="array" ref="O177">_xlfn.IFS('Net-Zero Targets Coverage'!S38="","", 'Net-Zero Targets Coverage'!S38=0,"",'Net-Zero Targets Coverage'!S38&gt;0,'Net-Zero Targets Coverage'!S38)</f>
        <v/>
      </c>
      <c r="P177" s="200" t="str" cm="1">
        <f t="array" ref="P177">_xlfn.IFS('Net-Zero Targets Coverage'!T38="","", 'Net-Zero Targets Coverage'!T38=0,"",'Net-Zero Targets Coverage'!T38&gt;0,'Net-Zero Targets Coverage'!T38)</f>
        <v/>
      </c>
      <c r="Q177" s="200" t="str" cm="1">
        <f t="array" ref="Q177">_xlfn.IFS('Net-Zero Targets Coverage'!U38="","", 'Net-Zero Targets Coverage'!U38=0,"",'Net-Zero Targets Coverage'!U38&gt;0,'Net-Zero Targets Coverage'!U38)</f>
        <v/>
      </c>
      <c r="R177" s="200" t="str" cm="1">
        <f t="array" ref="R177">_xlfn.IFS('Net-Zero Targets Coverage'!V38="","", 'Net-Zero Targets Coverage'!V38=0,"",'Net-Zero Targets Coverage'!V38&gt;0,'Net-Zero Targets Coverage'!V38)</f>
        <v/>
      </c>
      <c r="S177" s="200" t="str" cm="1">
        <f t="array" ref="S177">_xlfn.IFS('Net-Zero Targets Coverage'!W38="","", 'Net-Zero Targets Coverage'!W38=0,"",'Net-Zero Targets Coverage'!W38&gt;0,'Net-Zero Targets Coverage'!W38)</f>
        <v/>
      </c>
      <c r="T177" s="200" t="str" cm="1">
        <f t="array" ref="T177">_xlfn.IFS('Net-Zero Targets Coverage'!X38="","", 'Net-Zero Targets Coverage'!X38=0,"",'Net-Zero Targets Coverage'!X38&gt;0,'Net-Zero Targets Coverage'!X38)</f>
        <v/>
      </c>
      <c r="U177" s="200" t="str" cm="1">
        <f t="array" ref="U177">_xlfn.IFS('Net-Zero Targets Coverage'!Y38="","", 'Net-Zero Targets Coverage'!Y38=0,"",'Net-Zero Targets Coverage'!Y38&gt;0,'Net-Zero Targets Coverage'!Y38)</f>
        <v/>
      </c>
      <c r="V177" s="200">
        <f>'Net-Zero Targets Coverage'!E38</f>
        <v>0</v>
      </c>
      <c r="W177" s="218"/>
      <c r="X177" s="218"/>
      <c r="Y177" s="218"/>
      <c r="Z177" s="218"/>
    </row>
    <row r="178" spans="1:26" s="235" customFormat="1" ht="15.75" customHeight="1">
      <c r="A178" s="234" t="s">
        <v>734</v>
      </c>
      <c r="W178" s="236"/>
      <c r="X178" s="236"/>
      <c r="Y178" s="236"/>
      <c r="Z178" s="236"/>
    </row>
    <row r="179" spans="1:26" s="201" customFormat="1" ht="15.75" customHeight="1">
      <c r="A179" s="201" t="s">
        <v>389</v>
      </c>
      <c r="B179" s="200" t="str" cm="1">
        <f t="array" ref="B179">_xlfn.IFS('Net-Zero Targets Coverage'!F44="","", 'Net-Zero Targets Coverage'!F44=0,"",'Net-Zero Targets Coverage'!F44&gt;0,'Net-Zero Targets Coverage'!F44)</f>
        <v/>
      </c>
      <c r="C179" s="200" t="str" cm="1">
        <f t="array" ref="C179">_xlfn.IFS('Net-Zero Targets Coverage'!G44="","", 'Net-Zero Targets Coverage'!G44=0,"",'Net-Zero Targets Coverage'!G44&gt;0,'Net-Zero Targets Coverage'!G44)</f>
        <v/>
      </c>
      <c r="D179" s="200" t="str" cm="1">
        <f t="array" ref="D179">_xlfn.IFS('Net-Zero Targets Coverage'!H44="","", 'Net-Zero Targets Coverage'!H44=0,"",'Net-Zero Targets Coverage'!H44&gt;0,'Net-Zero Targets Coverage'!H44)</f>
        <v/>
      </c>
      <c r="E179" s="200" t="str" cm="1">
        <f t="array" ref="E179">_xlfn.IFS('Net-Zero Targets Coverage'!I44="","", 'Net-Zero Targets Coverage'!I44=0,"",'Net-Zero Targets Coverage'!I44&gt;0,'Net-Zero Targets Coverage'!I44)</f>
        <v/>
      </c>
      <c r="F179" s="200" t="str" cm="1">
        <f t="array" ref="F179">_xlfn.IFS('Net-Zero Targets Coverage'!J44="","", 'Net-Zero Targets Coverage'!J44=0,"",'Net-Zero Targets Coverage'!J44&gt;0,'Net-Zero Targets Coverage'!J44)</f>
        <v/>
      </c>
      <c r="G179" s="200" t="str" cm="1">
        <f t="array" ref="G179">_xlfn.IFS('Net-Zero Targets Coverage'!K44="","", 'Net-Zero Targets Coverage'!K44=0,"",'Net-Zero Targets Coverage'!K44&gt;0,'Net-Zero Targets Coverage'!K44)</f>
        <v/>
      </c>
      <c r="H179" s="200" t="str" cm="1">
        <f t="array" ref="H179">_xlfn.IFS('Net-Zero Targets Coverage'!L44="","", 'Net-Zero Targets Coverage'!L44=0,"",'Net-Zero Targets Coverage'!L44&gt;0,'Net-Zero Targets Coverage'!L44)</f>
        <v/>
      </c>
      <c r="I179" s="200" t="str" cm="1">
        <f t="array" ref="I179">_xlfn.IFS('Net-Zero Targets Coverage'!M44="","", 'Net-Zero Targets Coverage'!M44=0,"",'Net-Zero Targets Coverage'!M44&gt;0,'Net-Zero Targets Coverage'!M44)</f>
        <v/>
      </c>
      <c r="J179" s="200" t="str" cm="1">
        <f t="array" ref="J179">_xlfn.IFS('Net-Zero Targets Coverage'!N44="","", 'Net-Zero Targets Coverage'!N44=0,"",'Net-Zero Targets Coverage'!N44&gt;0,'Net-Zero Targets Coverage'!N44)</f>
        <v/>
      </c>
      <c r="K179" s="200" t="str" cm="1">
        <f t="array" ref="K179">_xlfn.IFS('Net-Zero Targets Coverage'!O44="","", 'Net-Zero Targets Coverage'!O44=0,"",'Net-Zero Targets Coverage'!O44&gt;0,'Net-Zero Targets Coverage'!O44)</f>
        <v/>
      </c>
      <c r="L179" s="200" t="str" cm="1">
        <f t="array" ref="L179">_xlfn.IFS('Net-Zero Targets Coverage'!P44="","", 'Net-Zero Targets Coverage'!P44=0,"",'Net-Zero Targets Coverage'!P44&gt;0,'Net-Zero Targets Coverage'!P44)</f>
        <v/>
      </c>
      <c r="M179" s="200" t="str" cm="1">
        <f t="array" ref="M179">_xlfn.IFS('Net-Zero Targets Coverage'!Q44="","", 'Net-Zero Targets Coverage'!Q44=0,"",'Net-Zero Targets Coverage'!Q44&gt;0,'Net-Zero Targets Coverage'!Q44)</f>
        <v/>
      </c>
      <c r="N179" s="200" t="str" cm="1">
        <f t="array" ref="N179">_xlfn.IFS('Net-Zero Targets Coverage'!R44="","", 'Net-Zero Targets Coverage'!R44=0,"",'Net-Zero Targets Coverage'!R44&gt;0,'Net-Zero Targets Coverage'!R44)</f>
        <v/>
      </c>
      <c r="O179" s="200" t="str" cm="1">
        <f t="array" ref="O179">_xlfn.IFS('Net-Zero Targets Coverage'!S44="","", 'Net-Zero Targets Coverage'!S44=0,"",'Net-Zero Targets Coverage'!S44&gt;0,'Net-Zero Targets Coverage'!S44)</f>
        <v/>
      </c>
      <c r="P179" s="200" t="str" cm="1">
        <f t="array" ref="P179">_xlfn.IFS('Net-Zero Targets Coverage'!T44="","", 'Net-Zero Targets Coverage'!T44=0,"",'Net-Zero Targets Coverage'!T44&gt;0,'Net-Zero Targets Coverage'!T44)</f>
        <v/>
      </c>
      <c r="Q179" s="200" t="str" cm="1">
        <f t="array" ref="Q179">_xlfn.IFS('Net-Zero Targets Coverage'!U44="","", 'Net-Zero Targets Coverage'!U44=0,"",'Net-Zero Targets Coverage'!U44&gt;0,'Net-Zero Targets Coverage'!U44)</f>
        <v/>
      </c>
      <c r="R179" s="200" t="str" cm="1">
        <f t="array" ref="R179">_xlfn.IFS('Net-Zero Targets Coverage'!V44="","", 'Net-Zero Targets Coverage'!V44=0,"",'Net-Zero Targets Coverage'!V44&gt;0,'Net-Zero Targets Coverage'!V44)</f>
        <v/>
      </c>
      <c r="S179" s="200" t="str" cm="1">
        <f t="array" ref="S179">_xlfn.IFS('Net-Zero Targets Coverage'!W44="","", 'Net-Zero Targets Coverage'!W44=0,"",'Net-Zero Targets Coverage'!W44&gt;0,'Net-Zero Targets Coverage'!W44)</f>
        <v/>
      </c>
      <c r="T179" s="200" t="str" cm="1">
        <f t="array" ref="T179">_xlfn.IFS('Net-Zero Targets Coverage'!X44="","", 'Net-Zero Targets Coverage'!X44=0,"",'Net-Zero Targets Coverage'!X44&gt;0,'Net-Zero Targets Coverage'!X44)</f>
        <v/>
      </c>
      <c r="U179" s="200" t="str" cm="1">
        <f t="array" ref="U179">_xlfn.IFS('Net-Zero Targets Coverage'!Y44="","", 'Net-Zero Targets Coverage'!Y44=0,"",'Net-Zero Targets Coverage'!Y44&gt;0,'Net-Zero Targets Coverage'!Y44)</f>
        <v/>
      </c>
      <c r="V179" s="200">
        <f>'Net-Zero Targets Coverage'!E44</f>
        <v>0</v>
      </c>
      <c r="W179" s="216"/>
      <c r="X179" s="216"/>
      <c r="Y179" s="216"/>
      <c r="Z179" s="216"/>
    </row>
    <row r="180" spans="1:26" ht="15.75" customHeight="1">
      <c r="A180" s="201" t="s">
        <v>390</v>
      </c>
      <c r="B180" s="200" t="str" cm="1">
        <f t="array" ref="B180">_xlfn.IFS('Net-Zero Targets Coverage'!F45="","", 'Net-Zero Targets Coverage'!F45=0,"",'Net-Zero Targets Coverage'!F45&gt;0,'Net-Zero Targets Coverage'!F45)</f>
        <v/>
      </c>
      <c r="C180" s="200" t="str" cm="1">
        <f t="array" ref="C180">_xlfn.IFS('Net-Zero Targets Coverage'!G45="","", 'Net-Zero Targets Coverage'!G45=0,"",'Net-Zero Targets Coverage'!G45&gt;0,'Net-Zero Targets Coverage'!G45)</f>
        <v/>
      </c>
      <c r="D180" s="200" t="str" cm="1">
        <f t="array" ref="D180">_xlfn.IFS('Net-Zero Targets Coverage'!H45="","", 'Net-Zero Targets Coverage'!H45=0,"",'Net-Zero Targets Coverage'!H45&gt;0,'Net-Zero Targets Coverage'!H45)</f>
        <v/>
      </c>
      <c r="E180" s="200" t="str" cm="1">
        <f t="array" ref="E180">_xlfn.IFS('Net-Zero Targets Coverage'!I45="","", 'Net-Zero Targets Coverage'!I45=0,"",'Net-Zero Targets Coverage'!I45&gt;0,'Net-Zero Targets Coverage'!I45)</f>
        <v/>
      </c>
      <c r="F180" s="200" t="str" cm="1">
        <f t="array" ref="F180">_xlfn.IFS('Net-Zero Targets Coverage'!J45="","", 'Net-Zero Targets Coverage'!J45=0,"",'Net-Zero Targets Coverage'!J45&gt;0,'Net-Zero Targets Coverage'!J45)</f>
        <v/>
      </c>
      <c r="G180" s="200" t="str" cm="1">
        <f t="array" ref="G180">_xlfn.IFS('Net-Zero Targets Coverage'!K45="","", 'Net-Zero Targets Coverage'!K45=0,"",'Net-Zero Targets Coverage'!K45&gt;0,'Net-Zero Targets Coverage'!K45)</f>
        <v/>
      </c>
      <c r="H180" s="200" t="str" cm="1">
        <f t="array" ref="H180">_xlfn.IFS('Net-Zero Targets Coverage'!L45="","", 'Net-Zero Targets Coverage'!L45=0,"",'Net-Zero Targets Coverage'!L45&gt;0,'Net-Zero Targets Coverage'!L45)</f>
        <v/>
      </c>
      <c r="I180" s="200" t="str" cm="1">
        <f t="array" ref="I180">_xlfn.IFS('Net-Zero Targets Coverage'!M45="","", 'Net-Zero Targets Coverage'!M45=0,"",'Net-Zero Targets Coverage'!M45&gt;0,'Net-Zero Targets Coverage'!M45)</f>
        <v/>
      </c>
      <c r="J180" s="200" t="str" cm="1">
        <f t="array" ref="J180">_xlfn.IFS('Net-Zero Targets Coverage'!N45="","", 'Net-Zero Targets Coverage'!N45=0,"",'Net-Zero Targets Coverage'!N45&gt;0,'Net-Zero Targets Coverage'!N45)</f>
        <v/>
      </c>
      <c r="K180" s="200" t="str" cm="1">
        <f t="array" ref="K180">_xlfn.IFS('Net-Zero Targets Coverage'!O45="","", 'Net-Zero Targets Coverage'!O45=0,"",'Net-Zero Targets Coverage'!O45&gt;0,'Net-Zero Targets Coverage'!O45)</f>
        <v/>
      </c>
      <c r="L180" s="200" t="str" cm="1">
        <f t="array" ref="L180">_xlfn.IFS('Net-Zero Targets Coverage'!P45="","", 'Net-Zero Targets Coverage'!P45=0,"",'Net-Zero Targets Coverage'!P45&gt;0,'Net-Zero Targets Coverage'!P45)</f>
        <v/>
      </c>
      <c r="M180" s="200" t="str" cm="1">
        <f t="array" ref="M180">_xlfn.IFS('Net-Zero Targets Coverage'!Q45="","", 'Net-Zero Targets Coverage'!Q45=0,"",'Net-Zero Targets Coverage'!Q45&gt;0,'Net-Zero Targets Coverage'!Q45)</f>
        <v/>
      </c>
      <c r="N180" s="200" t="str" cm="1">
        <f t="array" ref="N180">_xlfn.IFS('Net-Zero Targets Coverage'!R45="","", 'Net-Zero Targets Coverage'!R45=0,"",'Net-Zero Targets Coverage'!R45&gt;0,'Net-Zero Targets Coverage'!R45)</f>
        <v/>
      </c>
      <c r="O180" s="200" t="str" cm="1">
        <f t="array" ref="O180">_xlfn.IFS('Net-Zero Targets Coverage'!S45="","", 'Net-Zero Targets Coverage'!S45=0,"",'Net-Zero Targets Coverage'!S45&gt;0,'Net-Zero Targets Coverage'!S45)</f>
        <v/>
      </c>
      <c r="P180" s="200" t="str" cm="1">
        <f t="array" ref="P180">_xlfn.IFS('Net-Zero Targets Coverage'!T45="","", 'Net-Zero Targets Coverage'!T45=0,"",'Net-Zero Targets Coverage'!T45&gt;0,'Net-Zero Targets Coverage'!T45)</f>
        <v/>
      </c>
      <c r="Q180" s="200" t="str" cm="1">
        <f t="array" ref="Q180">_xlfn.IFS('Net-Zero Targets Coverage'!U45="","", 'Net-Zero Targets Coverage'!U45=0,"",'Net-Zero Targets Coverage'!U45&gt;0,'Net-Zero Targets Coverage'!U45)</f>
        <v/>
      </c>
      <c r="R180" s="200" t="str" cm="1">
        <f t="array" ref="R180">_xlfn.IFS('Net-Zero Targets Coverage'!V45="","", 'Net-Zero Targets Coverage'!V45=0,"",'Net-Zero Targets Coverage'!V45&gt;0,'Net-Zero Targets Coverage'!V45)</f>
        <v/>
      </c>
      <c r="S180" s="200" t="str" cm="1">
        <f t="array" ref="S180">_xlfn.IFS('Net-Zero Targets Coverage'!W45="","", 'Net-Zero Targets Coverage'!W45=0,"",'Net-Zero Targets Coverage'!W45&gt;0,'Net-Zero Targets Coverage'!W45)</f>
        <v/>
      </c>
      <c r="T180" s="200" t="str" cm="1">
        <f t="array" ref="T180">_xlfn.IFS('Net-Zero Targets Coverage'!X45="","", 'Net-Zero Targets Coverage'!X45=0,"",'Net-Zero Targets Coverage'!X45&gt;0,'Net-Zero Targets Coverage'!X45)</f>
        <v/>
      </c>
      <c r="U180" s="200" t="str" cm="1">
        <f t="array" ref="U180">_xlfn.IFS('Net-Zero Targets Coverage'!Y45="","", 'Net-Zero Targets Coverage'!Y45=0,"",'Net-Zero Targets Coverage'!Y45&gt;0,'Net-Zero Targets Coverage'!Y45)</f>
        <v/>
      </c>
      <c r="V180" s="200">
        <f>'Net-Zero Targets Coverage'!E45</f>
        <v>0</v>
      </c>
      <c r="W180" s="202"/>
      <c r="X180" s="202"/>
      <c r="Y180" s="202"/>
      <c r="Z180" s="202"/>
    </row>
    <row r="181" spans="1:26" ht="15.75" customHeight="1">
      <c r="A181" s="201" t="s">
        <v>391</v>
      </c>
      <c r="B181" s="200" t="str" cm="1">
        <f t="array" ref="B181">_xlfn.IFS('Net-Zero Targets Coverage'!F46="","", 'Net-Zero Targets Coverage'!F46=0,"",'Net-Zero Targets Coverage'!F46&gt;0,'Net-Zero Targets Coverage'!F46)</f>
        <v/>
      </c>
      <c r="C181" s="200" t="str" cm="1">
        <f t="array" ref="C181">_xlfn.IFS('Net-Zero Targets Coverage'!G46="","", 'Net-Zero Targets Coverage'!G46=0,"",'Net-Zero Targets Coverage'!G46&gt;0,'Net-Zero Targets Coverage'!G46)</f>
        <v/>
      </c>
      <c r="D181" s="200" t="str" cm="1">
        <f t="array" ref="D181">_xlfn.IFS('Net-Zero Targets Coverage'!H46="","", 'Net-Zero Targets Coverage'!H46=0,"",'Net-Zero Targets Coverage'!H46&gt;0,'Net-Zero Targets Coverage'!H46)</f>
        <v/>
      </c>
      <c r="E181" s="200" t="str" cm="1">
        <f t="array" ref="E181">_xlfn.IFS('Net-Zero Targets Coverage'!I46="","", 'Net-Zero Targets Coverage'!I46=0,"",'Net-Zero Targets Coverage'!I46&gt;0,'Net-Zero Targets Coverage'!I46)</f>
        <v/>
      </c>
      <c r="F181" s="200" t="str" cm="1">
        <f t="array" ref="F181">_xlfn.IFS('Net-Zero Targets Coverage'!J46="","", 'Net-Zero Targets Coverage'!J46=0,"",'Net-Zero Targets Coverage'!J46&gt;0,'Net-Zero Targets Coverage'!J46)</f>
        <v/>
      </c>
      <c r="G181" s="200" t="str" cm="1">
        <f t="array" ref="G181">_xlfn.IFS('Net-Zero Targets Coverage'!K46="","", 'Net-Zero Targets Coverage'!K46=0,"",'Net-Zero Targets Coverage'!K46&gt;0,'Net-Zero Targets Coverage'!K46)</f>
        <v/>
      </c>
      <c r="H181" s="200" t="str" cm="1">
        <f t="array" ref="H181">_xlfn.IFS('Net-Zero Targets Coverage'!L46="","", 'Net-Zero Targets Coverage'!L46=0,"",'Net-Zero Targets Coverage'!L46&gt;0,'Net-Zero Targets Coverage'!L46)</f>
        <v/>
      </c>
      <c r="I181" s="200" t="str" cm="1">
        <f t="array" ref="I181">_xlfn.IFS('Net-Zero Targets Coverage'!M46="","", 'Net-Zero Targets Coverage'!M46=0,"",'Net-Zero Targets Coverage'!M46&gt;0,'Net-Zero Targets Coverage'!M46)</f>
        <v/>
      </c>
      <c r="J181" s="200" t="str" cm="1">
        <f t="array" ref="J181">_xlfn.IFS('Net-Zero Targets Coverage'!N46="","", 'Net-Zero Targets Coverage'!N46=0,"",'Net-Zero Targets Coverage'!N46&gt;0,'Net-Zero Targets Coverage'!N46)</f>
        <v/>
      </c>
      <c r="K181" s="200" t="str" cm="1">
        <f t="array" ref="K181">_xlfn.IFS('Net-Zero Targets Coverage'!O46="","", 'Net-Zero Targets Coverage'!O46=0,"",'Net-Zero Targets Coverage'!O46&gt;0,'Net-Zero Targets Coverage'!O46)</f>
        <v/>
      </c>
      <c r="L181" s="200" t="str" cm="1">
        <f t="array" ref="L181">_xlfn.IFS('Net-Zero Targets Coverage'!P46="","", 'Net-Zero Targets Coverage'!P46=0,"",'Net-Zero Targets Coverage'!P46&gt;0,'Net-Zero Targets Coverage'!P46)</f>
        <v/>
      </c>
      <c r="M181" s="200" t="str" cm="1">
        <f t="array" ref="M181">_xlfn.IFS('Net-Zero Targets Coverage'!Q46="","", 'Net-Zero Targets Coverage'!Q46=0,"",'Net-Zero Targets Coverage'!Q46&gt;0,'Net-Zero Targets Coverage'!Q46)</f>
        <v/>
      </c>
      <c r="N181" s="200" t="str" cm="1">
        <f t="array" ref="N181">_xlfn.IFS('Net-Zero Targets Coverage'!R46="","", 'Net-Zero Targets Coverage'!R46=0,"",'Net-Zero Targets Coverage'!R46&gt;0,'Net-Zero Targets Coverage'!R46)</f>
        <v/>
      </c>
      <c r="O181" s="200" t="str" cm="1">
        <f t="array" ref="O181">_xlfn.IFS('Net-Zero Targets Coverage'!S46="","", 'Net-Zero Targets Coverage'!S46=0,"",'Net-Zero Targets Coverage'!S46&gt;0,'Net-Zero Targets Coverage'!S46)</f>
        <v/>
      </c>
      <c r="P181" s="200" t="str" cm="1">
        <f t="array" ref="P181">_xlfn.IFS('Net-Zero Targets Coverage'!T46="","", 'Net-Zero Targets Coverage'!T46=0,"",'Net-Zero Targets Coverage'!T46&gt;0,'Net-Zero Targets Coverage'!T46)</f>
        <v/>
      </c>
      <c r="Q181" s="200" t="str" cm="1">
        <f t="array" ref="Q181">_xlfn.IFS('Net-Zero Targets Coverage'!U46="","", 'Net-Zero Targets Coverage'!U46=0,"",'Net-Zero Targets Coverage'!U46&gt;0,'Net-Zero Targets Coverage'!U46)</f>
        <v/>
      </c>
      <c r="R181" s="200" t="str" cm="1">
        <f t="array" ref="R181">_xlfn.IFS('Net-Zero Targets Coverage'!V46="","", 'Net-Zero Targets Coverage'!V46=0,"",'Net-Zero Targets Coverage'!V46&gt;0,'Net-Zero Targets Coverage'!V46)</f>
        <v/>
      </c>
      <c r="S181" s="200" t="str" cm="1">
        <f t="array" ref="S181">_xlfn.IFS('Net-Zero Targets Coverage'!W46="","", 'Net-Zero Targets Coverage'!W46=0,"",'Net-Zero Targets Coverage'!W46&gt;0,'Net-Zero Targets Coverage'!W46)</f>
        <v/>
      </c>
      <c r="T181" s="200" t="str" cm="1">
        <f t="array" ref="T181">_xlfn.IFS('Net-Zero Targets Coverage'!X46="","", 'Net-Zero Targets Coverage'!X46=0,"",'Net-Zero Targets Coverage'!X46&gt;0,'Net-Zero Targets Coverage'!X46)</f>
        <v/>
      </c>
      <c r="U181" s="200" t="str" cm="1">
        <f t="array" ref="U181">_xlfn.IFS('Net-Zero Targets Coverage'!Y46="","", 'Net-Zero Targets Coverage'!Y46=0,"",'Net-Zero Targets Coverage'!Y46&gt;0,'Net-Zero Targets Coverage'!Y46)</f>
        <v/>
      </c>
      <c r="V181" s="200">
        <f>'Net-Zero Targets Coverage'!E46</f>
        <v>0</v>
      </c>
      <c r="W181" s="202"/>
      <c r="X181" s="202"/>
      <c r="Y181" s="202"/>
      <c r="Z181" s="202"/>
    </row>
    <row r="182" spans="1:26" ht="15.75" customHeight="1">
      <c r="A182" s="201" t="s">
        <v>393</v>
      </c>
      <c r="B182" s="200" t="str" cm="1">
        <f t="array" ref="B182">_xlfn.IFS('Net-Zero Targets Coverage'!F48="","", 'Net-Zero Targets Coverage'!F48=0,"",'Net-Zero Targets Coverage'!F48&gt;0,'Net-Zero Targets Coverage'!F48)</f>
        <v/>
      </c>
      <c r="C182" s="200" t="str" cm="1">
        <f t="array" ref="C182">_xlfn.IFS('Net-Zero Targets Coverage'!G48="","", 'Net-Zero Targets Coverage'!G48=0,"",'Net-Zero Targets Coverage'!G48&gt;0,'Net-Zero Targets Coverage'!G48)</f>
        <v/>
      </c>
      <c r="D182" s="200" t="str" cm="1">
        <f t="array" ref="D182">_xlfn.IFS('Net-Zero Targets Coverage'!H48="","", 'Net-Zero Targets Coverage'!H48=0,"",'Net-Zero Targets Coverage'!H48&gt;0,'Net-Zero Targets Coverage'!H48)</f>
        <v/>
      </c>
      <c r="E182" s="200" t="str" cm="1">
        <f t="array" ref="E182">_xlfn.IFS('Net-Zero Targets Coverage'!I48="","", 'Net-Zero Targets Coverage'!I48=0,"",'Net-Zero Targets Coverage'!I48&gt;0,'Net-Zero Targets Coverage'!I48)</f>
        <v/>
      </c>
      <c r="F182" s="200" t="str" cm="1">
        <f t="array" ref="F182">_xlfn.IFS('Net-Zero Targets Coverage'!J48="","", 'Net-Zero Targets Coverage'!J48=0,"",'Net-Zero Targets Coverage'!J48&gt;0,'Net-Zero Targets Coverage'!J48)</f>
        <v/>
      </c>
      <c r="G182" s="200" t="str" cm="1">
        <f t="array" ref="G182">_xlfn.IFS('Net-Zero Targets Coverage'!K48="","", 'Net-Zero Targets Coverage'!K48=0,"",'Net-Zero Targets Coverage'!K48&gt;0,'Net-Zero Targets Coverage'!K48)</f>
        <v/>
      </c>
      <c r="H182" s="200" t="str" cm="1">
        <f t="array" ref="H182">_xlfn.IFS('Net-Zero Targets Coverage'!L48="","", 'Net-Zero Targets Coverage'!L48=0,"",'Net-Zero Targets Coverage'!L48&gt;0,'Net-Zero Targets Coverage'!L48)</f>
        <v/>
      </c>
      <c r="I182" s="200" t="str" cm="1">
        <f t="array" ref="I182">_xlfn.IFS('Net-Zero Targets Coverage'!M48="","", 'Net-Zero Targets Coverage'!M48=0,"",'Net-Zero Targets Coverage'!M48&gt;0,'Net-Zero Targets Coverage'!M48)</f>
        <v/>
      </c>
      <c r="J182" s="200" t="str" cm="1">
        <f t="array" ref="J182">_xlfn.IFS('Net-Zero Targets Coverage'!N48="","", 'Net-Zero Targets Coverage'!N48=0,"",'Net-Zero Targets Coverage'!N48&gt;0,'Net-Zero Targets Coverage'!N48)</f>
        <v/>
      </c>
      <c r="K182" s="200" t="str" cm="1">
        <f t="array" ref="K182">_xlfn.IFS('Net-Zero Targets Coverage'!O48="","", 'Net-Zero Targets Coverage'!O48=0,"",'Net-Zero Targets Coverage'!O48&gt;0,'Net-Zero Targets Coverage'!O48)</f>
        <v/>
      </c>
      <c r="L182" s="200" t="str" cm="1">
        <f t="array" ref="L182">_xlfn.IFS('Net-Zero Targets Coverage'!P48="","", 'Net-Zero Targets Coverage'!P48=0,"",'Net-Zero Targets Coverage'!P48&gt;0,'Net-Zero Targets Coverage'!P48)</f>
        <v/>
      </c>
      <c r="M182" s="200" t="str" cm="1">
        <f t="array" ref="M182">_xlfn.IFS('Net-Zero Targets Coverage'!Q48="","", 'Net-Zero Targets Coverage'!Q48=0,"",'Net-Zero Targets Coverage'!Q48&gt;0,'Net-Zero Targets Coverage'!Q48)</f>
        <v/>
      </c>
      <c r="N182" s="200" t="str" cm="1">
        <f t="array" ref="N182">_xlfn.IFS('Net-Zero Targets Coverage'!R48="","", 'Net-Zero Targets Coverage'!R48=0,"",'Net-Zero Targets Coverage'!R48&gt;0,'Net-Zero Targets Coverage'!R48)</f>
        <v/>
      </c>
      <c r="O182" s="200" t="str" cm="1">
        <f t="array" ref="O182">_xlfn.IFS('Net-Zero Targets Coverage'!S48="","", 'Net-Zero Targets Coverage'!S48=0,"",'Net-Zero Targets Coverage'!S48&gt;0,'Net-Zero Targets Coverage'!S48)</f>
        <v/>
      </c>
      <c r="P182" s="200" t="str" cm="1">
        <f t="array" ref="P182">_xlfn.IFS('Net-Zero Targets Coverage'!T48="","", 'Net-Zero Targets Coverage'!T48=0,"",'Net-Zero Targets Coverage'!T48&gt;0,'Net-Zero Targets Coverage'!T48)</f>
        <v/>
      </c>
      <c r="Q182" s="200" t="str" cm="1">
        <f t="array" ref="Q182">_xlfn.IFS('Net-Zero Targets Coverage'!U48="","", 'Net-Zero Targets Coverage'!U48=0,"",'Net-Zero Targets Coverage'!U48&gt;0,'Net-Zero Targets Coverage'!U48)</f>
        <v/>
      </c>
      <c r="R182" s="200" t="str" cm="1">
        <f t="array" ref="R182">_xlfn.IFS('Net-Zero Targets Coverage'!V48="","", 'Net-Zero Targets Coverage'!V48=0,"",'Net-Zero Targets Coverage'!V48&gt;0,'Net-Zero Targets Coverage'!V48)</f>
        <v/>
      </c>
      <c r="S182" s="200" t="str" cm="1">
        <f t="array" ref="S182">_xlfn.IFS('Net-Zero Targets Coverage'!W48="","", 'Net-Zero Targets Coverage'!W48=0,"",'Net-Zero Targets Coverage'!W48&gt;0,'Net-Zero Targets Coverage'!W48)</f>
        <v/>
      </c>
      <c r="T182" s="200" t="str" cm="1">
        <f t="array" ref="T182">_xlfn.IFS('Net-Zero Targets Coverage'!X48="","", 'Net-Zero Targets Coverage'!X48=0,"",'Net-Zero Targets Coverage'!X48&gt;0,'Net-Zero Targets Coverage'!X48)</f>
        <v/>
      </c>
      <c r="U182" s="200" t="str" cm="1">
        <f t="array" ref="U182">_xlfn.IFS('Net-Zero Targets Coverage'!Y48="","", 'Net-Zero Targets Coverage'!Y48=0,"",'Net-Zero Targets Coverage'!Y48&gt;0,'Net-Zero Targets Coverage'!Y48)</f>
        <v/>
      </c>
      <c r="V182" s="200">
        <f>'Net-Zero Targets Coverage'!E48</f>
        <v>0</v>
      </c>
      <c r="W182" s="202"/>
      <c r="X182" s="202"/>
      <c r="Y182" s="202"/>
      <c r="Z182" s="202"/>
    </row>
    <row r="183" spans="1:26" ht="15.75" customHeight="1">
      <c r="A183" s="201" t="s">
        <v>394</v>
      </c>
      <c r="B183" s="200" t="str" cm="1">
        <f t="array" ref="B183">_xlfn.IFS('Net-Zero Targets Coverage'!F49="","", 'Net-Zero Targets Coverage'!F49=0,"",'Net-Zero Targets Coverage'!F49&gt;0,'Net-Zero Targets Coverage'!F49)</f>
        <v/>
      </c>
      <c r="C183" s="200" t="str" cm="1">
        <f t="array" ref="C183">_xlfn.IFS('Net-Zero Targets Coverage'!G49="","", 'Net-Zero Targets Coverage'!G49=0,"",'Net-Zero Targets Coverage'!G49&gt;0,'Net-Zero Targets Coverage'!G49)</f>
        <v/>
      </c>
      <c r="D183" s="200" t="str" cm="1">
        <f t="array" ref="D183">_xlfn.IFS('Net-Zero Targets Coverage'!H49="","", 'Net-Zero Targets Coverage'!H49=0,"",'Net-Zero Targets Coverage'!H49&gt;0,'Net-Zero Targets Coverage'!H49)</f>
        <v/>
      </c>
      <c r="E183" s="200" t="str" cm="1">
        <f t="array" ref="E183">_xlfn.IFS('Net-Zero Targets Coverage'!I49="","", 'Net-Zero Targets Coverage'!I49=0,"",'Net-Zero Targets Coverage'!I49&gt;0,'Net-Zero Targets Coverage'!I49)</f>
        <v/>
      </c>
      <c r="F183" s="200" t="str" cm="1">
        <f t="array" ref="F183">_xlfn.IFS('Net-Zero Targets Coverage'!J49="","", 'Net-Zero Targets Coverage'!J49=0,"",'Net-Zero Targets Coverage'!J49&gt;0,'Net-Zero Targets Coverage'!J49)</f>
        <v/>
      </c>
      <c r="G183" s="200" t="str" cm="1">
        <f t="array" ref="G183">_xlfn.IFS('Net-Zero Targets Coverage'!K49="","", 'Net-Zero Targets Coverage'!K49=0,"",'Net-Zero Targets Coverage'!K49&gt;0,'Net-Zero Targets Coverage'!K49)</f>
        <v/>
      </c>
      <c r="H183" s="200" t="str" cm="1">
        <f t="array" ref="H183">_xlfn.IFS('Net-Zero Targets Coverage'!L49="","", 'Net-Zero Targets Coverage'!L49=0,"",'Net-Zero Targets Coverage'!L49&gt;0,'Net-Zero Targets Coverage'!L49)</f>
        <v/>
      </c>
      <c r="I183" s="200" t="str" cm="1">
        <f t="array" ref="I183">_xlfn.IFS('Net-Zero Targets Coverage'!M49="","", 'Net-Zero Targets Coverage'!M49=0,"",'Net-Zero Targets Coverage'!M49&gt;0,'Net-Zero Targets Coverage'!M49)</f>
        <v/>
      </c>
      <c r="J183" s="200" t="str" cm="1">
        <f t="array" ref="J183">_xlfn.IFS('Net-Zero Targets Coverage'!N49="","", 'Net-Zero Targets Coverage'!N49=0,"",'Net-Zero Targets Coverage'!N49&gt;0,'Net-Zero Targets Coverage'!N49)</f>
        <v/>
      </c>
      <c r="K183" s="200" t="str" cm="1">
        <f t="array" ref="K183">_xlfn.IFS('Net-Zero Targets Coverage'!O49="","", 'Net-Zero Targets Coverage'!O49=0,"",'Net-Zero Targets Coverage'!O49&gt;0,'Net-Zero Targets Coverage'!O49)</f>
        <v/>
      </c>
      <c r="L183" s="200" t="str" cm="1">
        <f t="array" ref="L183">_xlfn.IFS('Net-Zero Targets Coverage'!P49="","", 'Net-Zero Targets Coverage'!P49=0,"",'Net-Zero Targets Coverage'!P49&gt;0,'Net-Zero Targets Coverage'!P49)</f>
        <v/>
      </c>
      <c r="M183" s="200" t="str" cm="1">
        <f t="array" ref="M183">_xlfn.IFS('Net-Zero Targets Coverage'!Q49="","", 'Net-Zero Targets Coverage'!Q49=0,"",'Net-Zero Targets Coverage'!Q49&gt;0,'Net-Zero Targets Coverage'!Q49)</f>
        <v/>
      </c>
      <c r="N183" s="200" t="str" cm="1">
        <f t="array" ref="N183">_xlfn.IFS('Net-Zero Targets Coverage'!R49="","", 'Net-Zero Targets Coverage'!R49=0,"",'Net-Zero Targets Coverage'!R49&gt;0,'Net-Zero Targets Coverage'!R49)</f>
        <v/>
      </c>
      <c r="O183" s="200" t="str" cm="1">
        <f t="array" ref="O183">_xlfn.IFS('Net-Zero Targets Coverage'!S49="","", 'Net-Zero Targets Coverage'!S49=0,"",'Net-Zero Targets Coverage'!S49&gt;0,'Net-Zero Targets Coverage'!S49)</f>
        <v/>
      </c>
      <c r="P183" s="200" t="str" cm="1">
        <f t="array" ref="P183">_xlfn.IFS('Net-Zero Targets Coverage'!T49="","", 'Net-Zero Targets Coverage'!T49=0,"",'Net-Zero Targets Coverage'!T49&gt;0,'Net-Zero Targets Coverage'!T49)</f>
        <v/>
      </c>
      <c r="Q183" s="200" t="str" cm="1">
        <f t="array" ref="Q183">_xlfn.IFS('Net-Zero Targets Coverage'!U49="","", 'Net-Zero Targets Coverage'!U49=0,"",'Net-Zero Targets Coverage'!U49&gt;0,'Net-Zero Targets Coverage'!U49)</f>
        <v/>
      </c>
      <c r="R183" s="200" t="str" cm="1">
        <f t="array" ref="R183">_xlfn.IFS('Net-Zero Targets Coverage'!V49="","", 'Net-Zero Targets Coverage'!V49=0,"",'Net-Zero Targets Coverage'!V49&gt;0,'Net-Zero Targets Coverage'!V49)</f>
        <v/>
      </c>
      <c r="S183" s="200" t="str" cm="1">
        <f t="array" ref="S183">_xlfn.IFS('Net-Zero Targets Coverage'!W49="","", 'Net-Zero Targets Coverage'!W49=0,"",'Net-Zero Targets Coverage'!W49&gt;0,'Net-Zero Targets Coverage'!W49)</f>
        <v/>
      </c>
      <c r="T183" s="200" t="str" cm="1">
        <f t="array" ref="T183">_xlfn.IFS('Net-Zero Targets Coverage'!X49="","", 'Net-Zero Targets Coverage'!X49=0,"",'Net-Zero Targets Coverage'!X49&gt;0,'Net-Zero Targets Coverage'!X49)</f>
        <v/>
      </c>
      <c r="U183" s="200" t="str" cm="1">
        <f t="array" ref="U183">_xlfn.IFS('Net-Zero Targets Coverage'!Y49="","", 'Net-Zero Targets Coverage'!Y49=0,"",'Net-Zero Targets Coverage'!Y49&gt;0,'Net-Zero Targets Coverage'!Y49)</f>
        <v/>
      </c>
      <c r="V183" s="200">
        <f>'Net-Zero Targets Coverage'!E49</f>
        <v>0</v>
      </c>
      <c r="W183" s="202"/>
      <c r="X183" s="202"/>
      <c r="Y183" s="202"/>
      <c r="Z183" s="202"/>
    </row>
    <row r="184" spans="1:26" ht="15.75" customHeight="1">
      <c r="A184" s="201" t="s">
        <v>395</v>
      </c>
      <c r="B184" s="200" t="str" cm="1">
        <f t="array" ref="B184">_xlfn.IFS('Net-Zero Targets Coverage'!F50="","", 'Net-Zero Targets Coverage'!F50=0,"",'Net-Zero Targets Coverage'!F50&gt;0,'Net-Zero Targets Coverage'!F50)</f>
        <v/>
      </c>
      <c r="C184" s="200" t="str" cm="1">
        <f t="array" ref="C184">_xlfn.IFS('Net-Zero Targets Coverage'!G50="","", 'Net-Zero Targets Coverage'!G50=0,"",'Net-Zero Targets Coverage'!G50&gt;0,'Net-Zero Targets Coverage'!G50)</f>
        <v/>
      </c>
      <c r="D184" s="200" t="str" cm="1">
        <f t="array" ref="D184">_xlfn.IFS('Net-Zero Targets Coverage'!H50="","", 'Net-Zero Targets Coverage'!H50=0,"",'Net-Zero Targets Coverage'!H50&gt;0,'Net-Zero Targets Coverage'!H50)</f>
        <v/>
      </c>
      <c r="E184" s="200" t="str" cm="1">
        <f t="array" ref="E184">_xlfn.IFS('Net-Zero Targets Coverage'!I50="","", 'Net-Zero Targets Coverage'!I50=0,"",'Net-Zero Targets Coverage'!I50&gt;0,'Net-Zero Targets Coverage'!I50)</f>
        <v/>
      </c>
      <c r="F184" s="200" t="str" cm="1">
        <f t="array" ref="F184">_xlfn.IFS('Net-Zero Targets Coverage'!J50="","", 'Net-Zero Targets Coverage'!J50=0,"",'Net-Zero Targets Coverage'!J50&gt;0,'Net-Zero Targets Coverage'!J50)</f>
        <v/>
      </c>
      <c r="G184" s="200" t="str" cm="1">
        <f t="array" ref="G184">_xlfn.IFS('Net-Zero Targets Coverage'!K50="","", 'Net-Zero Targets Coverage'!K50=0,"",'Net-Zero Targets Coverage'!K50&gt;0,'Net-Zero Targets Coverage'!K50)</f>
        <v/>
      </c>
      <c r="H184" s="200" t="str" cm="1">
        <f t="array" ref="H184">_xlfn.IFS('Net-Zero Targets Coverage'!L50="","", 'Net-Zero Targets Coverage'!L50=0,"",'Net-Zero Targets Coverage'!L50&gt;0,'Net-Zero Targets Coverage'!L50)</f>
        <v/>
      </c>
      <c r="I184" s="200" t="str" cm="1">
        <f t="array" ref="I184">_xlfn.IFS('Net-Zero Targets Coverage'!M50="","", 'Net-Zero Targets Coverage'!M50=0,"",'Net-Zero Targets Coverage'!M50&gt;0,'Net-Zero Targets Coverage'!M50)</f>
        <v/>
      </c>
      <c r="J184" s="200" t="str" cm="1">
        <f t="array" ref="J184">_xlfn.IFS('Net-Zero Targets Coverage'!N50="","", 'Net-Zero Targets Coverage'!N50=0,"",'Net-Zero Targets Coverage'!N50&gt;0,'Net-Zero Targets Coverage'!N50)</f>
        <v/>
      </c>
      <c r="K184" s="200" t="str" cm="1">
        <f t="array" ref="K184">_xlfn.IFS('Net-Zero Targets Coverage'!O50="","", 'Net-Zero Targets Coverage'!O50=0,"",'Net-Zero Targets Coverage'!O50&gt;0,'Net-Zero Targets Coverage'!O50)</f>
        <v/>
      </c>
      <c r="L184" s="200" t="str" cm="1">
        <f t="array" ref="L184">_xlfn.IFS('Net-Zero Targets Coverage'!P50="","", 'Net-Zero Targets Coverage'!P50=0,"",'Net-Zero Targets Coverage'!P50&gt;0,'Net-Zero Targets Coverage'!P50)</f>
        <v/>
      </c>
      <c r="M184" s="200" t="str" cm="1">
        <f t="array" ref="M184">_xlfn.IFS('Net-Zero Targets Coverage'!Q50="","", 'Net-Zero Targets Coverage'!Q50=0,"",'Net-Zero Targets Coverage'!Q50&gt;0,'Net-Zero Targets Coverage'!Q50)</f>
        <v/>
      </c>
      <c r="N184" s="200" t="str" cm="1">
        <f t="array" ref="N184">_xlfn.IFS('Net-Zero Targets Coverage'!R50="","", 'Net-Zero Targets Coverage'!R50=0,"",'Net-Zero Targets Coverage'!R50&gt;0,'Net-Zero Targets Coverage'!R50)</f>
        <v/>
      </c>
      <c r="O184" s="200" t="str" cm="1">
        <f t="array" ref="O184">_xlfn.IFS('Net-Zero Targets Coverage'!S50="","", 'Net-Zero Targets Coverage'!S50=0,"",'Net-Zero Targets Coverage'!S50&gt;0,'Net-Zero Targets Coverage'!S50)</f>
        <v/>
      </c>
      <c r="P184" s="200" t="str" cm="1">
        <f t="array" ref="P184">_xlfn.IFS('Net-Zero Targets Coverage'!T50="","", 'Net-Zero Targets Coverage'!T50=0,"",'Net-Zero Targets Coverage'!T50&gt;0,'Net-Zero Targets Coverage'!T50)</f>
        <v/>
      </c>
      <c r="Q184" s="200" t="str" cm="1">
        <f t="array" ref="Q184">_xlfn.IFS('Net-Zero Targets Coverage'!U50="","", 'Net-Zero Targets Coverage'!U50=0,"",'Net-Zero Targets Coverage'!U50&gt;0,'Net-Zero Targets Coverage'!U50)</f>
        <v/>
      </c>
      <c r="R184" s="200" t="str" cm="1">
        <f t="array" ref="R184">_xlfn.IFS('Net-Zero Targets Coverage'!V50="","", 'Net-Zero Targets Coverage'!V50=0,"",'Net-Zero Targets Coverage'!V50&gt;0,'Net-Zero Targets Coverage'!V50)</f>
        <v/>
      </c>
      <c r="S184" s="200" t="str" cm="1">
        <f t="array" ref="S184">_xlfn.IFS('Net-Zero Targets Coverage'!W50="","", 'Net-Zero Targets Coverage'!W50=0,"",'Net-Zero Targets Coverage'!W50&gt;0,'Net-Zero Targets Coverage'!W50)</f>
        <v/>
      </c>
      <c r="T184" s="200" t="str" cm="1">
        <f t="array" ref="T184">_xlfn.IFS('Net-Zero Targets Coverage'!X50="","", 'Net-Zero Targets Coverage'!X50=0,"",'Net-Zero Targets Coverage'!X50&gt;0,'Net-Zero Targets Coverage'!X50)</f>
        <v/>
      </c>
      <c r="U184" s="200" t="str" cm="1">
        <f t="array" ref="U184">_xlfn.IFS('Net-Zero Targets Coverage'!Y50="","", 'Net-Zero Targets Coverage'!Y50=0,"",'Net-Zero Targets Coverage'!Y50&gt;0,'Net-Zero Targets Coverage'!Y50)</f>
        <v/>
      </c>
      <c r="V184" s="200">
        <f>'Net-Zero Targets Coverage'!E50</f>
        <v>0</v>
      </c>
      <c r="W184" s="202"/>
      <c r="X184" s="202"/>
      <c r="Y184" s="202"/>
      <c r="Z184" s="202"/>
    </row>
    <row r="185" spans="1:26" ht="15.75" customHeight="1">
      <c r="A185" s="201" t="s">
        <v>396</v>
      </c>
      <c r="B185" s="200" t="str" cm="1">
        <f t="array" ref="B185">_xlfn.IFS('Net-Zero Targets Coverage'!F51="","", 'Net-Zero Targets Coverage'!F51=0,"",'Net-Zero Targets Coverage'!F51&gt;0,'Net-Zero Targets Coverage'!F51)</f>
        <v/>
      </c>
      <c r="C185" s="200" t="str" cm="1">
        <f t="array" ref="C185">_xlfn.IFS('Net-Zero Targets Coverage'!G51="","", 'Net-Zero Targets Coverage'!G51=0,"",'Net-Zero Targets Coverage'!G51&gt;0,'Net-Zero Targets Coverage'!G51)</f>
        <v/>
      </c>
      <c r="D185" s="200" t="str" cm="1">
        <f t="array" ref="D185">_xlfn.IFS('Net-Zero Targets Coverage'!H51="","", 'Net-Zero Targets Coverage'!H51=0,"",'Net-Zero Targets Coverage'!H51&gt;0,'Net-Zero Targets Coverage'!H51)</f>
        <v/>
      </c>
      <c r="E185" s="200" t="str" cm="1">
        <f t="array" ref="E185">_xlfn.IFS('Net-Zero Targets Coverage'!I51="","", 'Net-Zero Targets Coverage'!I51=0,"",'Net-Zero Targets Coverage'!I51&gt;0,'Net-Zero Targets Coverage'!I51)</f>
        <v/>
      </c>
      <c r="F185" s="200" t="str" cm="1">
        <f t="array" ref="F185">_xlfn.IFS('Net-Zero Targets Coverage'!J51="","", 'Net-Zero Targets Coverage'!J51=0,"",'Net-Zero Targets Coverage'!J51&gt;0,'Net-Zero Targets Coverage'!J51)</f>
        <v/>
      </c>
      <c r="G185" s="200" t="str" cm="1">
        <f t="array" ref="G185">_xlfn.IFS('Net-Zero Targets Coverage'!K51="","", 'Net-Zero Targets Coverage'!K51=0,"",'Net-Zero Targets Coverage'!K51&gt;0,'Net-Zero Targets Coverage'!K51)</f>
        <v/>
      </c>
      <c r="H185" s="200" t="str" cm="1">
        <f t="array" ref="H185">_xlfn.IFS('Net-Zero Targets Coverage'!L51="","", 'Net-Zero Targets Coverage'!L51=0,"",'Net-Zero Targets Coverage'!L51&gt;0,'Net-Zero Targets Coverage'!L51)</f>
        <v/>
      </c>
      <c r="I185" s="200" t="str" cm="1">
        <f t="array" ref="I185">_xlfn.IFS('Net-Zero Targets Coverage'!M51="","", 'Net-Zero Targets Coverage'!M51=0,"",'Net-Zero Targets Coverage'!M51&gt;0,'Net-Zero Targets Coverage'!M51)</f>
        <v/>
      </c>
      <c r="J185" s="200" t="str" cm="1">
        <f t="array" ref="J185">_xlfn.IFS('Net-Zero Targets Coverage'!N51="","", 'Net-Zero Targets Coverage'!N51=0,"",'Net-Zero Targets Coverage'!N51&gt;0,'Net-Zero Targets Coverage'!N51)</f>
        <v/>
      </c>
      <c r="K185" s="200" t="str" cm="1">
        <f t="array" ref="K185">_xlfn.IFS('Net-Zero Targets Coverage'!O51="","", 'Net-Zero Targets Coverage'!O51=0,"",'Net-Zero Targets Coverage'!O51&gt;0,'Net-Zero Targets Coverage'!O51)</f>
        <v/>
      </c>
      <c r="L185" s="200" t="str" cm="1">
        <f t="array" ref="L185">_xlfn.IFS('Net-Zero Targets Coverage'!P51="","", 'Net-Zero Targets Coverage'!P51=0,"",'Net-Zero Targets Coverage'!P51&gt;0,'Net-Zero Targets Coverage'!P51)</f>
        <v/>
      </c>
      <c r="M185" s="200" t="str" cm="1">
        <f t="array" ref="M185">_xlfn.IFS('Net-Zero Targets Coverage'!Q51="","", 'Net-Zero Targets Coverage'!Q51=0,"",'Net-Zero Targets Coverage'!Q51&gt;0,'Net-Zero Targets Coverage'!Q51)</f>
        <v/>
      </c>
      <c r="N185" s="200" t="str" cm="1">
        <f t="array" ref="N185">_xlfn.IFS('Net-Zero Targets Coverage'!R51="","", 'Net-Zero Targets Coverage'!R51=0,"",'Net-Zero Targets Coverage'!R51&gt;0,'Net-Zero Targets Coverage'!R51)</f>
        <v/>
      </c>
      <c r="O185" s="200" t="str" cm="1">
        <f t="array" ref="O185">_xlfn.IFS('Net-Zero Targets Coverage'!S51="","", 'Net-Zero Targets Coverage'!S51=0,"",'Net-Zero Targets Coverage'!S51&gt;0,'Net-Zero Targets Coverage'!S51)</f>
        <v/>
      </c>
      <c r="P185" s="200" t="str" cm="1">
        <f t="array" ref="P185">_xlfn.IFS('Net-Zero Targets Coverage'!T51="","", 'Net-Zero Targets Coverage'!T51=0,"",'Net-Zero Targets Coverage'!T51&gt;0,'Net-Zero Targets Coverage'!T51)</f>
        <v/>
      </c>
      <c r="Q185" s="200" t="str" cm="1">
        <f t="array" ref="Q185">_xlfn.IFS('Net-Zero Targets Coverage'!U51="","", 'Net-Zero Targets Coverage'!U51=0,"",'Net-Zero Targets Coverage'!U51&gt;0,'Net-Zero Targets Coverage'!U51)</f>
        <v/>
      </c>
      <c r="R185" s="200" t="str" cm="1">
        <f t="array" ref="R185">_xlfn.IFS('Net-Zero Targets Coverage'!V51="","", 'Net-Zero Targets Coverage'!V51=0,"",'Net-Zero Targets Coverage'!V51&gt;0,'Net-Zero Targets Coverage'!V51)</f>
        <v/>
      </c>
      <c r="S185" s="200" t="str" cm="1">
        <f t="array" ref="S185">_xlfn.IFS('Net-Zero Targets Coverage'!W51="","", 'Net-Zero Targets Coverage'!W51=0,"",'Net-Zero Targets Coverage'!W51&gt;0,'Net-Zero Targets Coverage'!W51)</f>
        <v/>
      </c>
      <c r="T185" s="200" t="str" cm="1">
        <f t="array" ref="T185">_xlfn.IFS('Net-Zero Targets Coverage'!X51="","", 'Net-Zero Targets Coverage'!X51=0,"",'Net-Zero Targets Coverage'!X51&gt;0,'Net-Zero Targets Coverage'!X51)</f>
        <v/>
      </c>
      <c r="U185" s="200" t="str" cm="1">
        <f t="array" ref="U185">_xlfn.IFS('Net-Zero Targets Coverage'!Y51="","", 'Net-Zero Targets Coverage'!Y51=0,"",'Net-Zero Targets Coverage'!Y51&gt;0,'Net-Zero Targets Coverage'!Y51)</f>
        <v/>
      </c>
      <c r="V185" s="200">
        <f>'Net-Zero Targets Coverage'!E51</f>
        <v>0</v>
      </c>
      <c r="W185" s="202"/>
      <c r="X185" s="202"/>
      <c r="Y185" s="202"/>
      <c r="Z185" s="202"/>
    </row>
    <row r="186" spans="1:26" ht="15.75" customHeight="1">
      <c r="A186" s="201" t="s">
        <v>397</v>
      </c>
      <c r="B186" s="200" t="str" cm="1">
        <f t="array" ref="B186">_xlfn.IFS('Net-Zero Targets Coverage'!F52="","", 'Net-Zero Targets Coverage'!F52=0,"",'Net-Zero Targets Coverage'!F52&gt;0,'Net-Zero Targets Coverage'!F52)</f>
        <v/>
      </c>
      <c r="C186" s="200" t="str" cm="1">
        <f t="array" ref="C186">_xlfn.IFS('Net-Zero Targets Coverage'!G52="","", 'Net-Zero Targets Coverage'!G52=0,"",'Net-Zero Targets Coverage'!G52&gt;0,'Net-Zero Targets Coverage'!G52)</f>
        <v/>
      </c>
      <c r="D186" s="200" t="str" cm="1">
        <f t="array" ref="D186">_xlfn.IFS('Net-Zero Targets Coverage'!H52="","", 'Net-Zero Targets Coverage'!H52=0,"",'Net-Zero Targets Coverage'!H52&gt;0,'Net-Zero Targets Coverage'!H52)</f>
        <v/>
      </c>
      <c r="E186" s="200" t="str" cm="1">
        <f t="array" ref="E186">_xlfn.IFS('Net-Zero Targets Coverage'!I52="","", 'Net-Zero Targets Coverage'!I52=0,"",'Net-Zero Targets Coverage'!I52&gt;0,'Net-Zero Targets Coverage'!I52)</f>
        <v/>
      </c>
      <c r="F186" s="200" t="str" cm="1">
        <f t="array" ref="F186">_xlfn.IFS('Net-Zero Targets Coverage'!J52="","", 'Net-Zero Targets Coverage'!J52=0,"",'Net-Zero Targets Coverage'!J52&gt;0,'Net-Zero Targets Coverage'!J52)</f>
        <v/>
      </c>
      <c r="G186" s="200" t="str" cm="1">
        <f t="array" ref="G186">_xlfn.IFS('Net-Zero Targets Coverage'!K52="","", 'Net-Zero Targets Coverage'!K52=0,"",'Net-Zero Targets Coverage'!K52&gt;0,'Net-Zero Targets Coverage'!K52)</f>
        <v/>
      </c>
      <c r="H186" s="200" t="str" cm="1">
        <f t="array" ref="H186">_xlfn.IFS('Net-Zero Targets Coverage'!L52="","", 'Net-Zero Targets Coverage'!L52=0,"",'Net-Zero Targets Coverage'!L52&gt;0,'Net-Zero Targets Coverage'!L52)</f>
        <v/>
      </c>
      <c r="I186" s="200" t="str" cm="1">
        <f t="array" ref="I186">_xlfn.IFS('Net-Zero Targets Coverage'!M52="","", 'Net-Zero Targets Coverage'!M52=0,"",'Net-Zero Targets Coverage'!M52&gt;0,'Net-Zero Targets Coverage'!M52)</f>
        <v/>
      </c>
      <c r="J186" s="200" t="str" cm="1">
        <f t="array" ref="J186">_xlfn.IFS('Net-Zero Targets Coverage'!N52="","", 'Net-Zero Targets Coverage'!N52=0,"",'Net-Zero Targets Coverage'!N52&gt;0,'Net-Zero Targets Coverage'!N52)</f>
        <v/>
      </c>
      <c r="K186" s="200" t="str" cm="1">
        <f t="array" ref="K186">_xlfn.IFS('Net-Zero Targets Coverage'!O52="","", 'Net-Zero Targets Coverage'!O52=0,"",'Net-Zero Targets Coverage'!O52&gt;0,'Net-Zero Targets Coverage'!O52)</f>
        <v/>
      </c>
      <c r="L186" s="200" t="str" cm="1">
        <f t="array" ref="L186">_xlfn.IFS('Net-Zero Targets Coverage'!P52="","", 'Net-Zero Targets Coverage'!P52=0,"",'Net-Zero Targets Coverage'!P52&gt;0,'Net-Zero Targets Coverage'!P52)</f>
        <v/>
      </c>
      <c r="M186" s="200" t="str" cm="1">
        <f t="array" ref="M186">_xlfn.IFS('Net-Zero Targets Coverage'!Q52="","", 'Net-Zero Targets Coverage'!Q52=0,"",'Net-Zero Targets Coverage'!Q52&gt;0,'Net-Zero Targets Coverage'!Q52)</f>
        <v/>
      </c>
      <c r="N186" s="200" t="str" cm="1">
        <f t="array" ref="N186">_xlfn.IFS('Net-Zero Targets Coverage'!R52="","", 'Net-Zero Targets Coverage'!R52=0,"",'Net-Zero Targets Coverage'!R52&gt;0,'Net-Zero Targets Coverage'!R52)</f>
        <v/>
      </c>
      <c r="O186" s="200" t="str" cm="1">
        <f t="array" ref="O186">_xlfn.IFS('Net-Zero Targets Coverage'!S52="","", 'Net-Zero Targets Coverage'!S52=0,"",'Net-Zero Targets Coverage'!S52&gt;0,'Net-Zero Targets Coverage'!S52)</f>
        <v/>
      </c>
      <c r="P186" s="200" t="str" cm="1">
        <f t="array" ref="P186">_xlfn.IFS('Net-Zero Targets Coverage'!T52="","", 'Net-Zero Targets Coverage'!T52=0,"",'Net-Zero Targets Coverage'!T52&gt;0,'Net-Zero Targets Coverage'!T52)</f>
        <v/>
      </c>
      <c r="Q186" s="200" t="str" cm="1">
        <f t="array" ref="Q186">_xlfn.IFS('Net-Zero Targets Coverage'!U52="","", 'Net-Zero Targets Coverage'!U52=0,"",'Net-Zero Targets Coverage'!U52&gt;0,'Net-Zero Targets Coverage'!U52)</f>
        <v/>
      </c>
      <c r="R186" s="200" t="str" cm="1">
        <f t="array" ref="R186">_xlfn.IFS('Net-Zero Targets Coverage'!V52="","", 'Net-Zero Targets Coverage'!V52=0,"",'Net-Zero Targets Coverage'!V52&gt;0,'Net-Zero Targets Coverage'!V52)</f>
        <v/>
      </c>
      <c r="S186" s="200" t="str" cm="1">
        <f t="array" ref="S186">_xlfn.IFS('Net-Zero Targets Coverage'!W52="","", 'Net-Zero Targets Coverage'!W52=0,"",'Net-Zero Targets Coverage'!W52&gt;0,'Net-Zero Targets Coverage'!W52)</f>
        <v/>
      </c>
      <c r="T186" s="200" t="str" cm="1">
        <f t="array" ref="T186">_xlfn.IFS('Net-Zero Targets Coverage'!X52="","", 'Net-Zero Targets Coverage'!X52=0,"",'Net-Zero Targets Coverage'!X52&gt;0,'Net-Zero Targets Coverage'!X52)</f>
        <v/>
      </c>
      <c r="U186" s="200" t="str" cm="1">
        <f t="array" ref="U186">_xlfn.IFS('Net-Zero Targets Coverage'!Y52="","", 'Net-Zero Targets Coverage'!Y52=0,"",'Net-Zero Targets Coverage'!Y52&gt;0,'Net-Zero Targets Coverage'!Y52)</f>
        <v/>
      </c>
      <c r="V186" s="200">
        <f>'Net-Zero Targets Coverage'!E52</f>
        <v>0</v>
      </c>
      <c r="W186" s="202"/>
      <c r="X186" s="202"/>
      <c r="Y186" s="202"/>
      <c r="Z186" s="202"/>
    </row>
    <row r="187" spans="1:26" ht="15.75" customHeight="1">
      <c r="A187" s="201" t="s">
        <v>398</v>
      </c>
      <c r="B187" s="200" t="str" cm="1">
        <f t="array" ref="B187">_xlfn.IFS('Net-Zero Targets Coverage'!F53="","", 'Net-Zero Targets Coverage'!F53=0,"",'Net-Zero Targets Coverage'!F53&gt;0,'Net-Zero Targets Coverage'!F53)</f>
        <v/>
      </c>
      <c r="C187" s="200" t="str" cm="1">
        <f t="array" ref="C187">_xlfn.IFS('Net-Zero Targets Coverage'!G53="","", 'Net-Zero Targets Coverage'!G53=0,"",'Net-Zero Targets Coverage'!G53&gt;0,'Net-Zero Targets Coverage'!G53)</f>
        <v/>
      </c>
      <c r="D187" s="200" t="str" cm="1">
        <f t="array" ref="D187">_xlfn.IFS('Net-Zero Targets Coverage'!H53="","", 'Net-Zero Targets Coverage'!H53=0,"",'Net-Zero Targets Coverage'!H53&gt;0,'Net-Zero Targets Coverage'!H53)</f>
        <v/>
      </c>
      <c r="E187" s="200" t="str" cm="1">
        <f t="array" ref="E187">_xlfn.IFS('Net-Zero Targets Coverage'!I53="","", 'Net-Zero Targets Coverage'!I53=0,"",'Net-Zero Targets Coverage'!I53&gt;0,'Net-Zero Targets Coverage'!I53)</f>
        <v/>
      </c>
      <c r="F187" s="200" t="str" cm="1">
        <f t="array" ref="F187">_xlfn.IFS('Net-Zero Targets Coverage'!J53="","", 'Net-Zero Targets Coverage'!J53=0,"",'Net-Zero Targets Coverage'!J53&gt;0,'Net-Zero Targets Coverage'!J53)</f>
        <v/>
      </c>
      <c r="G187" s="200" t="str" cm="1">
        <f t="array" ref="G187">_xlfn.IFS('Net-Zero Targets Coverage'!K53="","", 'Net-Zero Targets Coverage'!K53=0,"",'Net-Zero Targets Coverage'!K53&gt;0,'Net-Zero Targets Coverage'!K53)</f>
        <v/>
      </c>
      <c r="H187" s="200" t="str" cm="1">
        <f t="array" ref="H187">_xlfn.IFS('Net-Zero Targets Coverage'!L53="","", 'Net-Zero Targets Coverage'!L53=0,"",'Net-Zero Targets Coverage'!L53&gt;0,'Net-Zero Targets Coverage'!L53)</f>
        <v/>
      </c>
      <c r="I187" s="200" t="str" cm="1">
        <f t="array" ref="I187">_xlfn.IFS('Net-Zero Targets Coverage'!M53="","", 'Net-Zero Targets Coverage'!M53=0,"",'Net-Zero Targets Coverage'!M53&gt;0,'Net-Zero Targets Coverage'!M53)</f>
        <v/>
      </c>
      <c r="J187" s="200" t="str" cm="1">
        <f t="array" ref="J187">_xlfn.IFS('Net-Zero Targets Coverage'!N53="","", 'Net-Zero Targets Coverage'!N53=0,"",'Net-Zero Targets Coverage'!N53&gt;0,'Net-Zero Targets Coverage'!N53)</f>
        <v/>
      </c>
      <c r="K187" s="200" t="str" cm="1">
        <f t="array" ref="K187">_xlfn.IFS('Net-Zero Targets Coverage'!O53="","", 'Net-Zero Targets Coverage'!O53=0,"",'Net-Zero Targets Coverage'!O53&gt;0,'Net-Zero Targets Coverage'!O53)</f>
        <v/>
      </c>
      <c r="L187" s="200" t="str" cm="1">
        <f t="array" ref="L187">_xlfn.IFS('Net-Zero Targets Coverage'!P53="","", 'Net-Zero Targets Coverage'!P53=0,"",'Net-Zero Targets Coverage'!P53&gt;0,'Net-Zero Targets Coverage'!P53)</f>
        <v/>
      </c>
      <c r="M187" s="200" t="str" cm="1">
        <f t="array" ref="M187">_xlfn.IFS('Net-Zero Targets Coverage'!Q53="","", 'Net-Zero Targets Coverage'!Q53=0,"",'Net-Zero Targets Coverage'!Q53&gt;0,'Net-Zero Targets Coverage'!Q53)</f>
        <v/>
      </c>
      <c r="N187" s="200" t="str" cm="1">
        <f t="array" ref="N187">_xlfn.IFS('Net-Zero Targets Coverage'!R53="","", 'Net-Zero Targets Coverage'!R53=0,"",'Net-Zero Targets Coverage'!R53&gt;0,'Net-Zero Targets Coverage'!R53)</f>
        <v/>
      </c>
      <c r="O187" s="200" t="str" cm="1">
        <f t="array" ref="O187">_xlfn.IFS('Net-Zero Targets Coverage'!S53="","", 'Net-Zero Targets Coverage'!S53=0,"",'Net-Zero Targets Coverage'!S53&gt;0,'Net-Zero Targets Coverage'!S53)</f>
        <v/>
      </c>
      <c r="P187" s="200" t="str" cm="1">
        <f t="array" ref="P187">_xlfn.IFS('Net-Zero Targets Coverage'!T53="","", 'Net-Zero Targets Coverage'!T53=0,"",'Net-Zero Targets Coverage'!T53&gt;0,'Net-Zero Targets Coverage'!T53)</f>
        <v/>
      </c>
      <c r="Q187" s="200" t="str" cm="1">
        <f t="array" ref="Q187">_xlfn.IFS('Net-Zero Targets Coverage'!U53="","", 'Net-Zero Targets Coverage'!U53=0,"",'Net-Zero Targets Coverage'!U53&gt;0,'Net-Zero Targets Coverage'!U53)</f>
        <v/>
      </c>
      <c r="R187" s="200" t="str" cm="1">
        <f t="array" ref="R187">_xlfn.IFS('Net-Zero Targets Coverage'!V53="","", 'Net-Zero Targets Coverage'!V53=0,"",'Net-Zero Targets Coverage'!V53&gt;0,'Net-Zero Targets Coverage'!V53)</f>
        <v/>
      </c>
      <c r="S187" s="200" t="str" cm="1">
        <f t="array" ref="S187">_xlfn.IFS('Net-Zero Targets Coverage'!W53="","", 'Net-Zero Targets Coverage'!W53=0,"",'Net-Zero Targets Coverage'!W53&gt;0,'Net-Zero Targets Coverage'!W53)</f>
        <v/>
      </c>
      <c r="T187" s="200" t="str" cm="1">
        <f t="array" ref="T187">_xlfn.IFS('Net-Zero Targets Coverage'!X53="","", 'Net-Zero Targets Coverage'!X53=0,"",'Net-Zero Targets Coverage'!X53&gt;0,'Net-Zero Targets Coverage'!X53)</f>
        <v/>
      </c>
      <c r="U187" s="200" t="str" cm="1">
        <f t="array" ref="U187">_xlfn.IFS('Net-Zero Targets Coverage'!Y53="","", 'Net-Zero Targets Coverage'!Y53=0,"",'Net-Zero Targets Coverage'!Y53&gt;0,'Net-Zero Targets Coverage'!Y53)</f>
        <v/>
      </c>
      <c r="V187" s="200">
        <f>'Net-Zero Targets Coverage'!E53</f>
        <v>0</v>
      </c>
      <c r="W187" s="202"/>
      <c r="X187" s="202"/>
      <c r="Y187" s="202"/>
      <c r="Z187" s="202"/>
    </row>
    <row r="188" spans="1:26" ht="15.75" customHeight="1">
      <c r="A188" s="201" t="s">
        <v>399</v>
      </c>
      <c r="B188" s="200" t="str" cm="1">
        <f t="array" ref="B188">_xlfn.IFS('Net-Zero Targets Coverage'!F54="","", 'Net-Zero Targets Coverage'!F54=0,"",'Net-Zero Targets Coverage'!F54&gt;0,'Net-Zero Targets Coverage'!F54)</f>
        <v/>
      </c>
      <c r="C188" s="200" t="str" cm="1">
        <f t="array" ref="C188">_xlfn.IFS('Net-Zero Targets Coverage'!G54="","", 'Net-Zero Targets Coverage'!G54=0,"",'Net-Zero Targets Coverage'!G54&gt;0,'Net-Zero Targets Coverage'!G54)</f>
        <v/>
      </c>
      <c r="D188" s="200" t="str" cm="1">
        <f t="array" ref="D188">_xlfn.IFS('Net-Zero Targets Coverage'!H54="","", 'Net-Zero Targets Coverage'!H54=0,"",'Net-Zero Targets Coverage'!H54&gt;0,'Net-Zero Targets Coverage'!H54)</f>
        <v/>
      </c>
      <c r="E188" s="200" t="str" cm="1">
        <f t="array" ref="E188">_xlfn.IFS('Net-Zero Targets Coverage'!I54="","", 'Net-Zero Targets Coverage'!I54=0,"",'Net-Zero Targets Coverage'!I54&gt;0,'Net-Zero Targets Coverage'!I54)</f>
        <v/>
      </c>
      <c r="F188" s="200" t="str" cm="1">
        <f t="array" ref="F188">_xlfn.IFS('Net-Zero Targets Coverage'!J54="","", 'Net-Zero Targets Coverage'!J54=0,"",'Net-Zero Targets Coverage'!J54&gt;0,'Net-Zero Targets Coverage'!J54)</f>
        <v/>
      </c>
      <c r="G188" s="200" t="str" cm="1">
        <f t="array" ref="G188">_xlfn.IFS('Net-Zero Targets Coverage'!K54="","", 'Net-Zero Targets Coverage'!K54=0,"",'Net-Zero Targets Coverage'!K54&gt;0,'Net-Zero Targets Coverage'!K54)</f>
        <v/>
      </c>
      <c r="H188" s="200" t="str" cm="1">
        <f t="array" ref="H188">_xlfn.IFS('Net-Zero Targets Coverage'!L54="","", 'Net-Zero Targets Coverage'!L54=0,"",'Net-Zero Targets Coverage'!L54&gt;0,'Net-Zero Targets Coverage'!L54)</f>
        <v/>
      </c>
      <c r="I188" s="200" t="str" cm="1">
        <f t="array" ref="I188">_xlfn.IFS('Net-Zero Targets Coverage'!M54="","", 'Net-Zero Targets Coverage'!M54=0,"",'Net-Zero Targets Coverage'!M54&gt;0,'Net-Zero Targets Coverage'!M54)</f>
        <v/>
      </c>
      <c r="J188" s="200" t="str" cm="1">
        <f t="array" ref="J188">_xlfn.IFS('Net-Zero Targets Coverage'!N54="","", 'Net-Zero Targets Coverage'!N54=0,"",'Net-Zero Targets Coverage'!N54&gt;0,'Net-Zero Targets Coverage'!N54)</f>
        <v/>
      </c>
      <c r="K188" s="200" t="str" cm="1">
        <f t="array" ref="K188">_xlfn.IFS('Net-Zero Targets Coverage'!O54="","", 'Net-Zero Targets Coverage'!O54=0,"",'Net-Zero Targets Coverage'!O54&gt;0,'Net-Zero Targets Coverage'!O54)</f>
        <v/>
      </c>
      <c r="L188" s="200" t="str" cm="1">
        <f t="array" ref="L188">_xlfn.IFS('Net-Zero Targets Coverage'!P54="","", 'Net-Zero Targets Coverage'!P54=0,"",'Net-Zero Targets Coverage'!P54&gt;0,'Net-Zero Targets Coverage'!P54)</f>
        <v/>
      </c>
      <c r="M188" s="200" t="str" cm="1">
        <f t="array" ref="M188">_xlfn.IFS('Net-Zero Targets Coverage'!Q54="","", 'Net-Zero Targets Coverage'!Q54=0,"",'Net-Zero Targets Coverage'!Q54&gt;0,'Net-Zero Targets Coverage'!Q54)</f>
        <v/>
      </c>
      <c r="N188" s="200" t="str" cm="1">
        <f t="array" ref="N188">_xlfn.IFS('Net-Zero Targets Coverage'!R54="","", 'Net-Zero Targets Coverage'!R54=0,"",'Net-Zero Targets Coverage'!R54&gt;0,'Net-Zero Targets Coverage'!R54)</f>
        <v/>
      </c>
      <c r="O188" s="200" t="str" cm="1">
        <f t="array" ref="O188">_xlfn.IFS('Net-Zero Targets Coverage'!S54="","", 'Net-Zero Targets Coverage'!S54=0,"",'Net-Zero Targets Coverage'!S54&gt;0,'Net-Zero Targets Coverage'!S54)</f>
        <v/>
      </c>
      <c r="P188" s="200" t="str" cm="1">
        <f t="array" ref="P188">_xlfn.IFS('Net-Zero Targets Coverage'!T54="","", 'Net-Zero Targets Coverage'!T54=0,"",'Net-Zero Targets Coverage'!T54&gt;0,'Net-Zero Targets Coverage'!T54)</f>
        <v/>
      </c>
      <c r="Q188" s="200" t="str" cm="1">
        <f t="array" ref="Q188">_xlfn.IFS('Net-Zero Targets Coverage'!U54="","", 'Net-Zero Targets Coverage'!U54=0,"",'Net-Zero Targets Coverage'!U54&gt;0,'Net-Zero Targets Coverage'!U54)</f>
        <v/>
      </c>
      <c r="R188" s="200" t="str" cm="1">
        <f t="array" ref="R188">_xlfn.IFS('Net-Zero Targets Coverage'!V54="","", 'Net-Zero Targets Coverage'!V54=0,"",'Net-Zero Targets Coverage'!V54&gt;0,'Net-Zero Targets Coverage'!V54)</f>
        <v/>
      </c>
      <c r="S188" s="200" t="str" cm="1">
        <f t="array" ref="S188">_xlfn.IFS('Net-Zero Targets Coverage'!W54="","", 'Net-Zero Targets Coverage'!W54=0,"",'Net-Zero Targets Coverage'!W54&gt;0,'Net-Zero Targets Coverage'!W54)</f>
        <v/>
      </c>
      <c r="T188" s="200" t="str" cm="1">
        <f t="array" ref="T188">_xlfn.IFS('Net-Zero Targets Coverage'!X54="","", 'Net-Zero Targets Coverage'!X54=0,"",'Net-Zero Targets Coverage'!X54&gt;0,'Net-Zero Targets Coverage'!X54)</f>
        <v/>
      </c>
      <c r="U188" s="200" t="str" cm="1">
        <f t="array" ref="U188">_xlfn.IFS('Net-Zero Targets Coverage'!Y54="","", 'Net-Zero Targets Coverage'!Y54=0,"",'Net-Zero Targets Coverage'!Y54&gt;0,'Net-Zero Targets Coverage'!Y54)</f>
        <v/>
      </c>
      <c r="V188" s="200">
        <f>'Net-Zero Targets Coverage'!E54</f>
        <v>0</v>
      </c>
      <c r="W188" s="202"/>
      <c r="X188" s="202"/>
      <c r="Y188" s="202"/>
      <c r="Z188" s="202"/>
    </row>
    <row r="189" spans="1:26" ht="15.75" customHeight="1">
      <c r="A189" s="201" t="s">
        <v>400</v>
      </c>
      <c r="B189" s="200" t="str" cm="1">
        <f t="array" ref="B189">_xlfn.IFS('Net-Zero Targets Coverage'!F55="","", 'Net-Zero Targets Coverage'!F55=0,"",'Net-Zero Targets Coverage'!F55&gt;0,'Net-Zero Targets Coverage'!F55)</f>
        <v/>
      </c>
      <c r="C189" s="200" t="str" cm="1">
        <f t="array" ref="C189">_xlfn.IFS('Net-Zero Targets Coverage'!G55="","", 'Net-Zero Targets Coverage'!G55=0,"",'Net-Zero Targets Coverage'!G55&gt;0,'Net-Zero Targets Coverage'!G55)</f>
        <v/>
      </c>
      <c r="D189" s="200" t="str" cm="1">
        <f t="array" ref="D189">_xlfn.IFS('Net-Zero Targets Coverage'!H55="","", 'Net-Zero Targets Coverage'!H55=0,"",'Net-Zero Targets Coverage'!H55&gt;0,'Net-Zero Targets Coverage'!H55)</f>
        <v/>
      </c>
      <c r="E189" s="200" t="str" cm="1">
        <f t="array" ref="E189">_xlfn.IFS('Net-Zero Targets Coverage'!I55="","", 'Net-Zero Targets Coverage'!I55=0,"",'Net-Zero Targets Coverage'!I55&gt;0,'Net-Zero Targets Coverage'!I55)</f>
        <v/>
      </c>
      <c r="F189" s="200" t="str" cm="1">
        <f t="array" ref="F189">_xlfn.IFS('Net-Zero Targets Coverage'!J55="","", 'Net-Zero Targets Coverage'!J55=0,"",'Net-Zero Targets Coverage'!J55&gt;0,'Net-Zero Targets Coverage'!J55)</f>
        <v/>
      </c>
      <c r="G189" s="200" t="str" cm="1">
        <f t="array" ref="G189">_xlfn.IFS('Net-Zero Targets Coverage'!K55="","", 'Net-Zero Targets Coverage'!K55=0,"",'Net-Zero Targets Coverage'!K55&gt;0,'Net-Zero Targets Coverage'!K55)</f>
        <v/>
      </c>
      <c r="H189" s="200" t="str" cm="1">
        <f t="array" ref="H189">_xlfn.IFS('Net-Zero Targets Coverage'!L55="","", 'Net-Zero Targets Coverage'!L55=0,"",'Net-Zero Targets Coverage'!L55&gt;0,'Net-Zero Targets Coverage'!L55)</f>
        <v/>
      </c>
      <c r="I189" s="200" t="str" cm="1">
        <f t="array" ref="I189">_xlfn.IFS('Net-Zero Targets Coverage'!M55="","", 'Net-Zero Targets Coverage'!M55=0,"",'Net-Zero Targets Coverage'!M55&gt;0,'Net-Zero Targets Coverage'!M55)</f>
        <v/>
      </c>
      <c r="J189" s="200" t="str" cm="1">
        <f t="array" ref="J189">_xlfn.IFS('Net-Zero Targets Coverage'!N55="","", 'Net-Zero Targets Coverage'!N55=0,"",'Net-Zero Targets Coverage'!N55&gt;0,'Net-Zero Targets Coverage'!N55)</f>
        <v/>
      </c>
      <c r="K189" s="200" t="str" cm="1">
        <f t="array" ref="K189">_xlfn.IFS('Net-Zero Targets Coverage'!O55="","", 'Net-Zero Targets Coverage'!O55=0,"",'Net-Zero Targets Coverage'!O55&gt;0,'Net-Zero Targets Coverage'!O55)</f>
        <v/>
      </c>
      <c r="L189" s="200" t="str" cm="1">
        <f t="array" ref="L189">_xlfn.IFS('Net-Zero Targets Coverage'!P55="","", 'Net-Zero Targets Coverage'!P55=0,"",'Net-Zero Targets Coverage'!P55&gt;0,'Net-Zero Targets Coverage'!P55)</f>
        <v/>
      </c>
      <c r="M189" s="200" t="str" cm="1">
        <f t="array" ref="M189">_xlfn.IFS('Net-Zero Targets Coverage'!Q55="","", 'Net-Zero Targets Coverage'!Q55=0,"",'Net-Zero Targets Coverage'!Q55&gt;0,'Net-Zero Targets Coverage'!Q55)</f>
        <v/>
      </c>
      <c r="N189" s="200" t="str" cm="1">
        <f t="array" ref="N189">_xlfn.IFS('Net-Zero Targets Coverage'!R55="","", 'Net-Zero Targets Coverage'!R55=0,"",'Net-Zero Targets Coverage'!R55&gt;0,'Net-Zero Targets Coverage'!R55)</f>
        <v/>
      </c>
      <c r="O189" s="200" t="str" cm="1">
        <f t="array" ref="O189">_xlfn.IFS('Net-Zero Targets Coverage'!S55="","", 'Net-Zero Targets Coverage'!S55=0,"",'Net-Zero Targets Coverage'!S55&gt;0,'Net-Zero Targets Coverage'!S55)</f>
        <v/>
      </c>
      <c r="P189" s="200" t="str" cm="1">
        <f t="array" ref="P189">_xlfn.IFS('Net-Zero Targets Coverage'!T55="","", 'Net-Zero Targets Coverage'!T55=0,"",'Net-Zero Targets Coverage'!T55&gt;0,'Net-Zero Targets Coverage'!T55)</f>
        <v/>
      </c>
      <c r="Q189" s="200" t="str" cm="1">
        <f t="array" ref="Q189">_xlfn.IFS('Net-Zero Targets Coverage'!U55="","", 'Net-Zero Targets Coverage'!U55=0,"",'Net-Zero Targets Coverage'!U55&gt;0,'Net-Zero Targets Coverage'!U55)</f>
        <v/>
      </c>
      <c r="R189" s="200" t="str" cm="1">
        <f t="array" ref="R189">_xlfn.IFS('Net-Zero Targets Coverage'!V55="","", 'Net-Zero Targets Coverage'!V55=0,"",'Net-Zero Targets Coverage'!V55&gt;0,'Net-Zero Targets Coverage'!V55)</f>
        <v/>
      </c>
      <c r="S189" s="200" t="str" cm="1">
        <f t="array" ref="S189">_xlfn.IFS('Net-Zero Targets Coverage'!W55="","", 'Net-Zero Targets Coverage'!W55=0,"",'Net-Zero Targets Coverage'!W55&gt;0,'Net-Zero Targets Coverage'!W55)</f>
        <v/>
      </c>
      <c r="T189" s="200" t="str" cm="1">
        <f t="array" ref="T189">_xlfn.IFS('Net-Zero Targets Coverage'!X55="","", 'Net-Zero Targets Coverage'!X55=0,"",'Net-Zero Targets Coverage'!X55&gt;0,'Net-Zero Targets Coverage'!X55)</f>
        <v/>
      </c>
      <c r="U189" s="200" t="str" cm="1">
        <f t="array" ref="U189">_xlfn.IFS('Net-Zero Targets Coverage'!Y55="","", 'Net-Zero Targets Coverage'!Y55=0,"",'Net-Zero Targets Coverage'!Y55&gt;0,'Net-Zero Targets Coverage'!Y55)</f>
        <v/>
      </c>
      <c r="V189" s="200">
        <f>'Net-Zero Targets Coverage'!E55</f>
        <v>0</v>
      </c>
      <c r="W189" s="202"/>
      <c r="X189" s="202"/>
      <c r="Y189" s="202"/>
      <c r="Z189" s="202"/>
    </row>
    <row r="190" spans="1:26" ht="15.75" customHeight="1">
      <c r="A190" s="201" t="s">
        <v>401</v>
      </c>
      <c r="B190" s="200" t="str" cm="1">
        <f t="array" ref="B190">_xlfn.IFS('Net-Zero Targets Coverage'!F56="","", 'Net-Zero Targets Coverage'!F56=0,"",'Net-Zero Targets Coverage'!F56&gt;0,'Net-Zero Targets Coverage'!F56)</f>
        <v/>
      </c>
      <c r="C190" s="200" t="str" cm="1">
        <f t="array" ref="C190">_xlfn.IFS('Net-Zero Targets Coverage'!G56="","", 'Net-Zero Targets Coverage'!G56=0,"",'Net-Zero Targets Coverage'!G56&gt;0,'Net-Zero Targets Coverage'!G56)</f>
        <v/>
      </c>
      <c r="D190" s="200" t="str" cm="1">
        <f t="array" ref="D190">_xlfn.IFS('Net-Zero Targets Coverage'!H56="","", 'Net-Zero Targets Coverage'!H56=0,"",'Net-Zero Targets Coverage'!H56&gt;0,'Net-Zero Targets Coverage'!H56)</f>
        <v/>
      </c>
      <c r="E190" s="200" t="str" cm="1">
        <f t="array" ref="E190">_xlfn.IFS('Net-Zero Targets Coverage'!I56="","", 'Net-Zero Targets Coverage'!I56=0,"",'Net-Zero Targets Coverage'!I56&gt;0,'Net-Zero Targets Coverage'!I56)</f>
        <v/>
      </c>
      <c r="F190" s="200" t="str" cm="1">
        <f t="array" ref="F190">_xlfn.IFS('Net-Zero Targets Coverage'!J56="","", 'Net-Zero Targets Coverage'!J56=0,"",'Net-Zero Targets Coverage'!J56&gt;0,'Net-Zero Targets Coverage'!J56)</f>
        <v/>
      </c>
      <c r="G190" s="200" t="str" cm="1">
        <f t="array" ref="G190">_xlfn.IFS('Net-Zero Targets Coverage'!K56="","", 'Net-Zero Targets Coverage'!K56=0,"",'Net-Zero Targets Coverage'!K56&gt;0,'Net-Zero Targets Coverage'!K56)</f>
        <v/>
      </c>
      <c r="H190" s="200" t="str" cm="1">
        <f t="array" ref="H190">_xlfn.IFS('Net-Zero Targets Coverage'!L56="","", 'Net-Zero Targets Coverage'!L56=0,"",'Net-Zero Targets Coverage'!L56&gt;0,'Net-Zero Targets Coverage'!L56)</f>
        <v/>
      </c>
      <c r="I190" s="200" t="str" cm="1">
        <f t="array" ref="I190">_xlfn.IFS('Net-Zero Targets Coverage'!M56="","", 'Net-Zero Targets Coverage'!M56=0,"",'Net-Zero Targets Coverage'!M56&gt;0,'Net-Zero Targets Coverage'!M56)</f>
        <v/>
      </c>
      <c r="J190" s="200" t="str" cm="1">
        <f t="array" ref="J190">_xlfn.IFS('Net-Zero Targets Coverage'!N56="","", 'Net-Zero Targets Coverage'!N56=0,"",'Net-Zero Targets Coverage'!N56&gt;0,'Net-Zero Targets Coverage'!N56)</f>
        <v/>
      </c>
      <c r="K190" s="200" t="str" cm="1">
        <f t="array" ref="K190">_xlfn.IFS('Net-Zero Targets Coverage'!O56="","", 'Net-Zero Targets Coverage'!O56=0,"",'Net-Zero Targets Coverage'!O56&gt;0,'Net-Zero Targets Coverage'!O56)</f>
        <v/>
      </c>
      <c r="L190" s="200" t="str" cm="1">
        <f t="array" ref="L190">_xlfn.IFS('Net-Zero Targets Coverage'!P56="","", 'Net-Zero Targets Coverage'!P56=0,"",'Net-Zero Targets Coverage'!P56&gt;0,'Net-Zero Targets Coverage'!P56)</f>
        <v/>
      </c>
      <c r="M190" s="200" t="str" cm="1">
        <f t="array" ref="M190">_xlfn.IFS('Net-Zero Targets Coverage'!Q56="","", 'Net-Zero Targets Coverage'!Q56=0,"",'Net-Zero Targets Coverage'!Q56&gt;0,'Net-Zero Targets Coverage'!Q56)</f>
        <v/>
      </c>
      <c r="N190" s="200" t="str" cm="1">
        <f t="array" ref="N190">_xlfn.IFS('Net-Zero Targets Coverage'!R56="","", 'Net-Zero Targets Coverage'!R56=0,"",'Net-Zero Targets Coverage'!R56&gt;0,'Net-Zero Targets Coverage'!R56)</f>
        <v/>
      </c>
      <c r="O190" s="200" t="str" cm="1">
        <f t="array" ref="O190">_xlfn.IFS('Net-Zero Targets Coverage'!S56="","", 'Net-Zero Targets Coverage'!S56=0,"",'Net-Zero Targets Coverage'!S56&gt;0,'Net-Zero Targets Coverage'!S56)</f>
        <v/>
      </c>
      <c r="P190" s="200" t="str" cm="1">
        <f t="array" ref="P190">_xlfn.IFS('Net-Zero Targets Coverage'!T56="","", 'Net-Zero Targets Coverage'!T56=0,"",'Net-Zero Targets Coverage'!T56&gt;0,'Net-Zero Targets Coverage'!T56)</f>
        <v/>
      </c>
      <c r="Q190" s="200" t="str" cm="1">
        <f t="array" ref="Q190">_xlfn.IFS('Net-Zero Targets Coverage'!U56="","", 'Net-Zero Targets Coverage'!U56=0,"",'Net-Zero Targets Coverage'!U56&gt;0,'Net-Zero Targets Coverage'!U56)</f>
        <v/>
      </c>
      <c r="R190" s="200" t="str" cm="1">
        <f t="array" ref="R190">_xlfn.IFS('Net-Zero Targets Coverage'!V56="","", 'Net-Zero Targets Coverage'!V56=0,"",'Net-Zero Targets Coverage'!V56&gt;0,'Net-Zero Targets Coverage'!V56)</f>
        <v/>
      </c>
      <c r="S190" s="200" t="str" cm="1">
        <f t="array" ref="S190">_xlfn.IFS('Net-Zero Targets Coverage'!W56="","", 'Net-Zero Targets Coverage'!W56=0,"",'Net-Zero Targets Coverage'!W56&gt;0,'Net-Zero Targets Coverage'!W56)</f>
        <v/>
      </c>
      <c r="T190" s="200" t="str" cm="1">
        <f t="array" ref="T190">_xlfn.IFS('Net-Zero Targets Coverage'!X56="","", 'Net-Zero Targets Coverage'!X56=0,"",'Net-Zero Targets Coverage'!X56&gt;0,'Net-Zero Targets Coverage'!X56)</f>
        <v/>
      </c>
      <c r="U190" s="200" t="str" cm="1">
        <f t="array" ref="U190">_xlfn.IFS('Net-Zero Targets Coverage'!Y56="","", 'Net-Zero Targets Coverage'!Y56=0,"",'Net-Zero Targets Coverage'!Y56&gt;0,'Net-Zero Targets Coverage'!Y56)</f>
        <v/>
      </c>
      <c r="V190" s="200">
        <f>'Net-Zero Targets Coverage'!E56</f>
        <v>0</v>
      </c>
      <c r="W190" s="202"/>
      <c r="X190" s="202"/>
      <c r="Y190" s="202"/>
      <c r="Z190" s="202"/>
    </row>
    <row r="191" spans="1:26" ht="15.75" customHeight="1">
      <c r="A191" s="201" t="s">
        <v>402</v>
      </c>
      <c r="B191" s="200" t="str" cm="1">
        <f t="array" ref="B191">_xlfn.IFS('Net-Zero Targets Coverage'!F57="","", 'Net-Zero Targets Coverage'!F57=0,"",'Net-Zero Targets Coverage'!F57&gt;0,'Net-Zero Targets Coverage'!F57)</f>
        <v/>
      </c>
      <c r="C191" s="200" t="str" cm="1">
        <f t="array" ref="C191">_xlfn.IFS('Net-Zero Targets Coverage'!G57="","", 'Net-Zero Targets Coverage'!G57=0,"",'Net-Zero Targets Coverage'!G57&gt;0,'Net-Zero Targets Coverage'!G57)</f>
        <v/>
      </c>
      <c r="D191" s="200" t="str" cm="1">
        <f t="array" ref="D191">_xlfn.IFS('Net-Zero Targets Coverage'!H57="","", 'Net-Zero Targets Coverage'!H57=0,"",'Net-Zero Targets Coverage'!H57&gt;0,'Net-Zero Targets Coverage'!H57)</f>
        <v/>
      </c>
      <c r="E191" s="200" t="str" cm="1">
        <f t="array" ref="E191">_xlfn.IFS('Net-Zero Targets Coverage'!I57="","", 'Net-Zero Targets Coverage'!I57=0,"",'Net-Zero Targets Coverage'!I57&gt;0,'Net-Zero Targets Coverage'!I57)</f>
        <v/>
      </c>
      <c r="F191" s="200" t="str" cm="1">
        <f t="array" ref="F191">_xlfn.IFS('Net-Zero Targets Coverage'!J57="","", 'Net-Zero Targets Coverage'!J57=0,"",'Net-Zero Targets Coverage'!J57&gt;0,'Net-Zero Targets Coverage'!J57)</f>
        <v/>
      </c>
      <c r="G191" s="200" t="str" cm="1">
        <f t="array" ref="G191">_xlfn.IFS('Net-Zero Targets Coverage'!K57="","", 'Net-Zero Targets Coverage'!K57=0,"",'Net-Zero Targets Coverage'!K57&gt;0,'Net-Zero Targets Coverage'!K57)</f>
        <v/>
      </c>
      <c r="H191" s="200" t="str" cm="1">
        <f t="array" ref="H191">_xlfn.IFS('Net-Zero Targets Coverage'!L57="","", 'Net-Zero Targets Coverage'!L57=0,"",'Net-Zero Targets Coverage'!L57&gt;0,'Net-Zero Targets Coverage'!L57)</f>
        <v/>
      </c>
      <c r="I191" s="200" t="str" cm="1">
        <f t="array" ref="I191">_xlfn.IFS('Net-Zero Targets Coverage'!M57="","", 'Net-Zero Targets Coverage'!M57=0,"",'Net-Zero Targets Coverage'!M57&gt;0,'Net-Zero Targets Coverage'!M57)</f>
        <v/>
      </c>
      <c r="J191" s="200" t="str" cm="1">
        <f t="array" ref="J191">_xlfn.IFS('Net-Zero Targets Coverage'!N57="","", 'Net-Zero Targets Coverage'!N57=0,"",'Net-Zero Targets Coverage'!N57&gt;0,'Net-Zero Targets Coverage'!N57)</f>
        <v/>
      </c>
      <c r="K191" s="200" t="str" cm="1">
        <f t="array" ref="K191">_xlfn.IFS('Net-Zero Targets Coverage'!O57="","", 'Net-Zero Targets Coverage'!O57=0,"",'Net-Zero Targets Coverage'!O57&gt;0,'Net-Zero Targets Coverage'!O57)</f>
        <v/>
      </c>
      <c r="L191" s="200" t="str" cm="1">
        <f t="array" ref="L191">_xlfn.IFS('Net-Zero Targets Coverage'!P57="","", 'Net-Zero Targets Coverage'!P57=0,"",'Net-Zero Targets Coverage'!P57&gt;0,'Net-Zero Targets Coverage'!P57)</f>
        <v/>
      </c>
      <c r="M191" s="200" t="str" cm="1">
        <f t="array" ref="M191">_xlfn.IFS('Net-Zero Targets Coverage'!Q57="","", 'Net-Zero Targets Coverage'!Q57=0,"",'Net-Zero Targets Coverage'!Q57&gt;0,'Net-Zero Targets Coverage'!Q57)</f>
        <v/>
      </c>
      <c r="N191" s="200" t="str" cm="1">
        <f t="array" ref="N191">_xlfn.IFS('Net-Zero Targets Coverage'!R57="","", 'Net-Zero Targets Coverage'!R57=0,"",'Net-Zero Targets Coverage'!R57&gt;0,'Net-Zero Targets Coverage'!R57)</f>
        <v/>
      </c>
      <c r="O191" s="200" t="str" cm="1">
        <f t="array" ref="O191">_xlfn.IFS('Net-Zero Targets Coverage'!S57="","", 'Net-Zero Targets Coverage'!S57=0,"",'Net-Zero Targets Coverage'!S57&gt;0,'Net-Zero Targets Coverage'!S57)</f>
        <v/>
      </c>
      <c r="P191" s="200" t="str" cm="1">
        <f t="array" ref="P191">_xlfn.IFS('Net-Zero Targets Coverage'!T57="","", 'Net-Zero Targets Coverage'!T57=0,"",'Net-Zero Targets Coverage'!T57&gt;0,'Net-Zero Targets Coverage'!T57)</f>
        <v/>
      </c>
      <c r="Q191" s="200" t="str" cm="1">
        <f t="array" ref="Q191">_xlfn.IFS('Net-Zero Targets Coverage'!U57="","", 'Net-Zero Targets Coverage'!U57=0,"",'Net-Zero Targets Coverage'!U57&gt;0,'Net-Zero Targets Coverage'!U57)</f>
        <v/>
      </c>
      <c r="R191" s="200" t="str" cm="1">
        <f t="array" ref="R191">_xlfn.IFS('Net-Zero Targets Coverage'!V57="","", 'Net-Zero Targets Coverage'!V57=0,"",'Net-Zero Targets Coverage'!V57&gt;0,'Net-Zero Targets Coverage'!V57)</f>
        <v/>
      </c>
      <c r="S191" s="200" t="str" cm="1">
        <f t="array" ref="S191">_xlfn.IFS('Net-Zero Targets Coverage'!W57="","", 'Net-Zero Targets Coverage'!W57=0,"",'Net-Zero Targets Coverage'!W57&gt;0,'Net-Zero Targets Coverage'!W57)</f>
        <v/>
      </c>
      <c r="T191" s="200" t="str" cm="1">
        <f t="array" ref="T191">_xlfn.IFS('Net-Zero Targets Coverage'!X57="","", 'Net-Zero Targets Coverage'!X57=0,"",'Net-Zero Targets Coverage'!X57&gt;0,'Net-Zero Targets Coverage'!X57)</f>
        <v/>
      </c>
      <c r="U191" s="200" t="str" cm="1">
        <f t="array" ref="U191">_xlfn.IFS('Net-Zero Targets Coverage'!Y57="","", 'Net-Zero Targets Coverage'!Y57=0,"",'Net-Zero Targets Coverage'!Y57&gt;0,'Net-Zero Targets Coverage'!Y57)</f>
        <v/>
      </c>
      <c r="V191" s="200">
        <f>'Net-Zero Targets Coverage'!E57</f>
        <v>0</v>
      </c>
      <c r="W191" s="202"/>
      <c r="X191" s="202"/>
      <c r="Y191" s="202"/>
      <c r="Z191" s="202"/>
    </row>
    <row r="192" spans="1:26" ht="15.75" customHeight="1">
      <c r="A192" s="201" t="s">
        <v>403</v>
      </c>
      <c r="B192" s="200" t="str" cm="1">
        <f t="array" ref="B192">_xlfn.IFS('Net-Zero Targets Coverage'!F58="","", 'Net-Zero Targets Coverage'!F58=0,"",'Net-Zero Targets Coverage'!F58&gt;0,'Net-Zero Targets Coverage'!F58)</f>
        <v/>
      </c>
      <c r="C192" s="200" t="str" cm="1">
        <f t="array" ref="C192">_xlfn.IFS('Net-Zero Targets Coverage'!G58="","", 'Net-Zero Targets Coverage'!G58=0,"",'Net-Zero Targets Coverage'!G58&gt;0,'Net-Zero Targets Coverage'!G58)</f>
        <v/>
      </c>
      <c r="D192" s="200" t="str" cm="1">
        <f t="array" ref="D192">_xlfn.IFS('Net-Zero Targets Coverage'!H58="","", 'Net-Zero Targets Coverage'!H58=0,"",'Net-Zero Targets Coverage'!H58&gt;0,'Net-Zero Targets Coverage'!H58)</f>
        <v/>
      </c>
      <c r="E192" s="200" t="str" cm="1">
        <f t="array" ref="E192">_xlfn.IFS('Net-Zero Targets Coverage'!I58="","", 'Net-Zero Targets Coverage'!I58=0,"",'Net-Zero Targets Coverage'!I58&gt;0,'Net-Zero Targets Coverage'!I58)</f>
        <v/>
      </c>
      <c r="F192" s="200" t="str" cm="1">
        <f t="array" ref="F192">_xlfn.IFS('Net-Zero Targets Coverage'!J58="","", 'Net-Zero Targets Coverage'!J58=0,"",'Net-Zero Targets Coverage'!J58&gt;0,'Net-Zero Targets Coverage'!J58)</f>
        <v/>
      </c>
      <c r="G192" s="200" t="str" cm="1">
        <f t="array" ref="G192">_xlfn.IFS('Net-Zero Targets Coverage'!K58="","", 'Net-Zero Targets Coverage'!K58=0,"",'Net-Zero Targets Coverage'!K58&gt;0,'Net-Zero Targets Coverage'!K58)</f>
        <v/>
      </c>
      <c r="H192" s="200" t="str" cm="1">
        <f t="array" ref="H192">_xlfn.IFS('Net-Zero Targets Coverage'!L58="","", 'Net-Zero Targets Coverage'!L58=0,"",'Net-Zero Targets Coverage'!L58&gt;0,'Net-Zero Targets Coverage'!L58)</f>
        <v/>
      </c>
      <c r="I192" s="200" t="str" cm="1">
        <f t="array" ref="I192">_xlfn.IFS('Net-Zero Targets Coverage'!M58="","", 'Net-Zero Targets Coverage'!M58=0,"",'Net-Zero Targets Coverage'!M58&gt;0,'Net-Zero Targets Coverage'!M58)</f>
        <v/>
      </c>
      <c r="J192" s="200" t="str" cm="1">
        <f t="array" ref="J192">_xlfn.IFS('Net-Zero Targets Coverage'!N58="","", 'Net-Zero Targets Coverage'!N58=0,"",'Net-Zero Targets Coverage'!N58&gt;0,'Net-Zero Targets Coverage'!N58)</f>
        <v/>
      </c>
      <c r="K192" s="200" t="str" cm="1">
        <f t="array" ref="K192">_xlfn.IFS('Net-Zero Targets Coverage'!O58="","", 'Net-Zero Targets Coverage'!O58=0,"",'Net-Zero Targets Coverage'!O58&gt;0,'Net-Zero Targets Coverage'!O58)</f>
        <v/>
      </c>
      <c r="L192" s="200" t="str" cm="1">
        <f t="array" ref="L192">_xlfn.IFS('Net-Zero Targets Coverage'!P58="","", 'Net-Zero Targets Coverage'!P58=0,"",'Net-Zero Targets Coverage'!P58&gt;0,'Net-Zero Targets Coverage'!P58)</f>
        <v/>
      </c>
      <c r="M192" s="200" t="str" cm="1">
        <f t="array" ref="M192">_xlfn.IFS('Net-Zero Targets Coverage'!Q58="","", 'Net-Zero Targets Coverage'!Q58=0,"",'Net-Zero Targets Coverage'!Q58&gt;0,'Net-Zero Targets Coverage'!Q58)</f>
        <v/>
      </c>
      <c r="N192" s="200" t="str" cm="1">
        <f t="array" ref="N192">_xlfn.IFS('Net-Zero Targets Coverage'!R58="","", 'Net-Zero Targets Coverage'!R58=0,"",'Net-Zero Targets Coverage'!R58&gt;0,'Net-Zero Targets Coverage'!R58)</f>
        <v/>
      </c>
      <c r="O192" s="200" t="str" cm="1">
        <f t="array" ref="O192">_xlfn.IFS('Net-Zero Targets Coverage'!S58="","", 'Net-Zero Targets Coverage'!S58=0,"",'Net-Zero Targets Coverage'!S58&gt;0,'Net-Zero Targets Coverage'!S58)</f>
        <v/>
      </c>
      <c r="P192" s="200" t="str" cm="1">
        <f t="array" ref="P192">_xlfn.IFS('Net-Zero Targets Coverage'!T58="","", 'Net-Zero Targets Coverage'!T58=0,"",'Net-Zero Targets Coverage'!T58&gt;0,'Net-Zero Targets Coverage'!T58)</f>
        <v/>
      </c>
      <c r="Q192" s="200" t="str" cm="1">
        <f t="array" ref="Q192">_xlfn.IFS('Net-Zero Targets Coverage'!U58="","", 'Net-Zero Targets Coverage'!U58=0,"",'Net-Zero Targets Coverage'!U58&gt;0,'Net-Zero Targets Coverage'!U58)</f>
        <v/>
      </c>
      <c r="R192" s="200" t="str" cm="1">
        <f t="array" ref="R192">_xlfn.IFS('Net-Zero Targets Coverage'!V58="","", 'Net-Zero Targets Coverage'!V58=0,"",'Net-Zero Targets Coverage'!V58&gt;0,'Net-Zero Targets Coverage'!V58)</f>
        <v/>
      </c>
      <c r="S192" s="200" t="str" cm="1">
        <f t="array" ref="S192">_xlfn.IFS('Net-Zero Targets Coverage'!W58="","", 'Net-Zero Targets Coverage'!W58=0,"",'Net-Zero Targets Coverage'!W58&gt;0,'Net-Zero Targets Coverage'!W58)</f>
        <v/>
      </c>
      <c r="T192" s="200" t="str" cm="1">
        <f t="array" ref="T192">_xlfn.IFS('Net-Zero Targets Coverage'!X58="","", 'Net-Zero Targets Coverage'!X58=0,"",'Net-Zero Targets Coverage'!X58&gt;0,'Net-Zero Targets Coverage'!X58)</f>
        <v/>
      </c>
      <c r="U192" s="200" t="str" cm="1">
        <f t="array" ref="U192">_xlfn.IFS('Net-Zero Targets Coverage'!Y58="","", 'Net-Zero Targets Coverage'!Y58=0,"",'Net-Zero Targets Coverage'!Y58&gt;0,'Net-Zero Targets Coverage'!Y58)</f>
        <v/>
      </c>
      <c r="V192" s="200">
        <f>'Net-Zero Targets Coverage'!E58</f>
        <v>0</v>
      </c>
      <c r="W192" s="202"/>
      <c r="X192" s="202"/>
      <c r="Y192" s="202"/>
      <c r="Z192" s="202"/>
    </row>
    <row r="193" spans="1:26" ht="15.75" customHeight="1">
      <c r="A193" s="201" t="s">
        <v>404</v>
      </c>
      <c r="B193" s="200" t="str" cm="1">
        <f t="array" ref="B193">_xlfn.IFS('Net-Zero Targets Coverage'!F59="","", 'Net-Zero Targets Coverage'!F59=0,"",'Net-Zero Targets Coverage'!F59&gt;0,'Net-Zero Targets Coverage'!F59)</f>
        <v/>
      </c>
      <c r="C193" s="200" t="str" cm="1">
        <f t="array" ref="C193">_xlfn.IFS('Net-Zero Targets Coverage'!G59="","", 'Net-Zero Targets Coverage'!G59=0,"",'Net-Zero Targets Coverage'!G59&gt;0,'Net-Zero Targets Coverage'!G59)</f>
        <v/>
      </c>
      <c r="D193" s="200" t="str" cm="1">
        <f t="array" ref="D193">_xlfn.IFS('Net-Zero Targets Coverage'!H59="","", 'Net-Zero Targets Coverage'!H59=0,"",'Net-Zero Targets Coverage'!H59&gt;0,'Net-Zero Targets Coverage'!H59)</f>
        <v/>
      </c>
      <c r="E193" s="200" t="str" cm="1">
        <f t="array" ref="E193">_xlfn.IFS('Net-Zero Targets Coverage'!I59="","", 'Net-Zero Targets Coverage'!I59=0,"",'Net-Zero Targets Coverage'!I59&gt;0,'Net-Zero Targets Coverage'!I59)</f>
        <v/>
      </c>
      <c r="F193" s="200" t="str" cm="1">
        <f t="array" ref="F193">_xlfn.IFS('Net-Zero Targets Coverage'!J59="","", 'Net-Zero Targets Coverage'!J59=0,"",'Net-Zero Targets Coverage'!J59&gt;0,'Net-Zero Targets Coverage'!J59)</f>
        <v/>
      </c>
      <c r="G193" s="200" t="str" cm="1">
        <f t="array" ref="G193">_xlfn.IFS('Net-Zero Targets Coverage'!K59="","", 'Net-Zero Targets Coverage'!K59=0,"",'Net-Zero Targets Coverage'!K59&gt;0,'Net-Zero Targets Coverage'!K59)</f>
        <v/>
      </c>
      <c r="H193" s="200" t="str" cm="1">
        <f t="array" ref="H193">_xlfn.IFS('Net-Zero Targets Coverage'!L59="","", 'Net-Zero Targets Coverage'!L59=0,"",'Net-Zero Targets Coverage'!L59&gt;0,'Net-Zero Targets Coverage'!L59)</f>
        <v/>
      </c>
      <c r="I193" s="200" t="str" cm="1">
        <f t="array" ref="I193">_xlfn.IFS('Net-Zero Targets Coverage'!M59="","", 'Net-Zero Targets Coverage'!M59=0,"",'Net-Zero Targets Coverage'!M59&gt;0,'Net-Zero Targets Coverage'!M59)</f>
        <v/>
      </c>
      <c r="J193" s="200" t="str" cm="1">
        <f t="array" ref="J193">_xlfn.IFS('Net-Zero Targets Coverage'!N59="","", 'Net-Zero Targets Coverage'!N59=0,"",'Net-Zero Targets Coverage'!N59&gt;0,'Net-Zero Targets Coverage'!N59)</f>
        <v/>
      </c>
      <c r="K193" s="200" t="str" cm="1">
        <f t="array" ref="K193">_xlfn.IFS('Net-Zero Targets Coverage'!O59="","", 'Net-Zero Targets Coverage'!O59=0,"",'Net-Zero Targets Coverage'!O59&gt;0,'Net-Zero Targets Coverage'!O59)</f>
        <v/>
      </c>
      <c r="L193" s="200" t="str" cm="1">
        <f t="array" ref="L193">_xlfn.IFS('Net-Zero Targets Coverage'!P59="","", 'Net-Zero Targets Coverage'!P59=0,"",'Net-Zero Targets Coverage'!P59&gt;0,'Net-Zero Targets Coverage'!P59)</f>
        <v/>
      </c>
      <c r="M193" s="200" t="str" cm="1">
        <f t="array" ref="M193">_xlfn.IFS('Net-Zero Targets Coverage'!Q59="","", 'Net-Zero Targets Coverage'!Q59=0,"",'Net-Zero Targets Coverage'!Q59&gt;0,'Net-Zero Targets Coverage'!Q59)</f>
        <v/>
      </c>
      <c r="N193" s="200" t="str" cm="1">
        <f t="array" ref="N193">_xlfn.IFS('Net-Zero Targets Coverage'!R59="","", 'Net-Zero Targets Coverage'!R59=0,"",'Net-Zero Targets Coverage'!R59&gt;0,'Net-Zero Targets Coverage'!R59)</f>
        <v/>
      </c>
      <c r="O193" s="200" t="str" cm="1">
        <f t="array" ref="O193">_xlfn.IFS('Net-Zero Targets Coverage'!S59="","", 'Net-Zero Targets Coverage'!S59=0,"",'Net-Zero Targets Coverage'!S59&gt;0,'Net-Zero Targets Coverage'!S59)</f>
        <v/>
      </c>
      <c r="P193" s="200" t="str" cm="1">
        <f t="array" ref="P193">_xlfn.IFS('Net-Zero Targets Coverage'!T59="","", 'Net-Zero Targets Coverage'!T59=0,"",'Net-Zero Targets Coverage'!T59&gt;0,'Net-Zero Targets Coverage'!T59)</f>
        <v/>
      </c>
      <c r="Q193" s="200" t="str" cm="1">
        <f t="array" ref="Q193">_xlfn.IFS('Net-Zero Targets Coverage'!U59="","", 'Net-Zero Targets Coverage'!U59=0,"",'Net-Zero Targets Coverage'!U59&gt;0,'Net-Zero Targets Coverage'!U59)</f>
        <v/>
      </c>
      <c r="R193" s="200" t="str" cm="1">
        <f t="array" ref="R193">_xlfn.IFS('Net-Zero Targets Coverage'!V59="","", 'Net-Zero Targets Coverage'!V59=0,"",'Net-Zero Targets Coverage'!V59&gt;0,'Net-Zero Targets Coverage'!V59)</f>
        <v/>
      </c>
      <c r="S193" s="200" t="str" cm="1">
        <f t="array" ref="S193">_xlfn.IFS('Net-Zero Targets Coverage'!W59="","", 'Net-Zero Targets Coverage'!W59=0,"",'Net-Zero Targets Coverage'!W59&gt;0,'Net-Zero Targets Coverage'!W59)</f>
        <v/>
      </c>
      <c r="T193" s="200" t="str" cm="1">
        <f t="array" ref="T193">_xlfn.IFS('Net-Zero Targets Coverage'!X59="","", 'Net-Zero Targets Coverage'!X59=0,"",'Net-Zero Targets Coverage'!X59&gt;0,'Net-Zero Targets Coverage'!X59)</f>
        <v/>
      </c>
      <c r="U193" s="200" t="str" cm="1">
        <f t="array" ref="U193">_xlfn.IFS('Net-Zero Targets Coverage'!Y59="","", 'Net-Zero Targets Coverage'!Y59=0,"",'Net-Zero Targets Coverage'!Y59&gt;0,'Net-Zero Targets Coverage'!Y59)</f>
        <v/>
      </c>
      <c r="V193" s="200">
        <f>'Net-Zero Targets Coverage'!E59</f>
        <v>0</v>
      </c>
      <c r="W193" s="202"/>
      <c r="X193" s="202"/>
      <c r="Y193" s="202"/>
      <c r="Z193" s="202"/>
    </row>
    <row r="194" spans="1:26" ht="15.75" customHeight="1">
      <c r="A194" s="201" t="s">
        <v>405</v>
      </c>
      <c r="B194" s="200" t="str" cm="1">
        <f t="array" ref="B194">_xlfn.IFS('Net-Zero Targets Coverage'!F60="","", 'Net-Zero Targets Coverage'!F60=0,"",'Net-Zero Targets Coverage'!F60&gt;0,'Net-Zero Targets Coverage'!F60)</f>
        <v/>
      </c>
      <c r="C194" s="200" t="str" cm="1">
        <f t="array" ref="C194">_xlfn.IFS('Net-Zero Targets Coverage'!G60="","", 'Net-Zero Targets Coverage'!G60=0,"",'Net-Zero Targets Coverage'!G60&gt;0,'Net-Zero Targets Coverage'!G60)</f>
        <v/>
      </c>
      <c r="D194" s="200" t="str" cm="1">
        <f t="array" ref="D194">_xlfn.IFS('Net-Zero Targets Coverage'!H60="","", 'Net-Zero Targets Coverage'!H60=0,"",'Net-Zero Targets Coverage'!H60&gt;0,'Net-Zero Targets Coverage'!H60)</f>
        <v/>
      </c>
      <c r="E194" s="200" t="str" cm="1">
        <f t="array" ref="E194">_xlfn.IFS('Net-Zero Targets Coverage'!I60="","", 'Net-Zero Targets Coverage'!I60=0,"",'Net-Zero Targets Coverage'!I60&gt;0,'Net-Zero Targets Coverage'!I60)</f>
        <v/>
      </c>
      <c r="F194" s="200" t="str" cm="1">
        <f t="array" ref="F194">_xlfn.IFS('Net-Zero Targets Coverage'!J60="","", 'Net-Zero Targets Coverage'!J60=0,"",'Net-Zero Targets Coverage'!J60&gt;0,'Net-Zero Targets Coverage'!J60)</f>
        <v/>
      </c>
      <c r="G194" s="200" t="str" cm="1">
        <f t="array" ref="G194">_xlfn.IFS('Net-Zero Targets Coverage'!K60="","", 'Net-Zero Targets Coverage'!K60=0,"",'Net-Zero Targets Coverage'!K60&gt;0,'Net-Zero Targets Coverage'!K60)</f>
        <v/>
      </c>
      <c r="H194" s="200" t="str" cm="1">
        <f t="array" ref="H194">_xlfn.IFS('Net-Zero Targets Coverage'!L60="","", 'Net-Zero Targets Coverage'!L60=0,"",'Net-Zero Targets Coverage'!L60&gt;0,'Net-Zero Targets Coverage'!L60)</f>
        <v/>
      </c>
      <c r="I194" s="200" t="str" cm="1">
        <f t="array" ref="I194">_xlfn.IFS('Net-Zero Targets Coverage'!M60="","", 'Net-Zero Targets Coverage'!M60=0,"",'Net-Zero Targets Coverage'!M60&gt;0,'Net-Zero Targets Coverage'!M60)</f>
        <v/>
      </c>
      <c r="J194" s="200" t="str" cm="1">
        <f t="array" ref="J194">_xlfn.IFS('Net-Zero Targets Coverage'!N60="","", 'Net-Zero Targets Coverage'!N60=0,"",'Net-Zero Targets Coverage'!N60&gt;0,'Net-Zero Targets Coverage'!N60)</f>
        <v/>
      </c>
      <c r="K194" s="200" t="str" cm="1">
        <f t="array" ref="K194">_xlfn.IFS('Net-Zero Targets Coverage'!O60="","", 'Net-Zero Targets Coverage'!O60=0,"",'Net-Zero Targets Coverage'!O60&gt;0,'Net-Zero Targets Coverage'!O60)</f>
        <v/>
      </c>
      <c r="L194" s="200" t="str" cm="1">
        <f t="array" ref="L194">_xlfn.IFS('Net-Zero Targets Coverage'!P60="","", 'Net-Zero Targets Coverage'!P60=0,"",'Net-Zero Targets Coverage'!P60&gt;0,'Net-Zero Targets Coverage'!P60)</f>
        <v/>
      </c>
      <c r="M194" s="200" t="str" cm="1">
        <f t="array" ref="M194">_xlfn.IFS('Net-Zero Targets Coverage'!Q60="","", 'Net-Zero Targets Coverage'!Q60=0,"",'Net-Zero Targets Coverage'!Q60&gt;0,'Net-Zero Targets Coverage'!Q60)</f>
        <v/>
      </c>
      <c r="N194" s="200" t="str" cm="1">
        <f t="array" ref="N194">_xlfn.IFS('Net-Zero Targets Coverage'!R60="","", 'Net-Zero Targets Coverage'!R60=0,"",'Net-Zero Targets Coverage'!R60&gt;0,'Net-Zero Targets Coverage'!R60)</f>
        <v/>
      </c>
      <c r="O194" s="200" t="str" cm="1">
        <f t="array" ref="O194">_xlfn.IFS('Net-Zero Targets Coverage'!S60="","", 'Net-Zero Targets Coverage'!S60=0,"",'Net-Zero Targets Coverage'!S60&gt;0,'Net-Zero Targets Coverage'!S60)</f>
        <v/>
      </c>
      <c r="P194" s="200" t="str" cm="1">
        <f t="array" ref="P194">_xlfn.IFS('Net-Zero Targets Coverage'!T60="","", 'Net-Zero Targets Coverage'!T60=0,"",'Net-Zero Targets Coverage'!T60&gt;0,'Net-Zero Targets Coverage'!T60)</f>
        <v/>
      </c>
      <c r="Q194" s="200" t="str" cm="1">
        <f t="array" ref="Q194">_xlfn.IFS('Net-Zero Targets Coverage'!U60="","", 'Net-Zero Targets Coverage'!U60=0,"",'Net-Zero Targets Coverage'!U60&gt;0,'Net-Zero Targets Coverage'!U60)</f>
        <v/>
      </c>
      <c r="R194" s="200" t="str" cm="1">
        <f t="array" ref="R194">_xlfn.IFS('Net-Zero Targets Coverage'!V60="","", 'Net-Zero Targets Coverage'!V60=0,"",'Net-Zero Targets Coverage'!V60&gt;0,'Net-Zero Targets Coverage'!V60)</f>
        <v/>
      </c>
      <c r="S194" s="200" t="str" cm="1">
        <f t="array" ref="S194">_xlfn.IFS('Net-Zero Targets Coverage'!W60="","", 'Net-Zero Targets Coverage'!W60=0,"",'Net-Zero Targets Coverage'!W60&gt;0,'Net-Zero Targets Coverage'!W60)</f>
        <v/>
      </c>
      <c r="T194" s="200" t="str" cm="1">
        <f t="array" ref="T194">_xlfn.IFS('Net-Zero Targets Coverage'!X60="","", 'Net-Zero Targets Coverage'!X60=0,"",'Net-Zero Targets Coverage'!X60&gt;0,'Net-Zero Targets Coverage'!X60)</f>
        <v/>
      </c>
      <c r="U194" s="200" t="str" cm="1">
        <f t="array" ref="U194">_xlfn.IFS('Net-Zero Targets Coverage'!Y60="","", 'Net-Zero Targets Coverage'!Y60=0,"",'Net-Zero Targets Coverage'!Y60&gt;0,'Net-Zero Targets Coverage'!Y60)</f>
        <v/>
      </c>
      <c r="V194" s="200">
        <f>'Net-Zero Targets Coverage'!E60</f>
        <v>0</v>
      </c>
      <c r="W194" s="202"/>
      <c r="X194" s="202"/>
      <c r="Y194" s="202"/>
      <c r="Z194" s="202"/>
    </row>
    <row r="195" spans="1:26" ht="15.75" customHeight="1">
      <c r="A195" s="201" t="s">
        <v>406</v>
      </c>
      <c r="B195" s="200" t="str" cm="1">
        <f t="array" ref="B195">_xlfn.IFS('Net-Zero Targets Coverage'!F61="","", 'Net-Zero Targets Coverage'!F61=0,"",'Net-Zero Targets Coverage'!F61&gt;0,'Net-Zero Targets Coverage'!F61)</f>
        <v/>
      </c>
      <c r="C195" s="200" t="str" cm="1">
        <f t="array" ref="C195">_xlfn.IFS('Net-Zero Targets Coverage'!G61="","", 'Net-Zero Targets Coverage'!G61=0,"",'Net-Zero Targets Coverage'!G61&gt;0,'Net-Zero Targets Coverage'!G61)</f>
        <v/>
      </c>
      <c r="D195" s="200" t="str" cm="1">
        <f t="array" ref="D195">_xlfn.IFS('Net-Zero Targets Coverage'!H61="","", 'Net-Zero Targets Coverage'!H61=0,"",'Net-Zero Targets Coverage'!H61&gt;0,'Net-Zero Targets Coverage'!H61)</f>
        <v/>
      </c>
      <c r="E195" s="200" t="str" cm="1">
        <f t="array" ref="E195">_xlfn.IFS('Net-Zero Targets Coverage'!I61="","", 'Net-Zero Targets Coverage'!I61=0,"",'Net-Zero Targets Coverage'!I61&gt;0,'Net-Zero Targets Coverage'!I61)</f>
        <v/>
      </c>
      <c r="F195" s="200" t="str" cm="1">
        <f t="array" ref="F195">_xlfn.IFS('Net-Zero Targets Coverage'!J61="","", 'Net-Zero Targets Coverage'!J61=0,"",'Net-Zero Targets Coverage'!J61&gt;0,'Net-Zero Targets Coverage'!J61)</f>
        <v/>
      </c>
      <c r="G195" s="200" t="str" cm="1">
        <f t="array" ref="G195">_xlfn.IFS('Net-Zero Targets Coverage'!K61="","", 'Net-Zero Targets Coverage'!K61=0,"",'Net-Zero Targets Coverage'!K61&gt;0,'Net-Zero Targets Coverage'!K61)</f>
        <v/>
      </c>
      <c r="H195" s="200" t="str" cm="1">
        <f t="array" ref="H195">_xlfn.IFS('Net-Zero Targets Coverage'!L61="","", 'Net-Zero Targets Coverage'!L61=0,"",'Net-Zero Targets Coverage'!L61&gt;0,'Net-Zero Targets Coverage'!L61)</f>
        <v/>
      </c>
      <c r="I195" s="200" t="str" cm="1">
        <f t="array" ref="I195">_xlfn.IFS('Net-Zero Targets Coverage'!M61="","", 'Net-Zero Targets Coverage'!M61=0,"",'Net-Zero Targets Coverage'!M61&gt;0,'Net-Zero Targets Coverage'!M61)</f>
        <v/>
      </c>
      <c r="J195" s="200" t="str" cm="1">
        <f t="array" ref="J195">_xlfn.IFS('Net-Zero Targets Coverage'!N61="","", 'Net-Zero Targets Coverage'!N61=0,"",'Net-Zero Targets Coverage'!N61&gt;0,'Net-Zero Targets Coverage'!N61)</f>
        <v/>
      </c>
      <c r="K195" s="200" t="str" cm="1">
        <f t="array" ref="K195">_xlfn.IFS('Net-Zero Targets Coverage'!O61="","", 'Net-Zero Targets Coverage'!O61=0,"",'Net-Zero Targets Coverage'!O61&gt;0,'Net-Zero Targets Coverage'!O61)</f>
        <v/>
      </c>
      <c r="L195" s="200" t="str" cm="1">
        <f t="array" ref="L195">_xlfn.IFS('Net-Zero Targets Coverage'!P61="","", 'Net-Zero Targets Coverage'!P61=0,"",'Net-Zero Targets Coverage'!P61&gt;0,'Net-Zero Targets Coverage'!P61)</f>
        <v/>
      </c>
      <c r="M195" s="200" t="str" cm="1">
        <f t="array" ref="M195">_xlfn.IFS('Net-Zero Targets Coverage'!Q61="","", 'Net-Zero Targets Coverage'!Q61=0,"",'Net-Zero Targets Coverage'!Q61&gt;0,'Net-Zero Targets Coverage'!Q61)</f>
        <v/>
      </c>
      <c r="N195" s="200" t="str" cm="1">
        <f t="array" ref="N195">_xlfn.IFS('Net-Zero Targets Coverage'!R61="","", 'Net-Zero Targets Coverage'!R61=0,"",'Net-Zero Targets Coverage'!R61&gt;0,'Net-Zero Targets Coverage'!R61)</f>
        <v/>
      </c>
      <c r="O195" s="200" t="str" cm="1">
        <f t="array" ref="O195">_xlfn.IFS('Net-Zero Targets Coverage'!S61="","", 'Net-Zero Targets Coverage'!S61=0,"",'Net-Zero Targets Coverage'!S61&gt;0,'Net-Zero Targets Coverage'!S61)</f>
        <v/>
      </c>
      <c r="P195" s="200" t="str" cm="1">
        <f t="array" ref="P195">_xlfn.IFS('Net-Zero Targets Coverage'!T61="","", 'Net-Zero Targets Coverage'!T61=0,"",'Net-Zero Targets Coverage'!T61&gt;0,'Net-Zero Targets Coverage'!T61)</f>
        <v/>
      </c>
      <c r="Q195" s="200" t="str" cm="1">
        <f t="array" ref="Q195">_xlfn.IFS('Net-Zero Targets Coverage'!U61="","", 'Net-Zero Targets Coverage'!U61=0,"",'Net-Zero Targets Coverage'!U61&gt;0,'Net-Zero Targets Coverage'!U61)</f>
        <v/>
      </c>
      <c r="R195" s="200" t="str" cm="1">
        <f t="array" ref="R195">_xlfn.IFS('Net-Zero Targets Coverage'!V61="","", 'Net-Zero Targets Coverage'!V61=0,"",'Net-Zero Targets Coverage'!V61&gt;0,'Net-Zero Targets Coverage'!V61)</f>
        <v/>
      </c>
      <c r="S195" s="200" t="str" cm="1">
        <f t="array" ref="S195">_xlfn.IFS('Net-Zero Targets Coverage'!W61="","", 'Net-Zero Targets Coverage'!W61=0,"",'Net-Zero Targets Coverage'!W61&gt;0,'Net-Zero Targets Coverage'!W61)</f>
        <v/>
      </c>
      <c r="T195" s="200" t="str" cm="1">
        <f t="array" ref="T195">_xlfn.IFS('Net-Zero Targets Coverage'!X61="","", 'Net-Zero Targets Coverage'!X61=0,"",'Net-Zero Targets Coverage'!X61&gt;0,'Net-Zero Targets Coverage'!X61)</f>
        <v/>
      </c>
      <c r="U195" s="200" t="str" cm="1">
        <f t="array" ref="U195">_xlfn.IFS('Net-Zero Targets Coverage'!Y61="","", 'Net-Zero Targets Coverage'!Y61=0,"",'Net-Zero Targets Coverage'!Y61&gt;0,'Net-Zero Targets Coverage'!Y61)</f>
        <v/>
      </c>
      <c r="V195" s="200">
        <f>'Net-Zero Targets Coverage'!E61</f>
        <v>0</v>
      </c>
      <c r="W195" s="202"/>
      <c r="X195" s="202"/>
      <c r="Y195" s="202"/>
      <c r="Z195" s="202"/>
    </row>
    <row r="196" spans="1:26" ht="15.75" customHeight="1">
      <c r="A196" s="201" t="s">
        <v>407</v>
      </c>
      <c r="B196" s="200" t="str" cm="1">
        <f t="array" ref="B196">_xlfn.IFS('Net-Zero Targets Coverage'!F62="","", 'Net-Zero Targets Coverage'!F62=0,"",'Net-Zero Targets Coverage'!F62&gt;0,'Net-Zero Targets Coverage'!F62)</f>
        <v/>
      </c>
      <c r="C196" s="200" t="str" cm="1">
        <f t="array" ref="C196">_xlfn.IFS('Net-Zero Targets Coverage'!G62="","", 'Net-Zero Targets Coverage'!G62=0,"",'Net-Zero Targets Coverage'!G62&gt;0,'Net-Zero Targets Coverage'!G62)</f>
        <v/>
      </c>
      <c r="D196" s="200" t="str" cm="1">
        <f t="array" ref="D196">_xlfn.IFS('Net-Zero Targets Coverage'!H62="","", 'Net-Zero Targets Coverage'!H62=0,"",'Net-Zero Targets Coverage'!H62&gt;0,'Net-Zero Targets Coverage'!H62)</f>
        <v/>
      </c>
      <c r="E196" s="200" t="str" cm="1">
        <f t="array" ref="E196">_xlfn.IFS('Net-Zero Targets Coverage'!I62="","", 'Net-Zero Targets Coverage'!I62=0,"",'Net-Zero Targets Coverage'!I62&gt;0,'Net-Zero Targets Coverage'!I62)</f>
        <v/>
      </c>
      <c r="F196" s="200" t="str" cm="1">
        <f t="array" ref="F196">_xlfn.IFS('Net-Zero Targets Coverage'!J62="","", 'Net-Zero Targets Coverage'!J62=0,"",'Net-Zero Targets Coverage'!J62&gt;0,'Net-Zero Targets Coverage'!J62)</f>
        <v/>
      </c>
      <c r="G196" s="200" t="str" cm="1">
        <f t="array" ref="G196">_xlfn.IFS('Net-Zero Targets Coverage'!K62="","", 'Net-Zero Targets Coverage'!K62=0,"",'Net-Zero Targets Coverage'!K62&gt;0,'Net-Zero Targets Coverage'!K62)</f>
        <v/>
      </c>
      <c r="H196" s="200" t="str" cm="1">
        <f t="array" ref="H196">_xlfn.IFS('Net-Zero Targets Coverage'!L62="","", 'Net-Zero Targets Coverage'!L62=0,"",'Net-Zero Targets Coverage'!L62&gt;0,'Net-Zero Targets Coverage'!L62)</f>
        <v/>
      </c>
      <c r="I196" s="200" t="str" cm="1">
        <f t="array" ref="I196">_xlfn.IFS('Net-Zero Targets Coverage'!M62="","", 'Net-Zero Targets Coverage'!M62=0,"",'Net-Zero Targets Coverage'!M62&gt;0,'Net-Zero Targets Coverage'!M62)</f>
        <v/>
      </c>
      <c r="J196" s="200" t="str" cm="1">
        <f t="array" ref="J196">_xlfn.IFS('Net-Zero Targets Coverage'!N62="","", 'Net-Zero Targets Coverage'!N62=0,"",'Net-Zero Targets Coverage'!N62&gt;0,'Net-Zero Targets Coverage'!N62)</f>
        <v/>
      </c>
      <c r="K196" s="200" t="str" cm="1">
        <f t="array" ref="K196">_xlfn.IFS('Net-Zero Targets Coverage'!O62="","", 'Net-Zero Targets Coverage'!O62=0,"",'Net-Zero Targets Coverage'!O62&gt;0,'Net-Zero Targets Coverage'!O62)</f>
        <v/>
      </c>
      <c r="L196" s="200" t="str" cm="1">
        <f t="array" ref="L196">_xlfn.IFS('Net-Zero Targets Coverage'!P62="","", 'Net-Zero Targets Coverage'!P62=0,"",'Net-Zero Targets Coverage'!P62&gt;0,'Net-Zero Targets Coverage'!P62)</f>
        <v/>
      </c>
      <c r="M196" s="200" t="str" cm="1">
        <f t="array" ref="M196">_xlfn.IFS('Net-Zero Targets Coverage'!Q62="","", 'Net-Zero Targets Coverage'!Q62=0,"",'Net-Zero Targets Coverage'!Q62&gt;0,'Net-Zero Targets Coverage'!Q62)</f>
        <v/>
      </c>
      <c r="N196" s="200" t="str" cm="1">
        <f t="array" ref="N196">_xlfn.IFS('Net-Zero Targets Coverage'!R62="","", 'Net-Zero Targets Coverage'!R62=0,"",'Net-Zero Targets Coverage'!R62&gt;0,'Net-Zero Targets Coverage'!R62)</f>
        <v/>
      </c>
      <c r="O196" s="200" t="str" cm="1">
        <f t="array" ref="O196">_xlfn.IFS('Net-Zero Targets Coverage'!S62="","", 'Net-Zero Targets Coverage'!S62=0,"",'Net-Zero Targets Coverage'!S62&gt;0,'Net-Zero Targets Coverage'!S62)</f>
        <v/>
      </c>
      <c r="P196" s="200" t="str" cm="1">
        <f t="array" ref="P196">_xlfn.IFS('Net-Zero Targets Coverage'!T62="","", 'Net-Zero Targets Coverage'!T62=0,"",'Net-Zero Targets Coverage'!T62&gt;0,'Net-Zero Targets Coverage'!T62)</f>
        <v/>
      </c>
      <c r="Q196" s="200" t="str" cm="1">
        <f t="array" ref="Q196">_xlfn.IFS('Net-Zero Targets Coverage'!U62="","", 'Net-Zero Targets Coverage'!U62=0,"",'Net-Zero Targets Coverage'!U62&gt;0,'Net-Zero Targets Coverage'!U62)</f>
        <v/>
      </c>
      <c r="R196" s="200" t="str" cm="1">
        <f t="array" ref="R196">_xlfn.IFS('Net-Zero Targets Coverage'!V62="","", 'Net-Zero Targets Coverage'!V62=0,"",'Net-Zero Targets Coverage'!V62&gt;0,'Net-Zero Targets Coverage'!V62)</f>
        <v/>
      </c>
      <c r="S196" s="200" t="str" cm="1">
        <f t="array" ref="S196">_xlfn.IFS('Net-Zero Targets Coverage'!W62="","", 'Net-Zero Targets Coverage'!W62=0,"",'Net-Zero Targets Coverage'!W62&gt;0,'Net-Zero Targets Coverage'!W62)</f>
        <v/>
      </c>
      <c r="T196" s="200" t="str" cm="1">
        <f t="array" ref="T196">_xlfn.IFS('Net-Zero Targets Coverage'!X62="","", 'Net-Zero Targets Coverage'!X62=0,"",'Net-Zero Targets Coverage'!X62&gt;0,'Net-Zero Targets Coverage'!X62)</f>
        <v/>
      </c>
      <c r="U196" s="200" t="str" cm="1">
        <f t="array" ref="U196">_xlfn.IFS('Net-Zero Targets Coverage'!Y62="","", 'Net-Zero Targets Coverage'!Y62=0,"",'Net-Zero Targets Coverage'!Y62&gt;0,'Net-Zero Targets Coverage'!Y62)</f>
        <v/>
      </c>
      <c r="V196" s="200">
        <f>'Net-Zero Targets Coverage'!E62</f>
        <v>0</v>
      </c>
      <c r="W196" s="202"/>
      <c r="X196" s="202"/>
      <c r="Y196" s="202"/>
      <c r="Z196" s="202"/>
    </row>
    <row r="197" spans="1:26" s="235" customFormat="1" ht="15.75" customHeight="1">
      <c r="A197" s="237" t="s">
        <v>444</v>
      </c>
      <c r="B197" s="238"/>
      <c r="C197" s="238"/>
      <c r="D197" s="238"/>
      <c r="E197" s="238"/>
      <c r="F197" s="238"/>
      <c r="G197" s="238"/>
      <c r="H197" s="238"/>
      <c r="I197" s="238"/>
      <c r="J197" s="238"/>
      <c r="K197" s="238"/>
      <c r="L197" s="238"/>
      <c r="M197" s="238"/>
      <c r="N197" s="238"/>
      <c r="O197" s="238"/>
      <c r="P197" s="238"/>
      <c r="Q197" s="238"/>
      <c r="R197" s="238"/>
      <c r="S197" s="238"/>
      <c r="T197" s="238"/>
      <c r="U197" s="238"/>
      <c r="W197" s="239"/>
      <c r="X197" s="239"/>
      <c r="Y197" s="239"/>
      <c r="Z197" s="239"/>
    </row>
    <row r="198" spans="1:26" ht="15.75" customHeight="1">
      <c r="A198" s="201" t="s">
        <v>393</v>
      </c>
      <c r="B198" s="200" t="str" cm="1">
        <f t="array" ref="B198">_xlfn.IFS('Net-Zero Targets Coverage'!F66="","", 'Net-Zero Targets Coverage'!F66=0,"",'Net-Zero Targets Coverage'!F66&gt;0,'Net-Zero Targets Coverage'!F66)</f>
        <v/>
      </c>
      <c r="C198" s="200" t="str" cm="1">
        <f t="array" ref="C198">_xlfn.IFS('Net-Zero Targets Coverage'!G66="","", 'Net-Zero Targets Coverage'!G66=0,"",'Net-Zero Targets Coverage'!G66&gt;0,'Net-Zero Targets Coverage'!G66)</f>
        <v/>
      </c>
      <c r="D198" s="200" t="str" cm="1">
        <f t="array" ref="D198">_xlfn.IFS('Net-Zero Targets Coverage'!H66="","", 'Net-Zero Targets Coverage'!H66=0,"",'Net-Zero Targets Coverage'!H66&gt;0,'Net-Zero Targets Coverage'!H66)</f>
        <v/>
      </c>
      <c r="E198" s="200" t="str" cm="1">
        <f t="array" ref="E198">_xlfn.IFS('Net-Zero Targets Coverage'!I66="","", 'Net-Zero Targets Coverage'!I66=0,"",'Net-Zero Targets Coverage'!I66&gt;0,'Net-Zero Targets Coverage'!I66)</f>
        <v/>
      </c>
      <c r="F198" s="200" t="str" cm="1">
        <f t="array" ref="F198">_xlfn.IFS('Net-Zero Targets Coverage'!J66="","", 'Net-Zero Targets Coverage'!J66=0,"",'Net-Zero Targets Coverage'!J66&gt;0,'Net-Zero Targets Coverage'!J66)</f>
        <v/>
      </c>
      <c r="G198" s="200" t="str" cm="1">
        <f t="array" ref="G198">_xlfn.IFS('Net-Zero Targets Coverage'!K66="","", 'Net-Zero Targets Coverage'!K66=0,"",'Net-Zero Targets Coverage'!K66&gt;0,'Net-Zero Targets Coverage'!K66)</f>
        <v/>
      </c>
      <c r="H198" s="200" t="str" cm="1">
        <f t="array" ref="H198">_xlfn.IFS('Net-Zero Targets Coverage'!L66="","", 'Net-Zero Targets Coverage'!L66=0,"",'Net-Zero Targets Coverage'!L66&gt;0,'Net-Zero Targets Coverage'!L66)</f>
        <v/>
      </c>
      <c r="I198" s="200" t="str" cm="1">
        <f t="array" ref="I198">_xlfn.IFS('Net-Zero Targets Coverage'!M66="","", 'Net-Zero Targets Coverage'!M66=0,"",'Net-Zero Targets Coverage'!M66&gt;0,'Net-Zero Targets Coverage'!M66)</f>
        <v/>
      </c>
      <c r="J198" s="200" t="str" cm="1">
        <f t="array" ref="J198">_xlfn.IFS('Net-Zero Targets Coverage'!N66="","", 'Net-Zero Targets Coverage'!N66=0,"",'Net-Zero Targets Coverage'!N66&gt;0,'Net-Zero Targets Coverage'!N66)</f>
        <v/>
      </c>
      <c r="K198" s="200" t="str" cm="1">
        <f t="array" ref="K198">_xlfn.IFS('Net-Zero Targets Coverage'!O66="","", 'Net-Zero Targets Coverage'!O66=0,"",'Net-Zero Targets Coverage'!O66&gt;0,'Net-Zero Targets Coverage'!O66)</f>
        <v/>
      </c>
      <c r="L198" s="200" t="str" cm="1">
        <f t="array" ref="L198">_xlfn.IFS('Net-Zero Targets Coverage'!P66="","", 'Net-Zero Targets Coverage'!P66=0,"",'Net-Zero Targets Coverage'!P66&gt;0,'Net-Zero Targets Coverage'!P66)</f>
        <v/>
      </c>
      <c r="M198" s="200" t="str" cm="1">
        <f t="array" ref="M198">_xlfn.IFS('Net-Zero Targets Coverage'!Q66="","", 'Net-Zero Targets Coverage'!Q66=0,"",'Net-Zero Targets Coverage'!Q66&gt;0,'Net-Zero Targets Coverage'!Q66)</f>
        <v/>
      </c>
      <c r="N198" s="200" t="str" cm="1">
        <f t="array" ref="N198">_xlfn.IFS('Net-Zero Targets Coverage'!R66="","", 'Net-Zero Targets Coverage'!R66=0,"",'Net-Zero Targets Coverage'!R66&gt;0,'Net-Zero Targets Coverage'!R66)</f>
        <v/>
      </c>
      <c r="O198" s="200" t="str" cm="1">
        <f t="array" ref="O198">_xlfn.IFS('Net-Zero Targets Coverage'!S66="","", 'Net-Zero Targets Coverage'!S66=0,"",'Net-Zero Targets Coverage'!S66&gt;0,'Net-Zero Targets Coverage'!S66)</f>
        <v/>
      </c>
      <c r="P198" s="200" t="str" cm="1">
        <f t="array" ref="P198">_xlfn.IFS('Net-Zero Targets Coverage'!T66="","", 'Net-Zero Targets Coverage'!T66=0,"",'Net-Zero Targets Coverage'!T66&gt;0,'Net-Zero Targets Coverage'!T66)</f>
        <v/>
      </c>
      <c r="Q198" s="200" t="str" cm="1">
        <f t="array" ref="Q198">_xlfn.IFS('Net-Zero Targets Coverage'!U66="","", 'Net-Zero Targets Coverage'!U66=0,"",'Net-Zero Targets Coverage'!U66&gt;0,'Net-Zero Targets Coverage'!U66)</f>
        <v/>
      </c>
      <c r="R198" s="200" t="str" cm="1">
        <f t="array" ref="R198">_xlfn.IFS('Net-Zero Targets Coverage'!V66="","", 'Net-Zero Targets Coverage'!V66=0,"",'Net-Zero Targets Coverage'!V66&gt;0,'Net-Zero Targets Coverage'!V66)</f>
        <v/>
      </c>
      <c r="S198" s="200" t="str" cm="1">
        <f t="array" ref="S198">_xlfn.IFS('Net-Zero Targets Coverage'!W66="","", 'Net-Zero Targets Coverage'!W66=0,"",'Net-Zero Targets Coverage'!W66&gt;0,'Net-Zero Targets Coverage'!W66)</f>
        <v/>
      </c>
      <c r="T198" s="200" t="str" cm="1">
        <f t="array" ref="T198">_xlfn.IFS('Net-Zero Targets Coverage'!X66="","", 'Net-Zero Targets Coverage'!X66=0,"",'Net-Zero Targets Coverage'!X66&gt;0,'Net-Zero Targets Coverage'!X66)</f>
        <v/>
      </c>
      <c r="U198" s="200" t="str" cm="1">
        <f t="array" ref="U198">_xlfn.IFS('Net-Zero Targets Coverage'!Y66="","", 'Net-Zero Targets Coverage'!Y66=0,"",'Net-Zero Targets Coverage'!Y66&gt;0,'Net-Zero Targets Coverage'!Y66)</f>
        <v/>
      </c>
      <c r="V198" s="200">
        <f>'Net-Zero Targets Coverage'!E66</f>
        <v>0</v>
      </c>
      <c r="W198" s="202"/>
      <c r="X198" s="202"/>
      <c r="Y198" s="202"/>
      <c r="Z198" s="202"/>
    </row>
    <row r="199" spans="1:26" ht="15.75" customHeight="1">
      <c r="A199" s="201" t="s">
        <v>394</v>
      </c>
      <c r="B199" s="200" t="str" cm="1">
        <f t="array" ref="B199">_xlfn.IFS('Net-Zero Targets Coverage'!F67="","", 'Net-Zero Targets Coverage'!F67=0,"",'Net-Zero Targets Coverage'!F67&gt;0,'Net-Zero Targets Coverage'!F67)</f>
        <v/>
      </c>
      <c r="C199" s="200" t="str" cm="1">
        <f t="array" ref="C199">_xlfn.IFS('Net-Zero Targets Coverage'!G67="","", 'Net-Zero Targets Coverage'!G67=0,"",'Net-Zero Targets Coverage'!G67&gt;0,'Net-Zero Targets Coverage'!G67)</f>
        <v/>
      </c>
      <c r="D199" s="200" t="str" cm="1">
        <f t="array" ref="D199">_xlfn.IFS('Net-Zero Targets Coverage'!H67="","", 'Net-Zero Targets Coverage'!H67=0,"",'Net-Zero Targets Coverage'!H67&gt;0,'Net-Zero Targets Coverage'!H67)</f>
        <v/>
      </c>
      <c r="E199" s="200" t="str" cm="1">
        <f t="array" ref="E199">_xlfn.IFS('Net-Zero Targets Coverage'!I67="","", 'Net-Zero Targets Coverage'!I67=0,"",'Net-Zero Targets Coverage'!I67&gt;0,'Net-Zero Targets Coverage'!I67)</f>
        <v/>
      </c>
      <c r="F199" s="200" t="str" cm="1">
        <f t="array" ref="F199">_xlfn.IFS('Net-Zero Targets Coverage'!J67="","", 'Net-Zero Targets Coverage'!J67=0,"",'Net-Zero Targets Coverage'!J67&gt;0,'Net-Zero Targets Coverage'!J67)</f>
        <v/>
      </c>
      <c r="G199" s="200" t="str" cm="1">
        <f t="array" ref="G199">_xlfn.IFS('Net-Zero Targets Coverage'!K67="","", 'Net-Zero Targets Coverage'!K67=0,"",'Net-Zero Targets Coverage'!K67&gt;0,'Net-Zero Targets Coverage'!K67)</f>
        <v/>
      </c>
      <c r="H199" s="200" t="str" cm="1">
        <f t="array" ref="H199">_xlfn.IFS('Net-Zero Targets Coverage'!L67="","", 'Net-Zero Targets Coverage'!L67=0,"",'Net-Zero Targets Coverage'!L67&gt;0,'Net-Zero Targets Coverage'!L67)</f>
        <v/>
      </c>
      <c r="I199" s="200" t="str" cm="1">
        <f t="array" ref="I199">_xlfn.IFS('Net-Zero Targets Coverage'!M67="","", 'Net-Zero Targets Coverage'!M67=0,"",'Net-Zero Targets Coverage'!M67&gt;0,'Net-Zero Targets Coverage'!M67)</f>
        <v/>
      </c>
      <c r="J199" s="200" t="str" cm="1">
        <f t="array" ref="J199">_xlfn.IFS('Net-Zero Targets Coverage'!N67="","", 'Net-Zero Targets Coverage'!N67=0,"",'Net-Zero Targets Coverage'!N67&gt;0,'Net-Zero Targets Coverage'!N67)</f>
        <v/>
      </c>
      <c r="K199" s="200" t="str" cm="1">
        <f t="array" ref="K199">_xlfn.IFS('Net-Zero Targets Coverage'!O67="","", 'Net-Zero Targets Coverage'!O67=0,"",'Net-Zero Targets Coverage'!O67&gt;0,'Net-Zero Targets Coverage'!O67)</f>
        <v/>
      </c>
      <c r="L199" s="200" t="str" cm="1">
        <f t="array" ref="L199">_xlfn.IFS('Net-Zero Targets Coverage'!P67="","", 'Net-Zero Targets Coverage'!P67=0,"",'Net-Zero Targets Coverage'!P67&gt;0,'Net-Zero Targets Coverage'!P67)</f>
        <v/>
      </c>
      <c r="M199" s="200" t="str" cm="1">
        <f t="array" ref="M199">_xlfn.IFS('Net-Zero Targets Coverage'!Q67="","", 'Net-Zero Targets Coverage'!Q67=0,"",'Net-Zero Targets Coverage'!Q67&gt;0,'Net-Zero Targets Coverage'!Q67)</f>
        <v/>
      </c>
      <c r="N199" s="200" t="str" cm="1">
        <f t="array" ref="N199">_xlfn.IFS('Net-Zero Targets Coverage'!R67="","", 'Net-Zero Targets Coverage'!R67=0,"",'Net-Zero Targets Coverage'!R67&gt;0,'Net-Zero Targets Coverage'!R67)</f>
        <v/>
      </c>
      <c r="O199" s="200" t="str" cm="1">
        <f t="array" ref="O199">_xlfn.IFS('Net-Zero Targets Coverage'!S67="","", 'Net-Zero Targets Coverage'!S67=0,"",'Net-Zero Targets Coverage'!S67&gt;0,'Net-Zero Targets Coverage'!S67)</f>
        <v/>
      </c>
      <c r="P199" s="200" t="str" cm="1">
        <f t="array" ref="P199">_xlfn.IFS('Net-Zero Targets Coverage'!T67="","", 'Net-Zero Targets Coverage'!T67=0,"",'Net-Zero Targets Coverage'!T67&gt;0,'Net-Zero Targets Coverage'!T67)</f>
        <v/>
      </c>
      <c r="Q199" s="200" t="str" cm="1">
        <f t="array" ref="Q199">_xlfn.IFS('Net-Zero Targets Coverage'!U67="","", 'Net-Zero Targets Coverage'!U67=0,"",'Net-Zero Targets Coverage'!U67&gt;0,'Net-Zero Targets Coverage'!U67)</f>
        <v/>
      </c>
      <c r="R199" s="200" t="str" cm="1">
        <f t="array" ref="R199">_xlfn.IFS('Net-Zero Targets Coverage'!V67="","", 'Net-Zero Targets Coverage'!V67=0,"",'Net-Zero Targets Coverage'!V67&gt;0,'Net-Zero Targets Coverage'!V67)</f>
        <v/>
      </c>
      <c r="S199" s="200" t="str" cm="1">
        <f t="array" ref="S199">_xlfn.IFS('Net-Zero Targets Coverage'!W67="","", 'Net-Zero Targets Coverage'!W67=0,"",'Net-Zero Targets Coverage'!W67&gt;0,'Net-Zero Targets Coverage'!W67)</f>
        <v/>
      </c>
      <c r="T199" s="200" t="str" cm="1">
        <f t="array" ref="T199">_xlfn.IFS('Net-Zero Targets Coverage'!X67="","", 'Net-Zero Targets Coverage'!X67=0,"",'Net-Zero Targets Coverage'!X67&gt;0,'Net-Zero Targets Coverage'!X67)</f>
        <v/>
      </c>
      <c r="U199" s="200" t="str" cm="1">
        <f t="array" ref="U199">_xlfn.IFS('Net-Zero Targets Coverage'!Y67="","", 'Net-Zero Targets Coverage'!Y67=0,"",'Net-Zero Targets Coverage'!Y67&gt;0,'Net-Zero Targets Coverage'!Y67)</f>
        <v/>
      </c>
      <c r="V199" s="200">
        <f>'Net-Zero Targets Coverage'!E67</f>
        <v>0</v>
      </c>
      <c r="W199" s="202"/>
      <c r="X199" s="202"/>
      <c r="Y199" s="202"/>
      <c r="Z199" s="202"/>
    </row>
    <row r="200" spans="1:26" ht="15.75" customHeight="1">
      <c r="A200" s="201" t="s">
        <v>395</v>
      </c>
      <c r="B200" s="200" t="str" cm="1">
        <f t="array" ref="B200">_xlfn.IFS('Net-Zero Targets Coverage'!F68="","", 'Net-Zero Targets Coverage'!F68=0,"",'Net-Zero Targets Coverage'!F68&gt;0,'Net-Zero Targets Coverage'!F68)</f>
        <v/>
      </c>
      <c r="C200" s="200" t="str" cm="1">
        <f t="array" ref="C200">_xlfn.IFS('Net-Zero Targets Coverage'!G68="","", 'Net-Zero Targets Coverage'!G68=0,"",'Net-Zero Targets Coverage'!G68&gt;0,'Net-Zero Targets Coverage'!G68)</f>
        <v/>
      </c>
      <c r="D200" s="200" t="str" cm="1">
        <f t="array" ref="D200">_xlfn.IFS('Net-Zero Targets Coverage'!H68="","", 'Net-Zero Targets Coverage'!H68=0,"",'Net-Zero Targets Coverage'!H68&gt;0,'Net-Zero Targets Coverage'!H68)</f>
        <v/>
      </c>
      <c r="E200" s="200" t="str" cm="1">
        <f t="array" ref="E200">_xlfn.IFS('Net-Zero Targets Coverage'!I68="","", 'Net-Zero Targets Coverage'!I68=0,"",'Net-Zero Targets Coverage'!I68&gt;0,'Net-Zero Targets Coverage'!I68)</f>
        <v/>
      </c>
      <c r="F200" s="200" t="str" cm="1">
        <f t="array" ref="F200">_xlfn.IFS('Net-Zero Targets Coverage'!J68="","", 'Net-Zero Targets Coverage'!J68=0,"",'Net-Zero Targets Coverage'!J68&gt;0,'Net-Zero Targets Coverage'!J68)</f>
        <v/>
      </c>
      <c r="G200" s="200" t="str" cm="1">
        <f t="array" ref="G200">_xlfn.IFS('Net-Zero Targets Coverage'!K68="","", 'Net-Zero Targets Coverage'!K68=0,"",'Net-Zero Targets Coverage'!K68&gt;0,'Net-Zero Targets Coverage'!K68)</f>
        <v/>
      </c>
      <c r="H200" s="200" t="str" cm="1">
        <f t="array" ref="H200">_xlfn.IFS('Net-Zero Targets Coverage'!L68="","", 'Net-Zero Targets Coverage'!L68=0,"",'Net-Zero Targets Coverage'!L68&gt;0,'Net-Zero Targets Coverage'!L68)</f>
        <v/>
      </c>
      <c r="I200" s="200" t="str" cm="1">
        <f t="array" ref="I200">_xlfn.IFS('Net-Zero Targets Coverage'!M68="","", 'Net-Zero Targets Coverage'!M68=0,"",'Net-Zero Targets Coverage'!M68&gt;0,'Net-Zero Targets Coverage'!M68)</f>
        <v/>
      </c>
      <c r="J200" s="200" t="str" cm="1">
        <f t="array" ref="J200">_xlfn.IFS('Net-Zero Targets Coverage'!N68="","", 'Net-Zero Targets Coverage'!N68=0,"",'Net-Zero Targets Coverage'!N68&gt;0,'Net-Zero Targets Coverage'!N68)</f>
        <v/>
      </c>
      <c r="K200" s="200" t="str" cm="1">
        <f t="array" ref="K200">_xlfn.IFS('Net-Zero Targets Coverage'!O68="","", 'Net-Zero Targets Coverage'!O68=0,"",'Net-Zero Targets Coverage'!O68&gt;0,'Net-Zero Targets Coverage'!O68)</f>
        <v/>
      </c>
      <c r="L200" s="200" t="str" cm="1">
        <f t="array" ref="L200">_xlfn.IFS('Net-Zero Targets Coverage'!P68="","", 'Net-Zero Targets Coverage'!P68=0,"",'Net-Zero Targets Coverage'!P68&gt;0,'Net-Zero Targets Coverage'!P68)</f>
        <v/>
      </c>
      <c r="M200" s="200" t="str" cm="1">
        <f t="array" ref="M200">_xlfn.IFS('Net-Zero Targets Coverage'!Q68="","", 'Net-Zero Targets Coverage'!Q68=0,"",'Net-Zero Targets Coverage'!Q68&gt;0,'Net-Zero Targets Coverage'!Q68)</f>
        <v/>
      </c>
      <c r="N200" s="200" t="str" cm="1">
        <f t="array" ref="N200">_xlfn.IFS('Net-Zero Targets Coverage'!R68="","", 'Net-Zero Targets Coverage'!R68=0,"",'Net-Zero Targets Coverage'!R68&gt;0,'Net-Zero Targets Coverage'!R68)</f>
        <v/>
      </c>
      <c r="O200" s="200" t="str" cm="1">
        <f t="array" ref="O200">_xlfn.IFS('Net-Zero Targets Coverage'!S68="","", 'Net-Zero Targets Coverage'!S68=0,"",'Net-Zero Targets Coverage'!S68&gt;0,'Net-Zero Targets Coverage'!S68)</f>
        <v/>
      </c>
      <c r="P200" s="200" t="str" cm="1">
        <f t="array" ref="P200">_xlfn.IFS('Net-Zero Targets Coverage'!T68="","", 'Net-Zero Targets Coverage'!T68=0,"",'Net-Zero Targets Coverage'!T68&gt;0,'Net-Zero Targets Coverage'!T68)</f>
        <v/>
      </c>
      <c r="Q200" s="200" t="str" cm="1">
        <f t="array" ref="Q200">_xlfn.IFS('Net-Zero Targets Coverage'!U68="","", 'Net-Zero Targets Coverage'!U68=0,"",'Net-Zero Targets Coverage'!U68&gt;0,'Net-Zero Targets Coverage'!U68)</f>
        <v/>
      </c>
      <c r="R200" s="200" t="str" cm="1">
        <f t="array" ref="R200">_xlfn.IFS('Net-Zero Targets Coverage'!V68="","", 'Net-Zero Targets Coverage'!V68=0,"",'Net-Zero Targets Coverage'!V68&gt;0,'Net-Zero Targets Coverage'!V68)</f>
        <v/>
      </c>
      <c r="S200" s="200" t="str" cm="1">
        <f t="array" ref="S200">_xlfn.IFS('Net-Zero Targets Coverage'!W68="","", 'Net-Zero Targets Coverage'!W68=0,"",'Net-Zero Targets Coverage'!W68&gt;0,'Net-Zero Targets Coverage'!W68)</f>
        <v/>
      </c>
      <c r="T200" s="200" t="str" cm="1">
        <f t="array" ref="T200">_xlfn.IFS('Net-Zero Targets Coverage'!X68="","", 'Net-Zero Targets Coverage'!X68=0,"",'Net-Zero Targets Coverage'!X68&gt;0,'Net-Zero Targets Coverage'!X68)</f>
        <v/>
      </c>
      <c r="U200" s="200" t="str" cm="1">
        <f t="array" ref="U200">_xlfn.IFS('Net-Zero Targets Coverage'!Y68="","", 'Net-Zero Targets Coverage'!Y68=0,"",'Net-Zero Targets Coverage'!Y68&gt;0,'Net-Zero Targets Coverage'!Y68)</f>
        <v/>
      </c>
      <c r="V200" s="200">
        <f>'Net-Zero Targets Coverage'!E68</f>
        <v>0</v>
      </c>
      <c r="W200" s="202"/>
      <c r="X200" s="202"/>
      <c r="Y200" s="202"/>
      <c r="Z200" s="202"/>
    </row>
    <row r="201" spans="1:26" ht="15.75" customHeight="1">
      <c r="A201" s="201" t="s">
        <v>396</v>
      </c>
      <c r="B201" s="200" t="str" cm="1">
        <f t="array" ref="B201">_xlfn.IFS('Net-Zero Targets Coverage'!F69="","", 'Net-Zero Targets Coverage'!F69=0,"",'Net-Zero Targets Coverage'!F69&gt;0,'Net-Zero Targets Coverage'!F69)</f>
        <v/>
      </c>
      <c r="C201" s="200" t="str" cm="1">
        <f t="array" ref="C201">_xlfn.IFS('Net-Zero Targets Coverage'!G69="","", 'Net-Zero Targets Coverage'!G69=0,"",'Net-Zero Targets Coverage'!G69&gt;0,'Net-Zero Targets Coverage'!G69)</f>
        <v/>
      </c>
      <c r="D201" s="200" t="str" cm="1">
        <f t="array" ref="D201">_xlfn.IFS('Net-Zero Targets Coverage'!H69="","", 'Net-Zero Targets Coverage'!H69=0,"",'Net-Zero Targets Coverage'!H69&gt;0,'Net-Zero Targets Coverage'!H69)</f>
        <v/>
      </c>
      <c r="E201" s="200" t="str" cm="1">
        <f t="array" ref="E201">_xlfn.IFS('Net-Zero Targets Coverage'!I69="","", 'Net-Zero Targets Coverage'!I69=0,"",'Net-Zero Targets Coverage'!I69&gt;0,'Net-Zero Targets Coverage'!I69)</f>
        <v/>
      </c>
      <c r="F201" s="200" t="str" cm="1">
        <f t="array" ref="F201">_xlfn.IFS('Net-Zero Targets Coverage'!J69="","", 'Net-Zero Targets Coverage'!J69=0,"",'Net-Zero Targets Coverage'!J69&gt;0,'Net-Zero Targets Coverage'!J69)</f>
        <v/>
      </c>
      <c r="G201" s="200" t="str" cm="1">
        <f t="array" ref="G201">_xlfn.IFS('Net-Zero Targets Coverage'!K69="","", 'Net-Zero Targets Coverage'!K69=0,"",'Net-Zero Targets Coverage'!K69&gt;0,'Net-Zero Targets Coverage'!K69)</f>
        <v/>
      </c>
      <c r="H201" s="200" t="str" cm="1">
        <f t="array" ref="H201">_xlfn.IFS('Net-Zero Targets Coverage'!L69="","", 'Net-Zero Targets Coverage'!L69=0,"",'Net-Zero Targets Coverage'!L69&gt;0,'Net-Zero Targets Coverage'!L69)</f>
        <v/>
      </c>
      <c r="I201" s="200" t="str" cm="1">
        <f t="array" ref="I201">_xlfn.IFS('Net-Zero Targets Coverage'!M69="","", 'Net-Zero Targets Coverage'!M69=0,"",'Net-Zero Targets Coverage'!M69&gt;0,'Net-Zero Targets Coverage'!M69)</f>
        <v/>
      </c>
      <c r="J201" s="200" t="str" cm="1">
        <f t="array" ref="J201">_xlfn.IFS('Net-Zero Targets Coverage'!N69="","", 'Net-Zero Targets Coverage'!N69=0,"",'Net-Zero Targets Coverage'!N69&gt;0,'Net-Zero Targets Coverage'!N69)</f>
        <v/>
      </c>
      <c r="K201" s="200" t="str" cm="1">
        <f t="array" ref="K201">_xlfn.IFS('Net-Zero Targets Coverage'!O69="","", 'Net-Zero Targets Coverage'!O69=0,"",'Net-Zero Targets Coverage'!O69&gt;0,'Net-Zero Targets Coverage'!O69)</f>
        <v/>
      </c>
      <c r="L201" s="200" t="str" cm="1">
        <f t="array" ref="L201">_xlfn.IFS('Net-Zero Targets Coverage'!P69="","", 'Net-Zero Targets Coverage'!P69=0,"",'Net-Zero Targets Coverage'!P69&gt;0,'Net-Zero Targets Coverage'!P69)</f>
        <v/>
      </c>
      <c r="M201" s="200" t="str" cm="1">
        <f t="array" ref="M201">_xlfn.IFS('Net-Zero Targets Coverage'!Q69="","", 'Net-Zero Targets Coverage'!Q69=0,"",'Net-Zero Targets Coverage'!Q69&gt;0,'Net-Zero Targets Coverage'!Q69)</f>
        <v/>
      </c>
      <c r="N201" s="200" t="str" cm="1">
        <f t="array" ref="N201">_xlfn.IFS('Net-Zero Targets Coverage'!R69="","", 'Net-Zero Targets Coverage'!R69=0,"",'Net-Zero Targets Coverage'!R69&gt;0,'Net-Zero Targets Coverage'!R69)</f>
        <v/>
      </c>
      <c r="O201" s="200" t="str" cm="1">
        <f t="array" ref="O201">_xlfn.IFS('Net-Zero Targets Coverage'!S69="","", 'Net-Zero Targets Coverage'!S69=0,"",'Net-Zero Targets Coverage'!S69&gt;0,'Net-Zero Targets Coverage'!S69)</f>
        <v/>
      </c>
      <c r="P201" s="200" t="str" cm="1">
        <f t="array" ref="P201">_xlfn.IFS('Net-Zero Targets Coverage'!T69="","", 'Net-Zero Targets Coverage'!T69=0,"",'Net-Zero Targets Coverage'!T69&gt;0,'Net-Zero Targets Coverage'!T69)</f>
        <v/>
      </c>
      <c r="Q201" s="200" t="str" cm="1">
        <f t="array" ref="Q201">_xlfn.IFS('Net-Zero Targets Coverage'!U69="","", 'Net-Zero Targets Coverage'!U69=0,"",'Net-Zero Targets Coverage'!U69&gt;0,'Net-Zero Targets Coverage'!U69)</f>
        <v/>
      </c>
      <c r="R201" s="200" t="str" cm="1">
        <f t="array" ref="R201">_xlfn.IFS('Net-Zero Targets Coverage'!V69="","", 'Net-Zero Targets Coverage'!V69=0,"",'Net-Zero Targets Coverage'!V69&gt;0,'Net-Zero Targets Coverage'!V69)</f>
        <v/>
      </c>
      <c r="S201" s="200" t="str" cm="1">
        <f t="array" ref="S201">_xlfn.IFS('Net-Zero Targets Coverage'!W69="","", 'Net-Zero Targets Coverage'!W69=0,"",'Net-Zero Targets Coverage'!W69&gt;0,'Net-Zero Targets Coverage'!W69)</f>
        <v/>
      </c>
      <c r="T201" s="200" t="str" cm="1">
        <f t="array" ref="T201">_xlfn.IFS('Net-Zero Targets Coverage'!X69="","", 'Net-Zero Targets Coverage'!X69=0,"",'Net-Zero Targets Coverage'!X69&gt;0,'Net-Zero Targets Coverage'!X69)</f>
        <v/>
      </c>
      <c r="U201" s="200" t="str" cm="1">
        <f t="array" ref="U201">_xlfn.IFS('Net-Zero Targets Coverage'!Y69="","", 'Net-Zero Targets Coverage'!Y69=0,"",'Net-Zero Targets Coverage'!Y69&gt;0,'Net-Zero Targets Coverage'!Y69)</f>
        <v/>
      </c>
      <c r="V201" s="200">
        <f>'Net-Zero Targets Coverage'!E69</f>
        <v>0</v>
      </c>
      <c r="W201" s="202"/>
      <c r="X201" s="202"/>
      <c r="Y201" s="202"/>
      <c r="Z201" s="202"/>
    </row>
    <row r="202" spans="1:26" ht="15.75" customHeight="1">
      <c r="A202" s="201" t="s">
        <v>397</v>
      </c>
      <c r="B202" s="200" t="str" cm="1">
        <f t="array" ref="B202">_xlfn.IFS('Net-Zero Targets Coverage'!F70="","", 'Net-Zero Targets Coverage'!F70=0,"",'Net-Zero Targets Coverage'!F70&gt;0,'Net-Zero Targets Coverage'!F70)</f>
        <v/>
      </c>
      <c r="C202" s="200" t="str" cm="1">
        <f t="array" ref="C202">_xlfn.IFS('Net-Zero Targets Coverage'!G70="","", 'Net-Zero Targets Coverage'!G70=0,"",'Net-Zero Targets Coverage'!G70&gt;0,'Net-Zero Targets Coverage'!G70)</f>
        <v/>
      </c>
      <c r="D202" s="200" t="str" cm="1">
        <f t="array" ref="D202">_xlfn.IFS('Net-Zero Targets Coverage'!H70="","", 'Net-Zero Targets Coverage'!H70=0,"",'Net-Zero Targets Coverage'!H70&gt;0,'Net-Zero Targets Coverage'!H70)</f>
        <v/>
      </c>
      <c r="E202" s="200" t="str" cm="1">
        <f t="array" ref="E202">_xlfn.IFS('Net-Zero Targets Coverage'!I70="","", 'Net-Zero Targets Coverage'!I70=0,"",'Net-Zero Targets Coverage'!I70&gt;0,'Net-Zero Targets Coverage'!I70)</f>
        <v/>
      </c>
      <c r="F202" s="200" t="str" cm="1">
        <f t="array" ref="F202">_xlfn.IFS('Net-Zero Targets Coverage'!J70="","", 'Net-Zero Targets Coverage'!J70=0,"",'Net-Zero Targets Coverage'!J70&gt;0,'Net-Zero Targets Coverage'!J70)</f>
        <v/>
      </c>
      <c r="G202" s="200" t="str" cm="1">
        <f t="array" ref="G202">_xlfn.IFS('Net-Zero Targets Coverage'!K70="","", 'Net-Zero Targets Coverage'!K70=0,"",'Net-Zero Targets Coverage'!K70&gt;0,'Net-Zero Targets Coverage'!K70)</f>
        <v/>
      </c>
      <c r="H202" s="200" t="str" cm="1">
        <f t="array" ref="H202">_xlfn.IFS('Net-Zero Targets Coverage'!L70="","", 'Net-Zero Targets Coverage'!L70=0,"",'Net-Zero Targets Coverage'!L70&gt;0,'Net-Zero Targets Coverage'!L70)</f>
        <v/>
      </c>
      <c r="I202" s="200" t="str" cm="1">
        <f t="array" ref="I202">_xlfn.IFS('Net-Zero Targets Coverage'!M70="","", 'Net-Zero Targets Coverage'!M70=0,"",'Net-Zero Targets Coverage'!M70&gt;0,'Net-Zero Targets Coverage'!M70)</f>
        <v/>
      </c>
      <c r="J202" s="200" t="str" cm="1">
        <f t="array" ref="J202">_xlfn.IFS('Net-Zero Targets Coverage'!N70="","", 'Net-Zero Targets Coverage'!N70=0,"",'Net-Zero Targets Coverage'!N70&gt;0,'Net-Zero Targets Coverage'!N70)</f>
        <v/>
      </c>
      <c r="K202" s="200" t="str" cm="1">
        <f t="array" ref="K202">_xlfn.IFS('Net-Zero Targets Coverage'!O70="","", 'Net-Zero Targets Coverage'!O70=0,"",'Net-Zero Targets Coverage'!O70&gt;0,'Net-Zero Targets Coverage'!O70)</f>
        <v/>
      </c>
      <c r="L202" s="200" t="str" cm="1">
        <f t="array" ref="L202">_xlfn.IFS('Net-Zero Targets Coverage'!P70="","", 'Net-Zero Targets Coverage'!P70=0,"",'Net-Zero Targets Coverage'!P70&gt;0,'Net-Zero Targets Coverage'!P70)</f>
        <v/>
      </c>
      <c r="M202" s="200" t="str" cm="1">
        <f t="array" ref="M202">_xlfn.IFS('Net-Zero Targets Coverage'!Q70="","", 'Net-Zero Targets Coverage'!Q70=0,"",'Net-Zero Targets Coverage'!Q70&gt;0,'Net-Zero Targets Coverage'!Q70)</f>
        <v/>
      </c>
      <c r="N202" s="200" t="str" cm="1">
        <f t="array" ref="N202">_xlfn.IFS('Net-Zero Targets Coverage'!R70="","", 'Net-Zero Targets Coverage'!R70=0,"",'Net-Zero Targets Coverage'!R70&gt;0,'Net-Zero Targets Coverage'!R70)</f>
        <v/>
      </c>
      <c r="O202" s="200" t="str" cm="1">
        <f t="array" ref="O202">_xlfn.IFS('Net-Zero Targets Coverage'!S70="","", 'Net-Zero Targets Coverage'!S70=0,"",'Net-Zero Targets Coverage'!S70&gt;0,'Net-Zero Targets Coverage'!S70)</f>
        <v/>
      </c>
      <c r="P202" s="200" t="str" cm="1">
        <f t="array" ref="P202">_xlfn.IFS('Net-Zero Targets Coverage'!T70="","", 'Net-Zero Targets Coverage'!T70=0,"",'Net-Zero Targets Coverage'!T70&gt;0,'Net-Zero Targets Coverage'!T70)</f>
        <v/>
      </c>
      <c r="Q202" s="200" t="str" cm="1">
        <f t="array" ref="Q202">_xlfn.IFS('Net-Zero Targets Coverage'!U70="","", 'Net-Zero Targets Coverage'!U70=0,"",'Net-Zero Targets Coverage'!U70&gt;0,'Net-Zero Targets Coverage'!U70)</f>
        <v/>
      </c>
      <c r="R202" s="200" t="str" cm="1">
        <f t="array" ref="R202">_xlfn.IFS('Net-Zero Targets Coverage'!V70="","", 'Net-Zero Targets Coverage'!V70=0,"",'Net-Zero Targets Coverage'!V70&gt;0,'Net-Zero Targets Coverage'!V70)</f>
        <v/>
      </c>
      <c r="S202" s="200" t="str" cm="1">
        <f t="array" ref="S202">_xlfn.IFS('Net-Zero Targets Coverage'!W70="","", 'Net-Zero Targets Coverage'!W70=0,"",'Net-Zero Targets Coverage'!W70&gt;0,'Net-Zero Targets Coverage'!W70)</f>
        <v/>
      </c>
      <c r="T202" s="200" t="str" cm="1">
        <f t="array" ref="T202">_xlfn.IFS('Net-Zero Targets Coverage'!X70="","", 'Net-Zero Targets Coverage'!X70=0,"",'Net-Zero Targets Coverage'!X70&gt;0,'Net-Zero Targets Coverage'!X70)</f>
        <v/>
      </c>
      <c r="U202" s="200" t="str" cm="1">
        <f t="array" ref="U202">_xlfn.IFS('Net-Zero Targets Coverage'!Y70="","", 'Net-Zero Targets Coverage'!Y70=0,"",'Net-Zero Targets Coverage'!Y70&gt;0,'Net-Zero Targets Coverage'!Y70)</f>
        <v/>
      </c>
      <c r="V202" s="200">
        <f>'Net-Zero Targets Coverage'!E70</f>
        <v>0</v>
      </c>
      <c r="W202" s="202"/>
      <c r="X202" s="202"/>
      <c r="Y202" s="202"/>
      <c r="Z202" s="202"/>
    </row>
    <row r="203" spans="1:26" ht="15.75" customHeight="1">
      <c r="A203" s="201" t="s">
        <v>398</v>
      </c>
      <c r="B203" s="200" t="str" cm="1">
        <f t="array" ref="B203">_xlfn.IFS('Net-Zero Targets Coverage'!F71="","", 'Net-Zero Targets Coverage'!F71=0,"",'Net-Zero Targets Coverage'!F71&gt;0,'Net-Zero Targets Coverage'!F71)</f>
        <v/>
      </c>
      <c r="C203" s="200" t="str" cm="1">
        <f t="array" ref="C203">_xlfn.IFS('Net-Zero Targets Coverage'!G71="","", 'Net-Zero Targets Coverage'!G71=0,"",'Net-Zero Targets Coverage'!G71&gt;0,'Net-Zero Targets Coverage'!G71)</f>
        <v/>
      </c>
      <c r="D203" s="200" t="str" cm="1">
        <f t="array" ref="D203">_xlfn.IFS('Net-Zero Targets Coverage'!H71="","", 'Net-Zero Targets Coverage'!H71=0,"",'Net-Zero Targets Coverage'!H71&gt;0,'Net-Zero Targets Coverage'!H71)</f>
        <v/>
      </c>
      <c r="E203" s="200" t="str" cm="1">
        <f t="array" ref="E203">_xlfn.IFS('Net-Zero Targets Coverage'!I71="","", 'Net-Zero Targets Coverage'!I71=0,"",'Net-Zero Targets Coverage'!I71&gt;0,'Net-Zero Targets Coverage'!I71)</f>
        <v/>
      </c>
      <c r="F203" s="200" t="str" cm="1">
        <f t="array" ref="F203">_xlfn.IFS('Net-Zero Targets Coverage'!J71="","", 'Net-Zero Targets Coverage'!J71=0,"",'Net-Zero Targets Coverage'!J71&gt;0,'Net-Zero Targets Coverage'!J71)</f>
        <v/>
      </c>
      <c r="G203" s="200" t="str" cm="1">
        <f t="array" ref="G203">_xlfn.IFS('Net-Zero Targets Coverage'!K71="","", 'Net-Zero Targets Coverage'!K71=0,"",'Net-Zero Targets Coverage'!K71&gt;0,'Net-Zero Targets Coverage'!K71)</f>
        <v/>
      </c>
      <c r="H203" s="200" t="str" cm="1">
        <f t="array" ref="H203">_xlfn.IFS('Net-Zero Targets Coverage'!L71="","", 'Net-Zero Targets Coverage'!L71=0,"",'Net-Zero Targets Coverage'!L71&gt;0,'Net-Zero Targets Coverage'!L71)</f>
        <v/>
      </c>
      <c r="I203" s="200" t="str" cm="1">
        <f t="array" ref="I203">_xlfn.IFS('Net-Zero Targets Coverage'!M71="","", 'Net-Zero Targets Coverage'!M71=0,"",'Net-Zero Targets Coverage'!M71&gt;0,'Net-Zero Targets Coverage'!M71)</f>
        <v/>
      </c>
      <c r="J203" s="200" t="str" cm="1">
        <f t="array" ref="J203">_xlfn.IFS('Net-Zero Targets Coverage'!N71="","", 'Net-Zero Targets Coverage'!N71=0,"",'Net-Zero Targets Coverage'!N71&gt;0,'Net-Zero Targets Coverage'!N71)</f>
        <v/>
      </c>
      <c r="K203" s="200" t="str" cm="1">
        <f t="array" ref="K203">_xlfn.IFS('Net-Zero Targets Coverage'!O71="","", 'Net-Zero Targets Coverage'!O71=0,"",'Net-Zero Targets Coverage'!O71&gt;0,'Net-Zero Targets Coverage'!O71)</f>
        <v/>
      </c>
      <c r="L203" s="200" t="str" cm="1">
        <f t="array" ref="L203">_xlfn.IFS('Net-Zero Targets Coverage'!P71="","", 'Net-Zero Targets Coverage'!P71=0,"",'Net-Zero Targets Coverage'!P71&gt;0,'Net-Zero Targets Coverage'!P71)</f>
        <v/>
      </c>
      <c r="M203" s="200" t="str" cm="1">
        <f t="array" ref="M203">_xlfn.IFS('Net-Zero Targets Coverage'!Q71="","", 'Net-Zero Targets Coverage'!Q71=0,"",'Net-Zero Targets Coverage'!Q71&gt;0,'Net-Zero Targets Coverage'!Q71)</f>
        <v/>
      </c>
      <c r="N203" s="200" t="str" cm="1">
        <f t="array" ref="N203">_xlfn.IFS('Net-Zero Targets Coverage'!R71="","", 'Net-Zero Targets Coverage'!R71=0,"",'Net-Zero Targets Coverage'!R71&gt;0,'Net-Zero Targets Coverage'!R71)</f>
        <v/>
      </c>
      <c r="O203" s="200" t="str" cm="1">
        <f t="array" ref="O203">_xlfn.IFS('Net-Zero Targets Coverage'!S71="","", 'Net-Zero Targets Coverage'!S71=0,"",'Net-Zero Targets Coverage'!S71&gt;0,'Net-Zero Targets Coverage'!S71)</f>
        <v/>
      </c>
      <c r="P203" s="200" t="str" cm="1">
        <f t="array" ref="P203">_xlfn.IFS('Net-Zero Targets Coverage'!T71="","", 'Net-Zero Targets Coverage'!T71=0,"",'Net-Zero Targets Coverage'!T71&gt;0,'Net-Zero Targets Coverage'!T71)</f>
        <v/>
      </c>
      <c r="Q203" s="200" t="str" cm="1">
        <f t="array" ref="Q203">_xlfn.IFS('Net-Zero Targets Coverage'!U71="","", 'Net-Zero Targets Coverage'!U71=0,"",'Net-Zero Targets Coverage'!U71&gt;0,'Net-Zero Targets Coverage'!U71)</f>
        <v/>
      </c>
      <c r="R203" s="200" t="str" cm="1">
        <f t="array" ref="R203">_xlfn.IFS('Net-Zero Targets Coverage'!V71="","", 'Net-Zero Targets Coverage'!V71=0,"",'Net-Zero Targets Coverage'!V71&gt;0,'Net-Zero Targets Coverage'!V71)</f>
        <v/>
      </c>
      <c r="S203" s="200" t="str" cm="1">
        <f t="array" ref="S203">_xlfn.IFS('Net-Zero Targets Coverage'!W71="","", 'Net-Zero Targets Coverage'!W71=0,"",'Net-Zero Targets Coverage'!W71&gt;0,'Net-Zero Targets Coverage'!W71)</f>
        <v/>
      </c>
      <c r="T203" s="200" t="str" cm="1">
        <f t="array" ref="T203">_xlfn.IFS('Net-Zero Targets Coverage'!X71="","", 'Net-Zero Targets Coverage'!X71=0,"",'Net-Zero Targets Coverage'!X71&gt;0,'Net-Zero Targets Coverage'!X71)</f>
        <v/>
      </c>
      <c r="U203" s="200" t="str" cm="1">
        <f t="array" ref="U203">_xlfn.IFS('Net-Zero Targets Coverage'!Y71="","", 'Net-Zero Targets Coverage'!Y71=0,"",'Net-Zero Targets Coverage'!Y71&gt;0,'Net-Zero Targets Coverage'!Y71)</f>
        <v/>
      </c>
      <c r="V203" s="200">
        <f>'Net-Zero Targets Coverage'!E71</f>
        <v>0</v>
      </c>
      <c r="W203" s="202"/>
      <c r="X203" s="202"/>
      <c r="Y203" s="202"/>
      <c r="Z203" s="202"/>
    </row>
    <row r="204" spans="1:26" ht="15.75" customHeight="1">
      <c r="A204" s="201" t="s">
        <v>399</v>
      </c>
      <c r="B204" s="200" t="str" cm="1">
        <f t="array" ref="B204">_xlfn.IFS('Net-Zero Targets Coverage'!F72="","", 'Net-Zero Targets Coverage'!F72=0,"",'Net-Zero Targets Coverage'!F72&gt;0,'Net-Zero Targets Coverage'!F72)</f>
        <v/>
      </c>
      <c r="C204" s="200" t="str" cm="1">
        <f t="array" ref="C204">_xlfn.IFS('Net-Zero Targets Coverage'!G72="","", 'Net-Zero Targets Coverage'!G72=0,"",'Net-Zero Targets Coverage'!G72&gt;0,'Net-Zero Targets Coverage'!G72)</f>
        <v/>
      </c>
      <c r="D204" s="200" t="str" cm="1">
        <f t="array" ref="D204">_xlfn.IFS('Net-Zero Targets Coverage'!H72="","", 'Net-Zero Targets Coverage'!H72=0,"",'Net-Zero Targets Coverage'!H72&gt;0,'Net-Zero Targets Coverage'!H72)</f>
        <v/>
      </c>
      <c r="E204" s="200" t="str" cm="1">
        <f t="array" ref="E204">_xlfn.IFS('Net-Zero Targets Coverage'!I72="","", 'Net-Zero Targets Coverage'!I72=0,"",'Net-Zero Targets Coverage'!I72&gt;0,'Net-Zero Targets Coverage'!I72)</f>
        <v/>
      </c>
      <c r="F204" s="200" t="str" cm="1">
        <f t="array" ref="F204">_xlfn.IFS('Net-Zero Targets Coverage'!J72="","", 'Net-Zero Targets Coverage'!J72=0,"",'Net-Zero Targets Coverage'!J72&gt;0,'Net-Zero Targets Coverage'!J72)</f>
        <v/>
      </c>
      <c r="G204" s="200" t="str" cm="1">
        <f t="array" ref="G204">_xlfn.IFS('Net-Zero Targets Coverage'!K72="","", 'Net-Zero Targets Coverage'!K72=0,"",'Net-Zero Targets Coverage'!K72&gt;0,'Net-Zero Targets Coverage'!K72)</f>
        <v/>
      </c>
      <c r="H204" s="200" t="str" cm="1">
        <f t="array" ref="H204">_xlfn.IFS('Net-Zero Targets Coverage'!L72="","", 'Net-Zero Targets Coverage'!L72=0,"",'Net-Zero Targets Coverage'!L72&gt;0,'Net-Zero Targets Coverage'!L72)</f>
        <v/>
      </c>
      <c r="I204" s="200" t="str" cm="1">
        <f t="array" ref="I204">_xlfn.IFS('Net-Zero Targets Coverage'!M72="","", 'Net-Zero Targets Coverage'!M72=0,"",'Net-Zero Targets Coverage'!M72&gt;0,'Net-Zero Targets Coverage'!M72)</f>
        <v/>
      </c>
      <c r="J204" s="200" t="str" cm="1">
        <f t="array" ref="J204">_xlfn.IFS('Net-Zero Targets Coverage'!N72="","", 'Net-Zero Targets Coverage'!N72=0,"",'Net-Zero Targets Coverage'!N72&gt;0,'Net-Zero Targets Coverage'!N72)</f>
        <v/>
      </c>
      <c r="K204" s="200" t="str" cm="1">
        <f t="array" ref="K204">_xlfn.IFS('Net-Zero Targets Coverage'!O72="","", 'Net-Zero Targets Coverage'!O72=0,"",'Net-Zero Targets Coverage'!O72&gt;0,'Net-Zero Targets Coverage'!O72)</f>
        <v/>
      </c>
      <c r="L204" s="200" t="str" cm="1">
        <f t="array" ref="L204">_xlfn.IFS('Net-Zero Targets Coverage'!P72="","", 'Net-Zero Targets Coverage'!P72=0,"",'Net-Zero Targets Coverage'!P72&gt;0,'Net-Zero Targets Coverage'!P72)</f>
        <v/>
      </c>
      <c r="M204" s="200" t="str" cm="1">
        <f t="array" ref="M204">_xlfn.IFS('Net-Zero Targets Coverage'!Q72="","", 'Net-Zero Targets Coverage'!Q72=0,"",'Net-Zero Targets Coverage'!Q72&gt;0,'Net-Zero Targets Coverage'!Q72)</f>
        <v/>
      </c>
      <c r="N204" s="200" t="str" cm="1">
        <f t="array" ref="N204">_xlfn.IFS('Net-Zero Targets Coverage'!R72="","", 'Net-Zero Targets Coverage'!R72=0,"",'Net-Zero Targets Coverage'!R72&gt;0,'Net-Zero Targets Coverage'!R72)</f>
        <v/>
      </c>
      <c r="O204" s="200" t="str" cm="1">
        <f t="array" ref="O204">_xlfn.IFS('Net-Zero Targets Coverage'!S72="","", 'Net-Zero Targets Coverage'!S72=0,"",'Net-Zero Targets Coverage'!S72&gt;0,'Net-Zero Targets Coverage'!S72)</f>
        <v/>
      </c>
      <c r="P204" s="200" t="str" cm="1">
        <f t="array" ref="P204">_xlfn.IFS('Net-Zero Targets Coverage'!T72="","", 'Net-Zero Targets Coverage'!T72=0,"",'Net-Zero Targets Coverage'!T72&gt;0,'Net-Zero Targets Coverage'!T72)</f>
        <v/>
      </c>
      <c r="Q204" s="200" t="str" cm="1">
        <f t="array" ref="Q204">_xlfn.IFS('Net-Zero Targets Coverage'!U72="","", 'Net-Zero Targets Coverage'!U72=0,"",'Net-Zero Targets Coverage'!U72&gt;0,'Net-Zero Targets Coverage'!U72)</f>
        <v/>
      </c>
      <c r="R204" s="200" t="str" cm="1">
        <f t="array" ref="R204">_xlfn.IFS('Net-Zero Targets Coverage'!V72="","", 'Net-Zero Targets Coverage'!V72=0,"",'Net-Zero Targets Coverage'!V72&gt;0,'Net-Zero Targets Coverage'!V72)</f>
        <v/>
      </c>
      <c r="S204" s="200" t="str" cm="1">
        <f t="array" ref="S204">_xlfn.IFS('Net-Zero Targets Coverage'!W72="","", 'Net-Zero Targets Coverage'!W72=0,"",'Net-Zero Targets Coverage'!W72&gt;0,'Net-Zero Targets Coverage'!W72)</f>
        <v/>
      </c>
      <c r="T204" s="200" t="str" cm="1">
        <f t="array" ref="T204">_xlfn.IFS('Net-Zero Targets Coverage'!X72="","", 'Net-Zero Targets Coverage'!X72=0,"",'Net-Zero Targets Coverage'!X72&gt;0,'Net-Zero Targets Coverage'!X72)</f>
        <v/>
      </c>
      <c r="U204" s="200" t="str" cm="1">
        <f t="array" ref="U204">_xlfn.IFS('Net-Zero Targets Coverage'!Y72="","", 'Net-Zero Targets Coverage'!Y72=0,"",'Net-Zero Targets Coverage'!Y72&gt;0,'Net-Zero Targets Coverage'!Y72)</f>
        <v/>
      </c>
      <c r="V204" s="200">
        <f>'Net-Zero Targets Coverage'!E72</f>
        <v>0</v>
      </c>
      <c r="W204" s="202"/>
      <c r="X204" s="202"/>
      <c r="Y204" s="202"/>
      <c r="Z204" s="202"/>
    </row>
    <row r="205" spans="1:26" ht="15.75" customHeight="1">
      <c r="A205" s="201" t="s">
        <v>400</v>
      </c>
      <c r="B205" s="200" t="str" cm="1">
        <f t="array" ref="B205">_xlfn.IFS('Net-Zero Targets Coverage'!F73="","", 'Net-Zero Targets Coverage'!F73=0,"",'Net-Zero Targets Coverage'!F73&gt;0,'Net-Zero Targets Coverage'!F73)</f>
        <v/>
      </c>
      <c r="C205" s="200" t="str" cm="1">
        <f t="array" ref="C205">_xlfn.IFS('Net-Zero Targets Coverage'!G73="","", 'Net-Zero Targets Coverage'!G73=0,"",'Net-Zero Targets Coverage'!G73&gt;0,'Net-Zero Targets Coverage'!G73)</f>
        <v/>
      </c>
      <c r="D205" s="200" t="str" cm="1">
        <f t="array" ref="D205">_xlfn.IFS('Net-Zero Targets Coverage'!H73="","", 'Net-Zero Targets Coverage'!H73=0,"",'Net-Zero Targets Coverage'!H73&gt;0,'Net-Zero Targets Coverage'!H73)</f>
        <v/>
      </c>
      <c r="E205" s="200" t="str" cm="1">
        <f t="array" ref="E205">_xlfn.IFS('Net-Zero Targets Coverage'!I73="","", 'Net-Zero Targets Coverage'!I73=0,"",'Net-Zero Targets Coverage'!I73&gt;0,'Net-Zero Targets Coverage'!I73)</f>
        <v/>
      </c>
      <c r="F205" s="200" t="str" cm="1">
        <f t="array" ref="F205">_xlfn.IFS('Net-Zero Targets Coverage'!J73="","", 'Net-Zero Targets Coverage'!J73=0,"",'Net-Zero Targets Coverage'!J73&gt;0,'Net-Zero Targets Coverage'!J73)</f>
        <v/>
      </c>
      <c r="G205" s="200" t="str" cm="1">
        <f t="array" ref="G205">_xlfn.IFS('Net-Zero Targets Coverage'!K73="","", 'Net-Zero Targets Coverage'!K73=0,"",'Net-Zero Targets Coverage'!K73&gt;0,'Net-Zero Targets Coverage'!K73)</f>
        <v/>
      </c>
      <c r="H205" s="200" t="str" cm="1">
        <f t="array" ref="H205">_xlfn.IFS('Net-Zero Targets Coverage'!L73="","", 'Net-Zero Targets Coverage'!L73=0,"",'Net-Zero Targets Coverage'!L73&gt;0,'Net-Zero Targets Coverage'!L73)</f>
        <v/>
      </c>
      <c r="I205" s="200" t="str" cm="1">
        <f t="array" ref="I205">_xlfn.IFS('Net-Zero Targets Coverage'!M73="","", 'Net-Zero Targets Coverage'!M73=0,"",'Net-Zero Targets Coverage'!M73&gt;0,'Net-Zero Targets Coverage'!M73)</f>
        <v/>
      </c>
      <c r="J205" s="200" t="str" cm="1">
        <f t="array" ref="J205">_xlfn.IFS('Net-Zero Targets Coverage'!N73="","", 'Net-Zero Targets Coverage'!N73=0,"",'Net-Zero Targets Coverage'!N73&gt;0,'Net-Zero Targets Coverage'!N73)</f>
        <v/>
      </c>
      <c r="K205" s="200" t="str" cm="1">
        <f t="array" ref="K205">_xlfn.IFS('Net-Zero Targets Coverage'!O73="","", 'Net-Zero Targets Coverage'!O73=0,"",'Net-Zero Targets Coverage'!O73&gt;0,'Net-Zero Targets Coverage'!O73)</f>
        <v/>
      </c>
      <c r="L205" s="200" t="str" cm="1">
        <f t="array" ref="L205">_xlfn.IFS('Net-Zero Targets Coverage'!P73="","", 'Net-Zero Targets Coverage'!P73=0,"",'Net-Zero Targets Coverage'!P73&gt;0,'Net-Zero Targets Coverage'!P73)</f>
        <v/>
      </c>
      <c r="M205" s="200" t="str" cm="1">
        <f t="array" ref="M205">_xlfn.IFS('Net-Zero Targets Coverage'!Q73="","", 'Net-Zero Targets Coverage'!Q73=0,"",'Net-Zero Targets Coverage'!Q73&gt;0,'Net-Zero Targets Coverage'!Q73)</f>
        <v/>
      </c>
      <c r="N205" s="200" t="str" cm="1">
        <f t="array" ref="N205">_xlfn.IFS('Net-Zero Targets Coverage'!R73="","", 'Net-Zero Targets Coverage'!R73=0,"",'Net-Zero Targets Coverage'!R73&gt;0,'Net-Zero Targets Coverage'!R73)</f>
        <v/>
      </c>
      <c r="O205" s="200" t="str" cm="1">
        <f t="array" ref="O205">_xlfn.IFS('Net-Zero Targets Coverage'!S73="","", 'Net-Zero Targets Coverage'!S73=0,"",'Net-Zero Targets Coverage'!S73&gt;0,'Net-Zero Targets Coverage'!S73)</f>
        <v/>
      </c>
      <c r="P205" s="200" t="str" cm="1">
        <f t="array" ref="P205">_xlfn.IFS('Net-Zero Targets Coverage'!T73="","", 'Net-Zero Targets Coverage'!T73=0,"",'Net-Zero Targets Coverage'!T73&gt;0,'Net-Zero Targets Coverage'!T73)</f>
        <v/>
      </c>
      <c r="Q205" s="200" t="str" cm="1">
        <f t="array" ref="Q205">_xlfn.IFS('Net-Zero Targets Coverage'!U73="","", 'Net-Zero Targets Coverage'!U73=0,"",'Net-Zero Targets Coverage'!U73&gt;0,'Net-Zero Targets Coverage'!U73)</f>
        <v/>
      </c>
      <c r="R205" s="200" t="str" cm="1">
        <f t="array" ref="R205">_xlfn.IFS('Net-Zero Targets Coverage'!V73="","", 'Net-Zero Targets Coverage'!V73=0,"",'Net-Zero Targets Coverage'!V73&gt;0,'Net-Zero Targets Coverage'!V73)</f>
        <v/>
      </c>
      <c r="S205" s="200" t="str" cm="1">
        <f t="array" ref="S205">_xlfn.IFS('Net-Zero Targets Coverage'!W73="","", 'Net-Zero Targets Coverage'!W73=0,"",'Net-Zero Targets Coverage'!W73&gt;0,'Net-Zero Targets Coverage'!W73)</f>
        <v/>
      </c>
      <c r="T205" s="200" t="str" cm="1">
        <f t="array" ref="T205">_xlfn.IFS('Net-Zero Targets Coverage'!X73="","", 'Net-Zero Targets Coverage'!X73=0,"",'Net-Zero Targets Coverage'!X73&gt;0,'Net-Zero Targets Coverage'!X73)</f>
        <v/>
      </c>
      <c r="U205" s="200" t="str" cm="1">
        <f t="array" ref="U205">_xlfn.IFS('Net-Zero Targets Coverage'!Y73="","", 'Net-Zero Targets Coverage'!Y73=0,"",'Net-Zero Targets Coverage'!Y73&gt;0,'Net-Zero Targets Coverage'!Y73)</f>
        <v/>
      </c>
      <c r="V205" s="200">
        <f>'Net-Zero Targets Coverage'!E73</f>
        <v>0</v>
      </c>
      <c r="W205" s="202"/>
      <c r="X205" s="202"/>
      <c r="Y205" s="202"/>
      <c r="Z205" s="202"/>
    </row>
    <row r="206" spans="1:26" ht="15.75" customHeight="1">
      <c r="A206" s="201" t="s">
        <v>401</v>
      </c>
      <c r="B206" s="200" t="str" cm="1">
        <f t="array" ref="B206">_xlfn.IFS('Net-Zero Targets Coverage'!F74="","", 'Net-Zero Targets Coverage'!F74=0,"",'Net-Zero Targets Coverage'!F74&gt;0,'Net-Zero Targets Coverage'!F74)</f>
        <v/>
      </c>
      <c r="C206" s="200" t="str" cm="1">
        <f t="array" ref="C206">_xlfn.IFS('Net-Zero Targets Coverage'!G74="","", 'Net-Zero Targets Coverage'!G74=0,"",'Net-Zero Targets Coverage'!G74&gt;0,'Net-Zero Targets Coverage'!G74)</f>
        <v/>
      </c>
      <c r="D206" s="200" t="str" cm="1">
        <f t="array" ref="D206">_xlfn.IFS('Net-Zero Targets Coverage'!H74="","", 'Net-Zero Targets Coverage'!H74=0,"",'Net-Zero Targets Coverage'!H74&gt;0,'Net-Zero Targets Coverage'!H74)</f>
        <v/>
      </c>
      <c r="E206" s="200" t="str" cm="1">
        <f t="array" ref="E206">_xlfn.IFS('Net-Zero Targets Coverage'!I74="","", 'Net-Zero Targets Coverage'!I74=0,"",'Net-Zero Targets Coverage'!I74&gt;0,'Net-Zero Targets Coverage'!I74)</f>
        <v/>
      </c>
      <c r="F206" s="200" t="str" cm="1">
        <f t="array" ref="F206">_xlfn.IFS('Net-Zero Targets Coverage'!J74="","", 'Net-Zero Targets Coverage'!J74=0,"",'Net-Zero Targets Coverage'!J74&gt;0,'Net-Zero Targets Coverage'!J74)</f>
        <v/>
      </c>
      <c r="G206" s="200" t="str" cm="1">
        <f t="array" ref="G206">_xlfn.IFS('Net-Zero Targets Coverage'!K74="","", 'Net-Zero Targets Coverage'!K74=0,"",'Net-Zero Targets Coverage'!K74&gt;0,'Net-Zero Targets Coverage'!K74)</f>
        <v/>
      </c>
      <c r="H206" s="200" t="str" cm="1">
        <f t="array" ref="H206">_xlfn.IFS('Net-Zero Targets Coverage'!L74="","", 'Net-Zero Targets Coverage'!L74=0,"",'Net-Zero Targets Coverage'!L74&gt;0,'Net-Zero Targets Coverage'!L74)</f>
        <v/>
      </c>
      <c r="I206" s="200" t="str" cm="1">
        <f t="array" ref="I206">_xlfn.IFS('Net-Zero Targets Coverage'!M74="","", 'Net-Zero Targets Coverage'!M74=0,"",'Net-Zero Targets Coverage'!M74&gt;0,'Net-Zero Targets Coverage'!M74)</f>
        <v/>
      </c>
      <c r="J206" s="200" t="str" cm="1">
        <f t="array" ref="J206">_xlfn.IFS('Net-Zero Targets Coverage'!N74="","", 'Net-Zero Targets Coverage'!N74=0,"",'Net-Zero Targets Coverage'!N74&gt;0,'Net-Zero Targets Coverage'!N74)</f>
        <v/>
      </c>
      <c r="K206" s="200" t="str" cm="1">
        <f t="array" ref="K206">_xlfn.IFS('Net-Zero Targets Coverage'!O74="","", 'Net-Zero Targets Coverage'!O74=0,"",'Net-Zero Targets Coverage'!O74&gt;0,'Net-Zero Targets Coverage'!O74)</f>
        <v/>
      </c>
      <c r="L206" s="200" t="str" cm="1">
        <f t="array" ref="L206">_xlfn.IFS('Net-Zero Targets Coverage'!P74="","", 'Net-Zero Targets Coverage'!P74=0,"",'Net-Zero Targets Coverage'!P74&gt;0,'Net-Zero Targets Coverage'!P74)</f>
        <v/>
      </c>
      <c r="M206" s="200" t="str" cm="1">
        <f t="array" ref="M206">_xlfn.IFS('Net-Zero Targets Coverage'!Q74="","", 'Net-Zero Targets Coverage'!Q74=0,"",'Net-Zero Targets Coverage'!Q74&gt;0,'Net-Zero Targets Coverage'!Q74)</f>
        <v/>
      </c>
      <c r="N206" s="200" t="str" cm="1">
        <f t="array" ref="N206">_xlfn.IFS('Net-Zero Targets Coverage'!R74="","", 'Net-Zero Targets Coverage'!R74=0,"",'Net-Zero Targets Coverage'!R74&gt;0,'Net-Zero Targets Coverage'!R74)</f>
        <v/>
      </c>
      <c r="O206" s="200" t="str" cm="1">
        <f t="array" ref="O206">_xlfn.IFS('Net-Zero Targets Coverage'!S74="","", 'Net-Zero Targets Coverage'!S74=0,"",'Net-Zero Targets Coverage'!S74&gt;0,'Net-Zero Targets Coverage'!S74)</f>
        <v/>
      </c>
      <c r="P206" s="200" t="str" cm="1">
        <f t="array" ref="P206">_xlfn.IFS('Net-Zero Targets Coverage'!T74="","", 'Net-Zero Targets Coverage'!T74=0,"",'Net-Zero Targets Coverage'!T74&gt;0,'Net-Zero Targets Coverage'!T74)</f>
        <v/>
      </c>
      <c r="Q206" s="200" t="str" cm="1">
        <f t="array" ref="Q206">_xlfn.IFS('Net-Zero Targets Coverage'!U74="","", 'Net-Zero Targets Coverage'!U74=0,"",'Net-Zero Targets Coverage'!U74&gt;0,'Net-Zero Targets Coverage'!U74)</f>
        <v/>
      </c>
      <c r="R206" s="200" t="str" cm="1">
        <f t="array" ref="R206">_xlfn.IFS('Net-Zero Targets Coverage'!V74="","", 'Net-Zero Targets Coverage'!V74=0,"",'Net-Zero Targets Coverage'!V74&gt;0,'Net-Zero Targets Coverage'!V74)</f>
        <v/>
      </c>
      <c r="S206" s="200" t="str" cm="1">
        <f t="array" ref="S206">_xlfn.IFS('Net-Zero Targets Coverage'!W74="","", 'Net-Zero Targets Coverage'!W74=0,"",'Net-Zero Targets Coverage'!W74&gt;0,'Net-Zero Targets Coverage'!W74)</f>
        <v/>
      </c>
      <c r="T206" s="200" t="str" cm="1">
        <f t="array" ref="T206">_xlfn.IFS('Net-Zero Targets Coverage'!X74="","", 'Net-Zero Targets Coverage'!X74=0,"",'Net-Zero Targets Coverage'!X74&gt;0,'Net-Zero Targets Coverage'!X74)</f>
        <v/>
      </c>
      <c r="U206" s="200" t="str" cm="1">
        <f t="array" ref="U206">_xlfn.IFS('Net-Zero Targets Coverage'!Y74="","", 'Net-Zero Targets Coverage'!Y74=0,"",'Net-Zero Targets Coverage'!Y74&gt;0,'Net-Zero Targets Coverage'!Y74)</f>
        <v/>
      </c>
      <c r="V206" s="200">
        <f>'Net-Zero Targets Coverage'!E74</f>
        <v>0</v>
      </c>
      <c r="W206" s="202"/>
      <c r="X206" s="202"/>
      <c r="Y206" s="202"/>
      <c r="Z206" s="202"/>
    </row>
    <row r="207" spans="1:26" ht="15.75" customHeight="1">
      <c r="A207" s="201" t="s">
        <v>402</v>
      </c>
      <c r="B207" s="200" t="str" cm="1">
        <f t="array" ref="B207">_xlfn.IFS('Net-Zero Targets Coverage'!F75="","", 'Net-Zero Targets Coverage'!F75=0,"",'Net-Zero Targets Coverage'!F75&gt;0,'Net-Zero Targets Coverage'!F75)</f>
        <v/>
      </c>
      <c r="C207" s="200" t="str" cm="1">
        <f t="array" ref="C207">_xlfn.IFS('Net-Zero Targets Coverage'!G75="","", 'Net-Zero Targets Coverage'!G75=0,"",'Net-Zero Targets Coverage'!G75&gt;0,'Net-Zero Targets Coverage'!G75)</f>
        <v/>
      </c>
      <c r="D207" s="200" t="str" cm="1">
        <f t="array" ref="D207">_xlfn.IFS('Net-Zero Targets Coverage'!H75="","", 'Net-Zero Targets Coverage'!H75=0,"",'Net-Zero Targets Coverage'!H75&gt;0,'Net-Zero Targets Coverage'!H75)</f>
        <v/>
      </c>
      <c r="E207" s="200" t="str" cm="1">
        <f t="array" ref="E207">_xlfn.IFS('Net-Zero Targets Coverage'!I75="","", 'Net-Zero Targets Coverage'!I75=0,"",'Net-Zero Targets Coverage'!I75&gt;0,'Net-Zero Targets Coverage'!I75)</f>
        <v/>
      </c>
      <c r="F207" s="200" t="str" cm="1">
        <f t="array" ref="F207">_xlfn.IFS('Net-Zero Targets Coverage'!J75="","", 'Net-Zero Targets Coverage'!J75=0,"",'Net-Zero Targets Coverage'!J75&gt;0,'Net-Zero Targets Coverage'!J75)</f>
        <v/>
      </c>
      <c r="G207" s="200" t="str" cm="1">
        <f t="array" ref="G207">_xlfn.IFS('Net-Zero Targets Coverage'!K75="","", 'Net-Zero Targets Coverage'!K75=0,"",'Net-Zero Targets Coverage'!K75&gt;0,'Net-Zero Targets Coverage'!K75)</f>
        <v/>
      </c>
      <c r="H207" s="200" t="str" cm="1">
        <f t="array" ref="H207">_xlfn.IFS('Net-Zero Targets Coverage'!L75="","", 'Net-Zero Targets Coverage'!L75=0,"",'Net-Zero Targets Coverage'!L75&gt;0,'Net-Zero Targets Coverage'!L75)</f>
        <v/>
      </c>
      <c r="I207" s="200" t="str" cm="1">
        <f t="array" ref="I207">_xlfn.IFS('Net-Zero Targets Coverage'!M75="","", 'Net-Zero Targets Coverage'!M75=0,"",'Net-Zero Targets Coverage'!M75&gt;0,'Net-Zero Targets Coverage'!M75)</f>
        <v/>
      </c>
      <c r="J207" s="200" t="str" cm="1">
        <f t="array" ref="J207">_xlfn.IFS('Net-Zero Targets Coverage'!N75="","", 'Net-Zero Targets Coverage'!N75=0,"",'Net-Zero Targets Coverage'!N75&gt;0,'Net-Zero Targets Coverage'!N75)</f>
        <v/>
      </c>
      <c r="K207" s="200" t="str" cm="1">
        <f t="array" ref="K207">_xlfn.IFS('Net-Zero Targets Coverage'!O75="","", 'Net-Zero Targets Coverage'!O75=0,"",'Net-Zero Targets Coverage'!O75&gt;0,'Net-Zero Targets Coverage'!O75)</f>
        <v/>
      </c>
      <c r="L207" s="200" t="str" cm="1">
        <f t="array" ref="L207">_xlfn.IFS('Net-Zero Targets Coverage'!P75="","", 'Net-Zero Targets Coverage'!P75=0,"",'Net-Zero Targets Coverage'!P75&gt;0,'Net-Zero Targets Coverage'!P75)</f>
        <v/>
      </c>
      <c r="M207" s="200" t="str" cm="1">
        <f t="array" ref="M207">_xlfn.IFS('Net-Zero Targets Coverage'!Q75="","", 'Net-Zero Targets Coverage'!Q75=0,"",'Net-Zero Targets Coverage'!Q75&gt;0,'Net-Zero Targets Coverage'!Q75)</f>
        <v/>
      </c>
      <c r="N207" s="200" t="str" cm="1">
        <f t="array" ref="N207">_xlfn.IFS('Net-Zero Targets Coverage'!R75="","", 'Net-Zero Targets Coverage'!R75=0,"",'Net-Zero Targets Coverage'!R75&gt;0,'Net-Zero Targets Coverage'!R75)</f>
        <v/>
      </c>
      <c r="O207" s="200" t="str" cm="1">
        <f t="array" ref="O207">_xlfn.IFS('Net-Zero Targets Coverage'!S75="","", 'Net-Zero Targets Coverage'!S75=0,"",'Net-Zero Targets Coverage'!S75&gt;0,'Net-Zero Targets Coverage'!S75)</f>
        <v/>
      </c>
      <c r="P207" s="200" t="str" cm="1">
        <f t="array" ref="P207">_xlfn.IFS('Net-Zero Targets Coverage'!T75="","", 'Net-Zero Targets Coverage'!T75=0,"",'Net-Zero Targets Coverage'!T75&gt;0,'Net-Zero Targets Coverage'!T75)</f>
        <v/>
      </c>
      <c r="Q207" s="200" t="str" cm="1">
        <f t="array" ref="Q207">_xlfn.IFS('Net-Zero Targets Coverage'!U75="","", 'Net-Zero Targets Coverage'!U75=0,"",'Net-Zero Targets Coverage'!U75&gt;0,'Net-Zero Targets Coverage'!U75)</f>
        <v/>
      </c>
      <c r="R207" s="200" t="str" cm="1">
        <f t="array" ref="R207">_xlfn.IFS('Net-Zero Targets Coverage'!V75="","", 'Net-Zero Targets Coverage'!V75=0,"",'Net-Zero Targets Coverage'!V75&gt;0,'Net-Zero Targets Coverage'!V75)</f>
        <v/>
      </c>
      <c r="S207" s="200" t="str" cm="1">
        <f t="array" ref="S207">_xlfn.IFS('Net-Zero Targets Coverage'!W75="","", 'Net-Zero Targets Coverage'!W75=0,"",'Net-Zero Targets Coverage'!W75&gt;0,'Net-Zero Targets Coverage'!W75)</f>
        <v/>
      </c>
      <c r="T207" s="200" t="str" cm="1">
        <f t="array" ref="T207">_xlfn.IFS('Net-Zero Targets Coverage'!X75="","", 'Net-Zero Targets Coverage'!X75=0,"",'Net-Zero Targets Coverage'!X75&gt;0,'Net-Zero Targets Coverage'!X75)</f>
        <v/>
      </c>
      <c r="U207" s="200" t="str" cm="1">
        <f t="array" ref="U207">_xlfn.IFS('Net-Zero Targets Coverage'!Y75="","", 'Net-Zero Targets Coverage'!Y75=0,"",'Net-Zero Targets Coverage'!Y75&gt;0,'Net-Zero Targets Coverage'!Y75)</f>
        <v/>
      </c>
      <c r="V207" s="200">
        <f>'Net-Zero Targets Coverage'!E75</f>
        <v>0</v>
      </c>
      <c r="W207" s="202"/>
      <c r="X207" s="202"/>
      <c r="Y207" s="202"/>
      <c r="Z207" s="202"/>
    </row>
    <row r="208" spans="1:26" ht="15.75" customHeight="1">
      <c r="A208" s="201" t="s">
        <v>403</v>
      </c>
      <c r="B208" s="200" t="str" cm="1">
        <f t="array" ref="B208">_xlfn.IFS('Net-Zero Targets Coverage'!F76="","", 'Net-Zero Targets Coverage'!F76=0,"",'Net-Zero Targets Coverage'!F76&gt;0,'Net-Zero Targets Coverage'!F76)</f>
        <v/>
      </c>
      <c r="C208" s="200" t="str" cm="1">
        <f t="array" ref="C208">_xlfn.IFS('Net-Zero Targets Coverage'!G76="","", 'Net-Zero Targets Coverage'!G76=0,"",'Net-Zero Targets Coverage'!G76&gt;0,'Net-Zero Targets Coverage'!G76)</f>
        <v/>
      </c>
      <c r="D208" s="200" t="str" cm="1">
        <f t="array" ref="D208">_xlfn.IFS('Net-Zero Targets Coverage'!H76="","", 'Net-Zero Targets Coverage'!H76=0,"",'Net-Zero Targets Coverage'!H76&gt;0,'Net-Zero Targets Coverage'!H76)</f>
        <v/>
      </c>
      <c r="E208" s="200" t="str" cm="1">
        <f t="array" ref="E208">_xlfn.IFS('Net-Zero Targets Coverage'!I76="","", 'Net-Zero Targets Coverage'!I76=0,"",'Net-Zero Targets Coverage'!I76&gt;0,'Net-Zero Targets Coverage'!I76)</f>
        <v/>
      </c>
      <c r="F208" s="200" t="str" cm="1">
        <f t="array" ref="F208">_xlfn.IFS('Net-Zero Targets Coverage'!J76="","", 'Net-Zero Targets Coverage'!J76=0,"",'Net-Zero Targets Coverage'!J76&gt;0,'Net-Zero Targets Coverage'!J76)</f>
        <v/>
      </c>
      <c r="G208" s="200" t="str" cm="1">
        <f t="array" ref="G208">_xlfn.IFS('Net-Zero Targets Coverage'!K76="","", 'Net-Zero Targets Coverage'!K76=0,"",'Net-Zero Targets Coverage'!K76&gt;0,'Net-Zero Targets Coverage'!K76)</f>
        <v/>
      </c>
      <c r="H208" s="200" t="str" cm="1">
        <f t="array" ref="H208">_xlfn.IFS('Net-Zero Targets Coverage'!L76="","", 'Net-Zero Targets Coverage'!L76=0,"",'Net-Zero Targets Coverage'!L76&gt;0,'Net-Zero Targets Coverage'!L76)</f>
        <v/>
      </c>
      <c r="I208" s="200" t="str" cm="1">
        <f t="array" ref="I208">_xlfn.IFS('Net-Zero Targets Coverage'!M76="","", 'Net-Zero Targets Coverage'!M76=0,"",'Net-Zero Targets Coverage'!M76&gt;0,'Net-Zero Targets Coverage'!M76)</f>
        <v/>
      </c>
      <c r="J208" s="200" t="str" cm="1">
        <f t="array" ref="J208">_xlfn.IFS('Net-Zero Targets Coverage'!N76="","", 'Net-Zero Targets Coverage'!N76=0,"",'Net-Zero Targets Coverage'!N76&gt;0,'Net-Zero Targets Coverage'!N76)</f>
        <v/>
      </c>
      <c r="K208" s="200" t="str" cm="1">
        <f t="array" ref="K208">_xlfn.IFS('Net-Zero Targets Coverage'!O76="","", 'Net-Zero Targets Coverage'!O76=0,"",'Net-Zero Targets Coverage'!O76&gt;0,'Net-Zero Targets Coverage'!O76)</f>
        <v/>
      </c>
      <c r="L208" s="200" t="str" cm="1">
        <f t="array" ref="L208">_xlfn.IFS('Net-Zero Targets Coverage'!P76="","", 'Net-Zero Targets Coverage'!P76=0,"",'Net-Zero Targets Coverage'!P76&gt;0,'Net-Zero Targets Coverage'!P76)</f>
        <v/>
      </c>
      <c r="M208" s="200" t="str" cm="1">
        <f t="array" ref="M208">_xlfn.IFS('Net-Zero Targets Coverage'!Q76="","", 'Net-Zero Targets Coverage'!Q76=0,"",'Net-Zero Targets Coverage'!Q76&gt;0,'Net-Zero Targets Coverage'!Q76)</f>
        <v/>
      </c>
      <c r="N208" s="200" t="str" cm="1">
        <f t="array" ref="N208">_xlfn.IFS('Net-Zero Targets Coverage'!R76="","", 'Net-Zero Targets Coverage'!R76=0,"",'Net-Zero Targets Coverage'!R76&gt;0,'Net-Zero Targets Coverage'!R76)</f>
        <v/>
      </c>
      <c r="O208" s="200" t="str" cm="1">
        <f t="array" ref="O208">_xlfn.IFS('Net-Zero Targets Coverage'!S76="","", 'Net-Zero Targets Coverage'!S76=0,"",'Net-Zero Targets Coverage'!S76&gt;0,'Net-Zero Targets Coverage'!S76)</f>
        <v/>
      </c>
      <c r="P208" s="200" t="str" cm="1">
        <f t="array" ref="P208">_xlfn.IFS('Net-Zero Targets Coverage'!T76="","", 'Net-Zero Targets Coverage'!T76=0,"",'Net-Zero Targets Coverage'!T76&gt;0,'Net-Zero Targets Coverage'!T76)</f>
        <v/>
      </c>
      <c r="Q208" s="200" t="str" cm="1">
        <f t="array" ref="Q208">_xlfn.IFS('Net-Zero Targets Coverage'!U76="","", 'Net-Zero Targets Coverage'!U76=0,"",'Net-Zero Targets Coverage'!U76&gt;0,'Net-Zero Targets Coverage'!U76)</f>
        <v/>
      </c>
      <c r="R208" s="200" t="str" cm="1">
        <f t="array" ref="R208">_xlfn.IFS('Net-Zero Targets Coverage'!V76="","", 'Net-Zero Targets Coverage'!V76=0,"",'Net-Zero Targets Coverage'!V76&gt;0,'Net-Zero Targets Coverage'!V76)</f>
        <v/>
      </c>
      <c r="S208" s="200" t="str" cm="1">
        <f t="array" ref="S208">_xlfn.IFS('Net-Zero Targets Coverage'!W76="","", 'Net-Zero Targets Coverage'!W76=0,"",'Net-Zero Targets Coverage'!W76&gt;0,'Net-Zero Targets Coverage'!W76)</f>
        <v/>
      </c>
      <c r="T208" s="200" t="str" cm="1">
        <f t="array" ref="T208">_xlfn.IFS('Net-Zero Targets Coverage'!X76="","", 'Net-Zero Targets Coverage'!X76=0,"",'Net-Zero Targets Coverage'!X76&gt;0,'Net-Zero Targets Coverage'!X76)</f>
        <v/>
      </c>
      <c r="U208" s="200" t="str" cm="1">
        <f t="array" ref="U208">_xlfn.IFS('Net-Zero Targets Coverage'!Y76="","", 'Net-Zero Targets Coverage'!Y76=0,"",'Net-Zero Targets Coverage'!Y76&gt;0,'Net-Zero Targets Coverage'!Y76)</f>
        <v/>
      </c>
      <c r="V208" s="200">
        <f>'Net-Zero Targets Coverage'!E76</f>
        <v>0</v>
      </c>
      <c r="W208" s="202"/>
      <c r="X208" s="202"/>
      <c r="Y208" s="202"/>
      <c r="Z208" s="202"/>
    </row>
    <row r="209" spans="1:26" ht="15.75" customHeight="1">
      <c r="A209" s="201" t="s">
        <v>404</v>
      </c>
      <c r="B209" s="200" t="str" cm="1">
        <f t="array" ref="B209">_xlfn.IFS('Net-Zero Targets Coverage'!F77="","", 'Net-Zero Targets Coverage'!F77=0,"",'Net-Zero Targets Coverage'!F77&gt;0,'Net-Zero Targets Coverage'!F77)</f>
        <v/>
      </c>
      <c r="C209" s="200" t="str" cm="1">
        <f t="array" ref="C209">_xlfn.IFS('Net-Zero Targets Coverage'!G77="","", 'Net-Zero Targets Coverage'!G77=0,"",'Net-Zero Targets Coverage'!G77&gt;0,'Net-Zero Targets Coverage'!G77)</f>
        <v/>
      </c>
      <c r="D209" s="200" t="str" cm="1">
        <f t="array" ref="D209">_xlfn.IFS('Net-Zero Targets Coverage'!H77="","", 'Net-Zero Targets Coverage'!H77=0,"",'Net-Zero Targets Coverage'!H77&gt;0,'Net-Zero Targets Coverage'!H77)</f>
        <v/>
      </c>
      <c r="E209" s="200" t="str" cm="1">
        <f t="array" ref="E209">_xlfn.IFS('Net-Zero Targets Coverage'!I77="","", 'Net-Zero Targets Coverage'!I77=0,"",'Net-Zero Targets Coverage'!I77&gt;0,'Net-Zero Targets Coverage'!I77)</f>
        <v/>
      </c>
      <c r="F209" s="200" t="str" cm="1">
        <f t="array" ref="F209">_xlfn.IFS('Net-Zero Targets Coverage'!J77="","", 'Net-Zero Targets Coverage'!J77=0,"",'Net-Zero Targets Coverage'!J77&gt;0,'Net-Zero Targets Coverage'!J77)</f>
        <v/>
      </c>
      <c r="G209" s="200" t="str" cm="1">
        <f t="array" ref="G209">_xlfn.IFS('Net-Zero Targets Coverage'!K77="","", 'Net-Zero Targets Coverage'!K77=0,"",'Net-Zero Targets Coverage'!K77&gt;0,'Net-Zero Targets Coverage'!K77)</f>
        <v/>
      </c>
      <c r="H209" s="200" t="str" cm="1">
        <f t="array" ref="H209">_xlfn.IFS('Net-Zero Targets Coverage'!L77="","", 'Net-Zero Targets Coverage'!L77=0,"",'Net-Zero Targets Coverage'!L77&gt;0,'Net-Zero Targets Coverage'!L77)</f>
        <v/>
      </c>
      <c r="I209" s="200" t="str" cm="1">
        <f t="array" ref="I209">_xlfn.IFS('Net-Zero Targets Coverage'!M77="","", 'Net-Zero Targets Coverage'!M77=0,"",'Net-Zero Targets Coverage'!M77&gt;0,'Net-Zero Targets Coverage'!M77)</f>
        <v/>
      </c>
      <c r="J209" s="200" t="str" cm="1">
        <f t="array" ref="J209">_xlfn.IFS('Net-Zero Targets Coverage'!N77="","", 'Net-Zero Targets Coverage'!N77=0,"",'Net-Zero Targets Coverage'!N77&gt;0,'Net-Zero Targets Coverage'!N77)</f>
        <v/>
      </c>
      <c r="K209" s="200" t="str" cm="1">
        <f t="array" ref="K209">_xlfn.IFS('Net-Zero Targets Coverage'!O77="","", 'Net-Zero Targets Coverage'!O77=0,"",'Net-Zero Targets Coverage'!O77&gt;0,'Net-Zero Targets Coverage'!O77)</f>
        <v/>
      </c>
      <c r="L209" s="200" t="str" cm="1">
        <f t="array" ref="L209">_xlfn.IFS('Net-Zero Targets Coverage'!P77="","", 'Net-Zero Targets Coverage'!P77=0,"",'Net-Zero Targets Coverage'!P77&gt;0,'Net-Zero Targets Coverage'!P77)</f>
        <v/>
      </c>
      <c r="M209" s="200" t="str" cm="1">
        <f t="array" ref="M209">_xlfn.IFS('Net-Zero Targets Coverage'!Q77="","", 'Net-Zero Targets Coverage'!Q77=0,"",'Net-Zero Targets Coverage'!Q77&gt;0,'Net-Zero Targets Coverage'!Q77)</f>
        <v/>
      </c>
      <c r="N209" s="200" t="str" cm="1">
        <f t="array" ref="N209">_xlfn.IFS('Net-Zero Targets Coverage'!R77="","", 'Net-Zero Targets Coverage'!R77=0,"",'Net-Zero Targets Coverage'!R77&gt;0,'Net-Zero Targets Coverage'!R77)</f>
        <v/>
      </c>
      <c r="O209" s="200" t="str" cm="1">
        <f t="array" ref="O209">_xlfn.IFS('Net-Zero Targets Coverage'!S77="","", 'Net-Zero Targets Coverage'!S77=0,"",'Net-Zero Targets Coverage'!S77&gt;0,'Net-Zero Targets Coverage'!S77)</f>
        <v/>
      </c>
      <c r="P209" s="200" t="str" cm="1">
        <f t="array" ref="P209">_xlfn.IFS('Net-Zero Targets Coverage'!T77="","", 'Net-Zero Targets Coverage'!T77=0,"",'Net-Zero Targets Coverage'!T77&gt;0,'Net-Zero Targets Coverage'!T77)</f>
        <v/>
      </c>
      <c r="Q209" s="200" t="str" cm="1">
        <f t="array" ref="Q209">_xlfn.IFS('Net-Zero Targets Coverage'!U77="","", 'Net-Zero Targets Coverage'!U77=0,"",'Net-Zero Targets Coverage'!U77&gt;0,'Net-Zero Targets Coverage'!U77)</f>
        <v/>
      </c>
      <c r="R209" s="200" t="str" cm="1">
        <f t="array" ref="R209">_xlfn.IFS('Net-Zero Targets Coverage'!V77="","", 'Net-Zero Targets Coverage'!V77=0,"",'Net-Zero Targets Coverage'!V77&gt;0,'Net-Zero Targets Coverage'!V77)</f>
        <v/>
      </c>
      <c r="S209" s="200" t="str" cm="1">
        <f t="array" ref="S209">_xlfn.IFS('Net-Zero Targets Coverage'!W77="","", 'Net-Zero Targets Coverage'!W77=0,"",'Net-Zero Targets Coverage'!W77&gt;0,'Net-Zero Targets Coverage'!W77)</f>
        <v/>
      </c>
      <c r="T209" s="200" t="str" cm="1">
        <f t="array" ref="T209">_xlfn.IFS('Net-Zero Targets Coverage'!X77="","", 'Net-Zero Targets Coverage'!X77=0,"",'Net-Zero Targets Coverage'!X77&gt;0,'Net-Zero Targets Coverage'!X77)</f>
        <v/>
      </c>
      <c r="U209" s="200" t="str" cm="1">
        <f t="array" ref="U209">_xlfn.IFS('Net-Zero Targets Coverage'!Y77="","", 'Net-Zero Targets Coverage'!Y77=0,"",'Net-Zero Targets Coverage'!Y77&gt;0,'Net-Zero Targets Coverage'!Y77)</f>
        <v/>
      </c>
      <c r="V209" s="200">
        <f>'Net-Zero Targets Coverage'!E77</f>
        <v>0</v>
      </c>
      <c r="W209" s="202"/>
      <c r="X209" s="202"/>
      <c r="Y209" s="202"/>
      <c r="Z209" s="202"/>
    </row>
    <row r="210" spans="1:26" ht="15.75" customHeight="1">
      <c r="A210" s="201" t="s">
        <v>405</v>
      </c>
      <c r="B210" s="200" t="str" cm="1">
        <f t="array" ref="B210">_xlfn.IFS('Net-Zero Targets Coverage'!F78="","", 'Net-Zero Targets Coverage'!F78=0,"",'Net-Zero Targets Coverage'!F78&gt;0,'Net-Zero Targets Coverage'!F78)</f>
        <v/>
      </c>
      <c r="C210" s="200" t="str" cm="1">
        <f t="array" ref="C210">_xlfn.IFS('Net-Zero Targets Coverage'!G78="","", 'Net-Zero Targets Coverage'!G78=0,"",'Net-Zero Targets Coverage'!G78&gt;0,'Net-Zero Targets Coverage'!G78)</f>
        <v/>
      </c>
      <c r="D210" s="200" t="str" cm="1">
        <f t="array" ref="D210">_xlfn.IFS('Net-Zero Targets Coverage'!H78="","", 'Net-Zero Targets Coverage'!H78=0,"",'Net-Zero Targets Coverage'!H78&gt;0,'Net-Zero Targets Coverage'!H78)</f>
        <v/>
      </c>
      <c r="E210" s="200" t="str" cm="1">
        <f t="array" ref="E210">_xlfn.IFS('Net-Zero Targets Coverage'!I78="","", 'Net-Zero Targets Coverage'!I78=0,"",'Net-Zero Targets Coverage'!I78&gt;0,'Net-Zero Targets Coverage'!I78)</f>
        <v/>
      </c>
      <c r="F210" s="200" t="str" cm="1">
        <f t="array" ref="F210">_xlfn.IFS('Net-Zero Targets Coverage'!J78="","", 'Net-Zero Targets Coverage'!J78=0,"",'Net-Zero Targets Coverage'!J78&gt;0,'Net-Zero Targets Coverage'!J78)</f>
        <v/>
      </c>
      <c r="G210" s="200" t="str" cm="1">
        <f t="array" ref="G210">_xlfn.IFS('Net-Zero Targets Coverage'!K78="","", 'Net-Zero Targets Coverage'!K78=0,"",'Net-Zero Targets Coverage'!K78&gt;0,'Net-Zero Targets Coverage'!K78)</f>
        <v/>
      </c>
      <c r="H210" s="200" t="str" cm="1">
        <f t="array" ref="H210">_xlfn.IFS('Net-Zero Targets Coverage'!L78="","", 'Net-Zero Targets Coverage'!L78=0,"",'Net-Zero Targets Coverage'!L78&gt;0,'Net-Zero Targets Coverage'!L78)</f>
        <v/>
      </c>
      <c r="I210" s="200" t="str" cm="1">
        <f t="array" ref="I210">_xlfn.IFS('Net-Zero Targets Coverage'!M78="","", 'Net-Zero Targets Coverage'!M78=0,"",'Net-Zero Targets Coverage'!M78&gt;0,'Net-Zero Targets Coverage'!M78)</f>
        <v/>
      </c>
      <c r="J210" s="200" t="str" cm="1">
        <f t="array" ref="J210">_xlfn.IFS('Net-Zero Targets Coverage'!N78="","", 'Net-Zero Targets Coverage'!N78=0,"",'Net-Zero Targets Coverage'!N78&gt;0,'Net-Zero Targets Coverage'!N78)</f>
        <v/>
      </c>
      <c r="K210" s="200" t="str" cm="1">
        <f t="array" ref="K210">_xlfn.IFS('Net-Zero Targets Coverage'!O78="","", 'Net-Zero Targets Coverage'!O78=0,"",'Net-Zero Targets Coverage'!O78&gt;0,'Net-Zero Targets Coverage'!O78)</f>
        <v/>
      </c>
      <c r="L210" s="200" t="str" cm="1">
        <f t="array" ref="L210">_xlfn.IFS('Net-Zero Targets Coverage'!P78="","", 'Net-Zero Targets Coverage'!P78=0,"",'Net-Zero Targets Coverage'!P78&gt;0,'Net-Zero Targets Coverage'!P78)</f>
        <v/>
      </c>
      <c r="M210" s="200" t="str" cm="1">
        <f t="array" ref="M210">_xlfn.IFS('Net-Zero Targets Coverage'!Q78="","", 'Net-Zero Targets Coverage'!Q78=0,"",'Net-Zero Targets Coverage'!Q78&gt;0,'Net-Zero Targets Coverage'!Q78)</f>
        <v/>
      </c>
      <c r="N210" s="200" t="str" cm="1">
        <f t="array" ref="N210">_xlfn.IFS('Net-Zero Targets Coverage'!R78="","", 'Net-Zero Targets Coverage'!R78=0,"",'Net-Zero Targets Coverage'!R78&gt;0,'Net-Zero Targets Coverage'!R78)</f>
        <v/>
      </c>
      <c r="O210" s="200" t="str" cm="1">
        <f t="array" ref="O210">_xlfn.IFS('Net-Zero Targets Coverage'!S78="","", 'Net-Zero Targets Coverage'!S78=0,"",'Net-Zero Targets Coverage'!S78&gt;0,'Net-Zero Targets Coverage'!S78)</f>
        <v/>
      </c>
      <c r="P210" s="200" t="str" cm="1">
        <f t="array" ref="P210">_xlfn.IFS('Net-Zero Targets Coverage'!T78="","", 'Net-Zero Targets Coverage'!T78=0,"",'Net-Zero Targets Coverage'!T78&gt;0,'Net-Zero Targets Coverage'!T78)</f>
        <v/>
      </c>
      <c r="Q210" s="200" t="str" cm="1">
        <f t="array" ref="Q210">_xlfn.IFS('Net-Zero Targets Coverage'!U78="","", 'Net-Zero Targets Coverage'!U78=0,"",'Net-Zero Targets Coverage'!U78&gt;0,'Net-Zero Targets Coverage'!U78)</f>
        <v/>
      </c>
      <c r="R210" s="200" t="str" cm="1">
        <f t="array" ref="R210">_xlfn.IFS('Net-Zero Targets Coverage'!V78="","", 'Net-Zero Targets Coverage'!V78=0,"",'Net-Zero Targets Coverage'!V78&gt;0,'Net-Zero Targets Coverage'!V78)</f>
        <v/>
      </c>
      <c r="S210" s="200" t="str" cm="1">
        <f t="array" ref="S210">_xlfn.IFS('Net-Zero Targets Coverage'!W78="","", 'Net-Zero Targets Coverage'!W78=0,"",'Net-Zero Targets Coverage'!W78&gt;0,'Net-Zero Targets Coverage'!W78)</f>
        <v/>
      </c>
      <c r="T210" s="200" t="str" cm="1">
        <f t="array" ref="T210">_xlfn.IFS('Net-Zero Targets Coverage'!X78="","", 'Net-Zero Targets Coverage'!X78=0,"",'Net-Zero Targets Coverage'!X78&gt;0,'Net-Zero Targets Coverage'!X78)</f>
        <v/>
      </c>
      <c r="U210" s="200" t="str" cm="1">
        <f t="array" ref="U210">_xlfn.IFS('Net-Zero Targets Coverage'!Y78="","", 'Net-Zero Targets Coverage'!Y78=0,"",'Net-Zero Targets Coverage'!Y78&gt;0,'Net-Zero Targets Coverage'!Y78)</f>
        <v/>
      </c>
      <c r="V210" s="200">
        <f>'Net-Zero Targets Coverage'!E78</f>
        <v>0</v>
      </c>
      <c r="W210" s="202"/>
      <c r="X210" s="202"/>
      <c r="Y210" s="202"/>
      <c r="Z210" s="202"/>
    </row>
    <row r="211" spans="1:26" ht="15.75" customHeight="1">
      <c r="A211" s="201" t="s">
        <v>406</v>
      </c>
      <c r="B211" s="200" t="str" cm="1">
        <f t="array" ref="B211">_xlfn.IFS('Net-Zero Targets Coverage'!F79="","", 'Net-Zero Targets Coverage'!F79=0,"",'Net-Zero Targets Coverage'!F79&gt;0,'Net-Zero Targets Coverage'!F79)</f>
        <v/>
      </c>
      <c r="C211" s="200" t="str" cm="1">
        <f t="array" ref="C211">_xlfn.IFS('Net-Zero Targets Coverage'!G79="","", 'Net-Zero Targets Coverage'!G79=0,"",'Net-Zero Targets Coverage'!G79&gt;0,'Net-Zero Targets Coverage'!G79)</f>
        <v/>
      </c>
      <c r="D211" s="200" t="str" cm="1">
        <f t="array" ref="D211">_xlfn.IFS('Net-Zero Targets Coverage'!H79="","", 'Net-Zero Targets Coverage'!H79=0,"",'Net-Zero Targets Coverage'!H79&gt;0,'Net-Zero Targets Coverage'!H79)</f>
        <v/>
      </c>
      <c r="E211" s="200" t="str" cm="1">
        <f t="array" ref="E211">_xlfn.IFS('Net-Zero Targets Coverage'!I79="","", 'Net-Zero Targets Coverage'!I79=0,"",'Net-Zero Targets Coverage'!I79&gt;0,'Net-Zero Targets Coverage'!I79)</f>
        <v/>
      </c>
      <c r="F211" s="200" t="str" cm="1">
        <f t="array" ref="F211">_xlfn.IFS('Net-Zero Targets Coverage'!J79="","", 'Net-Zero Targets Coverage'!J79=0,"",'Net-Zero Targets Coverage'!J79&gt;0,'Net-Zero Targets Coverage'!J79)</f>
        <v/>
      </c>
      <c r="G211" s="200" t="str" cm="1">
        <f t="array" ref="G211">_xlfn.IFS('Net-Zero Targets Coverage'!K79="","", 'Net-Zero Targets Coverage'!K79=0,"",'Net-Zero Targets Coverage'!K79&gt;0,'Net-Zero Targets Coverage'!K79)</f>
        <v/>
      </c>
      <c r="H211" s="200" t="str" cm="1">
        <f t="array" ref="H211">_xlfn.IFS('Net-Zero Targets Coverage'!L79="","", 'Net-Zero Targets Coverage'!L79=0,"",'Net-Zero Targets Coverage'!L79&gt;0,'Net-Zero Targets Coverage'!L79)</f>
        <v/>
      </c>
      <c r="I211" s="200" t="str" cm="1">
        <f t="array" ref="I211">_xlfn.IFS('Net-Zero Targets Coverage'!M79="","", 'Net-Zero Targets Coverage'!M79=0,"",'Net-Zero Targets Coverage'!M79&gt;0,'Net-Zero Targets Coverage'!M79)</f>
        <v/>
      </c>
      <c r="J211" s="200" t="str" cm="1">
        <f t="array" ref="J211">_xlfn.IFS('Net-Zero Targets Coverage'!N79="","", 'Net-Zero Targets Coverage'!N79=0,"",'Net-Zero Targets Coverage'!N79&gt;0,'Net-Zero Targets Coverage'!N79)</f>
        <v/>
      </c>
      <c r="K211" s="200" t="str" cm="1">
        <f t="array" ref="K211">_xlfn.IFS('Net-Zero Targets Coverage'!O79="","", 'Net-Zero Targets Coverage'!O79=0,"",'Net-Zero Targets Coverage'!O79&gt;0,'Net-Zero Targets Coverage'!O79)</f>
        <v/>
      </c>
      <c r="L211" s="200" t="str" cm="1">
        <f t="array" ref="L211">_xlfn.IFS('Net-Zero Targets Coverage'!P79="","", 'Net-Zero Targets Coverage'!P79=0,"",'Net-Zero Targets Coverage'!P79&gt;0,'Net-Zero Targets Coverage'!P79)</f>
        <v/>
      </c>
      <c r="M211" s="200" t="str" cm="1">
        <f t="array" ref="M211">_xlfn.IFS('Net-Zero Targets Coverage'!Q79="","", 'Net-Zero Targets Coverage'!Q79=0,"",'Net-Zero Targets Coverage'!Q79&gt;0,'Net-Zero Targets Coverage'!Q79)</f>
        <v/>
      </c>
      <c r="N211" s="200" t="str" cm="1">
        <f t="array" ref="N211">_xlfn.IFS('Net-Zero Targets Coverage'!R79="","", 'Net-Zero Targets Coverage'!R79=0,"",'Net-Zero Targets Coverage'!R79&gt;0,'Net-Zero Targets Coverage'!R79)</f>
        <v/>
      </c>
      <c r="O211" s="200" t="str" cm="1">
        <f t="array" ref="O211">_xlfn.IFS('Net-Zero Targets Coverage'!S79="","", 'Net-Zero Targets Coverage'!S79=0,"",'Net-Zero Targets Coverage'!S79&gt;0,'Net-Zero Targets Coverage'!S79)</f>
        <v/>
      </c>
      <c r="P211" s="200" t="str" cm="1">
        <f t="array" ref="P211">_xlfn.IFS('Net-Zero Targets Coverage'!T79="","", 'Net-Zero Targets Coverage'!T79=0,"",'Net-Zero Targets Coverage'!T79&gt;0,'Net-Zero Targets Coverage'!T79)</f>
        <v/>
      </c>
      <c r="Q211" s="200" t="str" cm="1">
        <f t="array" ref="Q211">_xlfn.IFS('Net-Zero Targets Coverage'!U79="","", 'Net-Zero Targets Coverage'!U79=0,"",'Net-Zero Targets Coverage'!U79&gt;0,'Net-Zero Targets Coverage'!U79)</f>
        <v/>
      </c>
      <c r="R211" s="200" t="str" cm="1">
        <f t="array" ref="R211">_xlfn.IFS('Net-Zero Targets Coverage'!V79="","", 'Net-Zero Targets Coverage'!V79=0,"",'Net-Zero Targets Coverage'!V79&gt;0,'Net-Zero Targets Coverage'!V79)</f>
        <v/>
      </c>
      <c r="S211" s="200" t="str" cm="1">
        <f t="array" ref="S211">_xlfn.IFS('Net-Zero Targets Coverage'!W79="","", 'Net-Zero Targets Coverage'!W79=0,"",'Net-Zero Targets Coverage'!W79&gt;0,'Net-Zero Targets Coverage'!W79)</f>
        <v/>
      </c>
      <c r="T211" s="200" t="str" cm="1">
        <f t="array" ref="T211">_xlfn.IFS('Net-Zero Targets Coverage'!X79="","", 'Net-Zero Targets Coverage'!X79=0,"",'Net-Zero Targets Coverage'!X79&gt;0,'Net-Zero Targets Coverage'!X79)</f>
        <v/>
      </c>
      <c r="U211" s="200" t="str" cm="1">
        <f t="array" ref="U211">_xlfn.IFS('Net-Zero Targets Coverage'!Y79="","", 'Net-Zero Targets Coverage'!Y79=0,"",'Net-Zero Targets Coverage'!Y79&gt;0,'Net-Zero Targets Coverage'!Y79)</f>
        <v/>
      </c>
      <c r="V211" s="200">
        <f>'Net-Zero Targets Coverage'!E79</f>
        <v>0</v>
      </c>
      <c r="W211" s="202"/>
      <c r="X211" s="202"/>
      <c r="Y211" s="202"/>
      <c r="Z211" s="202"/>
    </row>
    <row r="212" spans="1:26" ht="15.75" customHeight="1">
      <c r="A212" s="201" t="s">
        <v>407</v>
      </c>
      <c r="B212" s="200" t="str" cm="1">
        <f t="array" ref="B212">_xlfn.IFS('Net-Zero Targets Coverage'!F80="","", 'Net-Zero Targets Coverage'!F80=0,"",'Net-Zero Targets Coverage'!F80&gt;0,'Net-Zero Targets Coverage'!F80)</f>
        <v/>
      </c>
      <c r="C212" s="200" t="str" cm="1">
        <f t="array" ref="C212">_xlfn.IFS('Net-Zero Targets Coverage'!G80="","", 'Net-Zero Targets Coverage'!G80=0,"",'Net-Zero Targets Coverage'!G80&gt;0,'Net-Zero Targets Coverage'!G80)</f>
        <v/>
      </c>
      <c r="D212" s="200" t="str" cm="1">
        <f t="array" ref="D212">_xlfn.IFS('Net-Zero Targets Coverage'!H80="","", 'Net-Zero Targets Coverage'!H80=0,"",'Net-Zero Targets Coverage'!H80&gt;0,'Net-Zero Targets Coverage'!H80)</f>
        <v/>
      </c>
      <c r="E212" s="200" t="str" cm="1">
        <f t="array" ref="E212">_xlfn.IFS('Net-Zero Targets Coverage'!I80="","", 'Net-Zero Targets Coverage'!I80=0,"",'Net-Zero Targets Coverage'!I80&gt;0,'Net-Zero Targets Coverage'!I80)</f>
        <v/>
      </c>
      <c r="F212" s="200" t="str" cm="1">
        <f t="array" ref="F212">_xlfn.IFS('Net-Zero Targets Coverage'!J80="","", 'Net-Zero Targets Coverage'!J80=0,"",'Net-Zero Targets Coverage'!J80&gt;0,'Net-Zero Targets Coverage'!J80)</f>
        <v/>
      </c>
      <c r="G212" s="200" t="str" cm="1">
        <f t="array" ref="G212">_xlfn.IFS('Net-Zero Targets Coverage'!K80="","", 'Net-Zero Targets Coverage'!K80=0,"",'Net-Zero Targets Coverage'!K80&gt;0,'Net-Zero Targets Coverage'!K80)</f>
        <v/>
      </c>
      <c r="H212" s="200" t="str" cm="1">
        <f t="array" ref="H212">_xlfn.IFS('Net-Zero Targets Coverage'!L80="","", 'Net-Zero Targets Coverage'!L80=0,"",'Net-Zero Targets Coverage'!L80&gt;0,'Net-Zero Targets Coverage'!L80)</f>
        <v/>
      </c>
      <c r="I212" s="200" t="str" cm="1">
        <f t="array" ref="I212">_xlfn.IFS('Net-Zero Targets Coverage'!M80="","", 'Net-Zero Targets Coverage'!M80=0,"",'Net-Zero Targets Coverage'!M80&gt;0,'Net-Zero Targets Coverage'!M80)</f>
        <v/>
      </c>
      <c r="J212" s="200" t="str" cm="1">
        <f t="array" ref="J212">_xlfn.IFS('Net-Zero Targets Coverage'!N80="","", 'Net-Zero Targets Coverage'!N80=0,"",'Net-Zero Targets Coverage'!N80&gt;0,'Net-Zero Targets Coverage'!N80)</f>
        <v/>
      </c>
      <c r="K212" s="200" t="str" cm="1">
        <f t="array" ref="K212">_xlfn.IFS('Net-Zero Targets Coverage'!O80="","", 'Net-Zero Targets Coverage'!O80=0,"",'Net-Zero Targets Coverage'!O80&gt;0,'Net-Zero Targets Coverage'!O80)</f>
        <v/>
      </c>
      <c r="L212" s="200" t="str" cm="1">
        <f t="array" ref="L212">_xlfn.IFS('Net-Zero Targets Coverage'!P80="","", 'Net-Zero Targets Coverage'!P80=0,"",'Net-Zero Targets Coverage'!P80&gt;0,'Net-Zero Targets Coverage'!P80)</f>
        <v/>
      </c>
      <c r="M212" s="200" t="str" cm="1">
        <f t="array" ref="M212">_xlfn.IFS('Net-Zero Targets Coverage'!Q80="","", 'Net-Zero Targets Coverage'!Q80=0,"",'Net-Zero Targets Coverage'!Q80&gt;0,'Net-Zero Targets Coverage'!Q80)</f>
        <v/>
      </c>
      <c r="N212" s="200" t="str" cm="1">
        <f t="array" ref="N212">_xlfn.IFS('Net-Zero Targets Coverage'!R80="","", 'Net-Zero Targets Coverage'!R80=0,"",'Net-Zero Targets Coverage'!R80&gt;0,'Net-Zero Targets Coverage'!R80)</f>
        <v/>
      </c>
      <c r="O212" s="200" t="str" cm="1">
        <f t="array" ref="O212">_xlfn.IFS('Net-Zero Targets Coverage'!S80="","", 'Net-Zero Targets Coverage'!S80=0,"",'Net-Zero Targets Coverage'!S80&gt;0,'Net-Zero Targets Coverage'!S80)</f>
        <v/>
      </c>
      <c r="P212" s="200" t="str" cm="1">
        <f t="array" ref="P212">_xlfn.IFS('Net-Zero Targets Coverage'!T80="","", 'Net-Zero Targets Coverage'!T80=0,"",'Net-Zero Targets Coverage'!T80&gt;0,'Net-Zero Targets Coverage'!T80)</f>
        <v/>
      </c>
      <c r="Q212" s="200" t="str" cm="1">
        <f t="array" ref="Q212">_xlfn.IFS('Net-Zero Targets Coverage'!U80="","", 'Net-Zero Targets Coverage'!U80=0,"",'Net-Zero Targets Coverage'!U80&gt;0,'Net-Zero Targets Coverage'!U80)</f>
        <v/>
      </c>
      <c r="R212" s="200" t="str" cm="1">
        <f t="array" ref="R212">_xlfn.IFS('Net-Zero Targets Coverage'!V80="","", 'Net-Zero Targets Coverage'!V80=0,"",'Net-Zero Targets Coverage'!V80&gt;0,'Net-Zero Targets Coverage'!V80)</f>
        <v/>
      </c>
      <c r="S212" s="200" t="str" cm="1">
        <f t="array" ref="S212">_xlfn.IFS('Net-Zero Targets Coverage'!W80="","", 'Net-Zero Targets Coverage'!W80=0,"",'Net-Zero Targets Coverage'!W80&gt;0,'Net-Zero Targets Coverage'!W80)</f>
        <v/>
      </c>
      <c r="T212" s="200" t="str" cm="1">
        <f t="array" ref="T212">_xlfn.IFS('Net-Zero Targets Coverage'!X80="","", 'Net-Zero Targets Coverage'!X80=0,"",'Net-Zero Targets Coverage'!X80&gt;0,'Net-Zero Targets Coverage'!X80)</f>
        <v/>
      </c>
      <c r="U212" s="200" t="str" cm="1">
        <f t="array" ref="U212">_xlfn.IFS('Net-Zero Targets Coverage'!Y80="","", 'Net-Zero Targets Coverage'!Y80=0,"",'Net-Zero Targets Coverage'!Y80&gt;0,'Net-Zero Targets Coverage'!Y80)</f>
        <v/>
      </c>
      <c r="V212" s="200">
        <f>'Net-Zero Targets Coverage'!E80</f>
        <v>0</v>
      </c>
      <c r="W212" s="202"/>
      <c r="X212" s="202"/>
      <c r="Y212" s="202"/>
      <c r="Z212" s="202"/>
    </row>
    <row r="213" spans="1:26" ht="15.7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5.75" hidden="1" customHeight="1">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5.75" hidden="1" customHeight="1">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5.75" hidden="1" customHeight="1">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5.75" hidden="1" customHeight="1">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5.75" hidden="1" customHeight="1">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5.75" hidden="1" customHeight="1">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5.75" hidden="1" customHeight="1">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5.75" hidden="1" customHeight="1">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5.75" hidden="1" customHeight="1">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5.75" hidden="1" customHeight="1">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5.75" hidden="1" customHeight="1">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5.75" hidden="1" customHeight="1">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5.75" hidden="1" customHeight="1">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5.75" hidden="1" customHeight="1">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5.75" hidden="1" customHeight="1">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5.75" hidden="1" customHeight="1">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5.75" hidden="1" customHeight="1">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5.75" hidden="1" customHeight="1">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5.75" hidden="1" customHeight="1">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5.75" hidden="1" customHeight="1">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5.75" hidden="1" customHeight="1">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5.75" hidden="1" customHeight="1">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sheetData>
  <mergeCells count="5">
    <mergeCell ref="H28:L28"/>
    <mergeCell ref="M28:Q28"/>
    <mergeCell ref="B28:G28"/>
    <mergeCell ref="B50:E50"/>
    <mergeCell ref="B131:E131"/>
  </mergeCells>
  <pageMargins left="0.7" right="0.7" top="0.75" bottom="0.75" header="0" footer="0"/>
  <pageSetup orientation="landscape" r:id="rId1"/>
  <ignoredErrors>
    <ignoredError sqref="M13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WYZ70"/>
  <sheetViews>
    <sheetView zoomScale="94" zoomScaleNormal="100" workbookViewId="0">
      <selection activeCell="H30" sqref="H30:T30"/>
    </sheetView>
  </sheetViews>
  <sheetFormatPr baseColWidth="10" defaultColWidth="10.6640625" defaultRowHeight="15" customHeight="1" zeroHeight="1"/>
  <cols>
    <col min="1" max="1" width="5.6640625" customWidth="1"/>
    <col min="2" max="21" width="10.6640625" customWidth="1"/>
    <col min="22" max="22" width="5.6640625" customWidth="1"/>
    <col min="23" max="16224" width="0" hidden="1" customWidth="1"/>
    <col min="16225" max="16384" width="0.6640625" hidden="1" customWidth="1"/>
  </cols>
  <sheetData>
    <row r="1" spans="1:22" s="322" customFormat="1" ht="15" customHeight="1">
      <c r="A1" s="351"/>
      <c r="B1" s="352"/>
      <c r="C1" s="352"/>
      <c r="D1" s="352"/>
      <c r="E1" s="352"/>
      <c r="F1" s="352"/>
      <c r="G1" s="352"/>
      <c r="H1" s="352"/>
      <c r="I1" s="352"/>
      <c r="J1" s="352"/>
      <c r="K1" s="352"/>
      <c r="L1" s="352"/>
      <c r="M1" s="352"/>
      <c r="N1" s="352"/>
      <c r="O1" s="352"/>
      <c r="P1" s="352"/>
      <c r="Q1" s="352"/>
      <c r="R1" s="352"/>
      <c r="S1" s="352"/>
      <c r="T1" s="352"/>
      <c r="U1" s="352"/>
      <c r="V1" s="352"/>
    </row>
    <row r="2" spans="1:22" s="322" customFormat="1" ht="15" customHeight="1">
      <c r="A2" s="352"/>
      <c r="B2" s="353"/>
      <c r="C2" s="353"/>
      <c r="D2" s="353"/>
      <c r="E2" s="353"/>
      <c r="F2" s="353"/>
      <c r="G2" s="353"/>
      <c r="H2" s="353"/>
      <c r="I2" s="353"/>
      <c r="J2" s="353"/>
      <c r="K2" s="353"/>
      <c r="L2" s="353"/>
      <c r="M2" s="353"/>
      <c r="N2" s="353"/>
      <c r="O2" s="353"/>
      <c r="P2" s="353"/>
      <c r="Q2" s="353"/>
      <c r="R2" s="353"/>
      <c r="S2" s="353"/>
      <c r="T2" s="353"/>
      <c r="U2" s="353"/>
      <c r="V2" s="352"/>
    </row>
    <row r="3" spans="1:22" s="322" customFormat="1" ht="15" customHeight="1">
      <c r="A3" s="352"/>
      <c r="B3" s="353"/>
      <c r="C3" s="353"/>
      <c r="D3" s="353"/>
      <c r="E3" s="353"/>
      <c r="F3" s="353"/>
      <c r="G3" s="353"/>
      <c r="H3" s="353"/>
      <c r="I3" s="353"/>
      <c r="J3" s="353"/>
      <c r="K3" s="353"/>
      <c r="L3" s="353"/>
      <c r="M3" s="353"/>
      <c r="N3" s="353"/>
      <c r="O3" s="353"/>
      <c r="P3" s="353"/>
      <c r="Q3" s="353"/>
      <c r="R3" s="353"/>
      <c r="S3" s="353"/>
      <c r="T3" s="353"/>
      <c r="U3" s="353"/>
      <c r="V3" s="352"/>
    </row>
    <row r="4" spans="1:22" s="322" customFormat="1" ht="15" customHeight="1">
      <c r="A4" s="352"/>
      <c r="B4" s="353"/>
      <c r="C4" s="353"/>
      <c r="D4" s="353"/>
      <c r="E4" s="353"/>
      <c r="F4" s="353"/>
      <c r="G4" s="353"/>
      <c r="H4" s="353"/>
      <c r="I4" s="353"/>
      <c r="J4" s="353"/>
      <c r="K4" s="353"/>
      <c r="L4" s="353"/>
      <c r="M4" s="353"/>
      <c r="N4" s="353"/>
      <c r="O4" s="353"/>
      <c r="P4" s="353"/>
      <c r="Q4" s="353"/>
      <c r="R4" s="353"/>
      <c r="S4" s="353"/>
      <c r="T4" s="353"/>
      <c r="U4" s="353"/>
      <c r="V4" s="352"/>
    </row>
    <row r="5" spans="1:22" s="322" customFormat="1" ht="15" customHeight="1">
      <c r="A5" s="352"/>
      <c r="B5" s="353"/>
      <c r="C5" s="353"/>
      <c r="D5" s="353"/>
      <c r="E5" s="353"/>
      <c r="F5" s="353"/>
      <c r="G5" s="353"/>
      <c r="H5" s="353"/>
      <c r="I5" s="353"/>
      <c r="J5" s="353"/>
      <c r="K5" s="353"/>
      <c r="L5" s="353"/>
      <c r="M5" s="353"/>
      <c r="N5" s="353"/>
      <c r="O5" s="353"/>
      <c r="P5" s="353"/>
      <c r="Q5" s="353"/>
      <c r="R5" s="353"/>
      <c r="S5" s="353"/>
      <c r="T5" s="353"/>
      <c r="U5" s="353"/>
      <c r="V5" s="352"/>
    </row>
    <row r="6" spans="1:22" s="322" customFormat="1" ht="15" customHeight="1">
      <c r="A6" s="352"/>
      <c r="B6" s="353"/>
      <c r="C6" s="353"/>
      <c r="D6" s="353"/>
      <c r="E6" s="353"/>
      <c r="F6" s="353"/>
      <c r="G6" s="353"/>
      <c r="H6" s="353"/>
      <c r="I6" s="353"/>
      <c r="J6" s="353"/>
      <c r="K6" s="353"/>
      <c r="L6" s="353"/>
      <c r="M6" s="353"/>
      <c r="N6" s="353"/>
      <c r="O6" s="353"/>
      <c r="P6" s="353"/>
      <c r="Q6" s="353"/>
      <c r="R6" s="353"/>
      <c r="S6" s="353"/>
      <c r="T6" s="353"/>
      <c r="U6" s="353"/>
      <c r="V6" s="352"/>
    </row>
    <row r="7" spans="1:22" s="322" customFormat="1" ht="15" customHeight="1">
      <c r="A7" s="352"/>
      <c r="B7" s="353"/>
      <c r="C7" s="353"/>
      <c r="D7" s="353"/>
      <c r="E7" s="353"/>
      <c r="F7" s="353"/>
      <c r="G7" s="353"/>
      <c r="H7" s="353"/>
      <c r="I7" s="353"/>
      <c r="J7" s="353"/>
      <c r="K7" s="353"/>
      <c r="L7" s="353"/>
      <c r="M7" s="353"/>
      <c r="N7" s="353"/>
      <c r="O7" s="353"/>
      <c r="P7" s="353"/>
      <c r="Q7" s="353"/>
      <c r="R7" s="353"/>
      <c r="S7" s="353"/>
      <c r="T7" s="353"/>
      <c r="U7" s="353"/>
      <c r="V7" s="352"/>
    </row>
    <row r="8" spans="1:22" s="322" customFormat="1" ht="15" customHeight="1">
      <c r="A8" s="352"/>
      <c r="B8" s="353"/>
      <c r="C8" s="353"/>
      <c r="D8" s="353"/>
      <c r="E8" s="353"/>
      <c r="F8" s="353"/>
      <c r="G8" s="353"/>
      <c r="H8" s="353"/>
      <c r="I8" s="353"/>
      <c r="J8" s="353"/>
      <c r="K8" s="353"/>
      <c r="L8" s="353"/>
      <c r="M8" s="353"/>
      <c r="N8" s="353"/>
      <c r="O8" s="353"/>
      <c r="P8" s="353"/>
      <c r="Q8" s="353"/>
      <c r="R8" s="353"/>
      <c r="S8" s="353"/>
      <c r="T8" s="353"/>
      <c r="U8" s="353"/>
      <c r="V8" s="352"/>
    </row>
    <row r="9" spans="1:22" s="322" customFormat="1" ht="15" customHeight="1">
      <c r="A9" s="352"/>
      <c r="B9" s="353"/>
      <c r="C9" s="353"/>
      <c r="D9" s="353"/>
      <c r="E9" s="353"/>
      <c r="F9" s="353"/>
      <c r="G9" s="353"/>
      <c r="H9" s="353"/>
      <c r="I9" s="353"/>
      <c r="J9" s="353"/>
      <c r="K9" s="353"/>
      <c r="L9" s="353"/>
      <c r="M9" s="353"/>
      <c r="N9" s="353"/>
      <c r="O9" s="353"/>
      <c r="P9" s="353"/>
      <c r="Q9" s="353"/>
      <c r="R9" s="353"/>
      <c r="S9" s="353"/>
      <c r="T9" s="353"/>
      <c r="U9" s="353"/>
      <c r="V9" s="352"/>
    </row>
    <row r="10" spans="1:22" s="322" customFormat="1" ht="15" customHeight="1">
      <c r="A10" s="352"/>
      <c r="B10" s="352"/>
      <c r="C10" s="352"/>
      <c r="D10" s="352"/>
      <c r="E10" s="352"/>
      <c r="F10" s="352"/>
      <c r="G10" s="352"/>
      <c r="H10" s="352"/>
      <c r="I10" s="352"/>
      <c r="J10" s="352"/>
      <c r="K10" s="352"/>
      <c r="L10" s="352"/>
      <c r="M10" s="352"/>
      <c r="N10" s="352"/>
      <c r="O10" s="352"/>
      <c r="P10" s="352"/>
      <c r="Q10" s="352"/>
      <c r="R10" s="352"/>
      <c r="S10" s="352"/>
      <c r="T10" s="352"/>
      <c r="U10" s="352"/>
      <c r="V10" s="352"/>
    </row>
    <row r="11" spans="1:22" s="322" customFormat="1" ht="24.75" customHeight="1">
      <c r="A11" s="354" t="s">
        <v>1</v>
      </c>
      <c r="B11" s="352"/>
      <c r="C11" s="352"/>
      <c r="D11" s="352"/>
      <c r="E11" s="352"/>
      <c r="F11" s="352"/>
      <c r="G11" s="352"/>
      <c r="H11" s="352"/>
      <c r="I11" s="352"/>
      <c r="J11" s="352"/>
      <c r="K11" s="352"/>
      <c r="L11" s="352"/>
      <c r="M11" s="352"/>
      <c r="N11" s="352"/>
      <c r="O11" s="352"/>
      <c r="P11" s="352"/>
      <c r="Q11" s="352"/>
      <c r="R11" s="352"/>
      <c r="S11" s="352"/>
      <c r="T11" s="352"/>
      <c r="U11" s="352"/>
      <c r="V11" s="352"/>
    </row>
    <row r="12" spans="1:22" s="6" customFormat="1" ht="15" customHeight="1">
      <c r="A12" s="34"/>
      <c r="B12" s="34"/>
      <c r="C12" s="34"/>
      <c r="D12" s="34"/>
      <c r="E12" s="34"/>
      <c r="F12" s="34"/>
      <c r="G12" s="34"/>
      <c r="H12" s="34"/>
      <c r="I12" s="34"/>
      <c r="J12" s="34"/>
      <c r="K12" s="34"/>
      <c r="L12" s="34"/>
      <c r="M12" s="34"/>
      <c r="N12" s="34"/>
      <c r="O12" s="34"/>
      <c r="P12" s="34"/>
      <c r="Q12" s="34"/>
      <c r="R12" s="34"/>
      <c r="S12" s="34"/>
      <c r="T12" s="34"/>
      <c r="U12" s="34"/>
      <c r="V12" s="34"/>
    </row>
    <row r="13" spans="1:22" s="7" customFormat="1" ht="200" customHeight="1">
      <c r="A13" s="35"/>
      <c r="B13" s="341" t="s">
        <v>1152</v>
      </c>
      <c r="C13" s="333"/>
      <c r="D13" s="333"/>
      <c r="E13" s="333"/>
      <c r="F13" s="333"/>
      <c r="G13" s="333"/>
      <c r="H13" s="333"/>
      <c r="I13" s="333"/>
      <c r="J13" s="333"/>
      <c r="K13" s="333"/>
      <c r="L13" s="333"/>
      <c r="M13" s="333"/>
      <c r="N13" s="333"/>
      <c r="O13" s="333"/>
      <c r="P13" s="333"/>
      <c r="Q13" s="333"/>
      <c r="R13" s="333"/>
      <c r="S13" s="333"/>
      <c r="T13" s="333"/>
      <c r="U13" s="333"/>
      <c r="V13" s="35"/>
    </row>
    <row r="14" spans="1:22" s="7" customFormat="1" ht="15" customHeight="1">
      <c r="A14" s="35"/>
      <c r="B14" s="36"/>
      <c r="C14" s="36"/>
      <c r="D14" s="36"/>
      <c r="E14" s="36"/>
      <c r="F14" s="36"/>
      <c r="G14" s="36"/>
      <c r="H14" s="36"/>
      <c r="I14" s="36"/>
      <c r="J14" s="36"/>
      <c r="K14" s="36"/>
      <c r="L14" s="36"/>
      <c r="M14" s="36"/>
      <c r="N14" s="36"/>
      <c r="O14" s="36"/>
      <c r="P14" s="36"/>
      <c r="Q14" s="36"/>
      <c r="R14" s="36"/>
      <c r="S14" s="36"/>
      <c r="T14" s="36"/>
      <c r="U14" s="36"/>
      <c r="V14" s="35"/>
    </row>
    <row r="15" spans="1:22" s="7" customFormat="1" ht="79.25" customHeight="1">
      <c r="A15" s="35"/>
      <c r="B15" s="350" t="s">
        <v>2</v>
      </c>
      <c r="C15" s="333"/>
      <c r="D15" s="333"/>
      <c r="E15" s="333"/>
      <c r="F15" s="333"/>
      <c r="G15" s="333"/>
      <c r="H15" s="333"/>
      <c r="I15" s="333"/>
      <c r="J15" s="333"/>
      <c r="K15" s="333"/>
      <c r="L15" s="333"/>
      <c r="M15" s="333"/>
      <c r="N15" s="333"/>
      <c r="O15" s="333"/>
      <c r="P15" s="333"/>
      <c r="Q15" s="333"/>
      <c r="R15" s="333"/>
      <c r="S15" s="333"/>
      <c r="T15" s="333"/>
      <c r="U15" s="333"/>
      <c r="V15" s="35"/>
    </row>
    <row r="16" spans="1:22" s="5" customFormat="1" ht="13.5" customHeight="1">
      <c r="A16" s="32"/>
      <c r="B16" s="32"/>
      <c r="C16" s="32"/>
      <c r="D16" s="32"/>
      <c r="E16" s="32"/>
      <c r="F16" s="32"/>
      <c r="G16" s="32"/>
      <c r="H16" s="32"/>
      <c r="I16" s="32"/>
      <c r="J16" s="32"/>
      <c r="K16" s="32"/>
      <c r="L16" s="32"/>
      <c r="M16" s="32"/>
      <c r="N16" s="32"/>
      <c r="O16" s="32"/>
      <c r="P16" s="32"/>
      <c r="Q16" s="32"/>
      <c r="R16" s="32"/>
      <c r="S16" s="32"/>
      <c r="T16" s="32"/>
      <c r="U16" s="32"/>
      <c r="V16" s="32"/>
    </row>
    <row r="17" spans="1:22" s="330" customFormat="1" ht="24.75" customHeight="1">
      <c r="A17" s="338" t="s">
        <v>3</v>
      </c>
      <c r="B17" s="339"/>
      <c r="C17" s="339"/>
      <c r="D17" s="339"/>
      <c r="E17" s="339"/>
      <c r="F17" s="339"/>
      <c r="G17" s="339"/>
      <c r="H17" s="339"/>
      <c r="I17" s="339"/>
      <c r="J17" s="339"/>
      <c r="K17" s="339"/>
      <c r="L17" s="339"/>
      <c r="M17" s="339"/>
      <c r="N17" s="339"/>
      <c r="O17" s="339"/>
      <c r="P17" s="339"/>
      <c r="Q17" s="339"/>
      <c r="R17" s="339"/>
      <c r="S17" s="339"/>
      <c r="T17" s="339"/>
      <c r="U17" s="339"/>
      <c r="V17" s="339"/>
    </row>
    <row r="18" spans="1:22" s="8" customFormat="1" ht="15" customHeight="1">
      <c r="A18" s="340"/>
      <c r="B18" s="333"/>
      <c r="C18" s="333"/>
      <c r="D18" s="333"/>
      <c r="E18" s="333"/>
      <c r="F18" s="333"/>
      <c r="G18" s="333"/>
      <c r="H18" s="333"/>
      <c r="I18" s="333"/>
      <c r="J18" s="333"/>
      <c r="K18" s="333"/>
      <c r="L18" s="333"/>
      <c r="M18" s="333"/>
      <c r="N18" s="333"/>
      <c r="O18" s="333"/>
      <c r="P18" s="333"/>
      <c r="Q18" s="333"/>
      <c r="R18" s="333"/>
      <c r="S18" s="333"/>
      <c r="T18" s="333"/>
      <c r="U18" s="333"/>
      <c r="V18" s="333"/>
    </row>
    <row r="19" spans="1:22" s="2" customFormat="1" ht="64.5" customHeight="1">
      <c r="A19" s="37"/>
      <c r="B19" s="350" t="s">
        <v>4</v>
      </c>
      <c r="C19" s="333"/>
      <c r="D19" s="333"/>
      <c r="E19" s="333"/>
      <c r="F19" s="333"/>
      <c r="G19" s="333"/>
      <c r="H19" s="333"/>
      <c r="I19" s="333"/>
      <c r="J19" s="333"/>
      <c r="K19" s="333"/>
      <c r="L19" s="333"/>
      <c r="M19" s="333"/>
      <c r="N19" s="333"/>
      <c r="O19" s="333"/>
      <c r="P19" s="333"/>
      <c r="Q19" s="333"/>
      <c r="R19" s="333"/>
      <c r="S19" s="333"/>
      <c r="T19" s="333"/>
      <c r="U19" s="333"/>
      <c r="V19" s="37"/>
    </row>
    <row r="20" spans="1:22" s="2" customFormat="1" ht="64.5" customHeight="1">
      <c r="A20" s="37"/>
      <c r="B20" s="350" t="s">
        <v>5</v>
      </c>
      <c r="C20" s="333"/>
      <c r="D20" s="333"/>
      <c r="E20" s="333"/>
      <c r="F20" s="333"/>
      <c r="G20" s="333"/>
      <c r="H20" s="333"/>
      <c r="I20" s="333"/>
      <c r="J20" s="333"/>
      <c r="K20" s="333"/>
      <c r="L20" s="333"/>
      <c r="M20" s="333"/>
      <c r="N20" s="333"/>
      <c r="O20" s="333"/>
      <c r="P20" s="333"/>
      <c r="Q20" s="333"/>
      <c r="R20" s="333"/>
      <c r="S20" s="333"/>
      <c r="T20" s="333"/>
      <c r="U20" s="333"/>
      <c r="V20" s="37"/>
    </row>
    <row r="21" spans="1:22" s="9" customFormat="1" ht="64.5" customHeight="1">
      <c r="A21" s="38"/>
      <c r="B21" s="38"/>
      <c r="C21" s="38"/>
      <c r="D21" s="38"/>
      <c r="E21" s="38"/>
      <c r="F21" s="38"/>
      <c r="G21" s="38"/>
      <c r="H21" s="38"/>
      <c r="I21" s="38"/>
      <c r="J21" s="38"/>
      <c r="K21" s="38"/>
      <c r="L21" s="38"/>
      <c r="M21" s="38"/>
      <c r="N21" s="38"/>
      <c r="O21" s="38"/>
      <c r="P21" s="38"/>
      <c r="Q21" s="38"/>
      <c r="R21" s="38"/>
      <c r="S21" s="38"/>
      <c r="T21" s="38"/>
      <c r="U21" s="38"/>
      <c r="V21" s="38"/>
    </row>
    <row r="22" spans="1:22" s="2" customFormat="1" ht="15" customHeight="1">
      <c r="A22" s="37"/>
      <c r="B22" s="32"/>
      <c r="C22" s="32"/>
      <c r="D22" s="32"/>
      <c r="E22" s="32"/>
      <c r="F22" s="32"/>
      <c r="G22" s="32"/>
      <c r="H22" s="39"/>
      <c r="I22" s="39"/>
      <c r="J22" s="39"/>
      <c r="K22" s="39"/>
      <c r="L22" s="39"/>
      <c r="M22" s="39"/>
      <c r="N22" s="39"/>
      <c r="O22" s="39"/>
      <c r="P22" s="39"/>
      <c r="Q22" s="39"/>
      <c r="R22" s="39"/>
      <c r="S22" s="39"/>
      <c r="T22" s="39"/>
      <c r="U22" s="39"/>
      <c r="V22" s="37"/>
    </row>
    <row r="23" spans="1:22" s="2" customFormat="1" ht="15" customHeight="1">
      <c r="A23" s="37"/>
      <c r="B23" s="32"/>
      <c r="C23" s="32"/>
      <c r="D23" s="32"/>
      <c r="E23" s="32"/>
      <c r="F23" s="32"/>
      <c r="G23" s="32"/>
      <c r="H23" s="39"/>
      <c r="I23" s="39"/>
      <c r="J23" s="39"/>
      <c r="K23" s="39"/>
      <c r="L23" s="39"/>
      <c r="M23" s="39"/>
      <c r="N23" s="39"/>
      <c r="O23" s="39"/>
      <c r="P23" s="39"/>
      <c r="Q23" s="39"/>
      <c r="R23" s="39"/>
      <c r="S23" s="39"/>
      <c r="T23" s="39"/>
      <c r="U23" s="39"/>
      <c r="V23" s="37"/>
    </row>
    <row r="24" spans="1:22" s="2" customFormat="1" ht="13.5" customHeight="1">
      <c r="A24" s="32"/>
      <c r="B24" s="32"/>
      <c r="C24" s="32"/>
      <c r="D24" s="32"/>
      <c r="E24" s="32"/>
      <c r="F24" s="32"/>
      <c r="G24" s="32"/>
      <c r="H24" s="32"/>
      <c r="I24" s="32"/>
      <c r="J24" s="32"/>
      <c r="K24" s="32"/>
      <c r="L24" s="32"/>
      <c r="M24" s="32"/>
      <c r="N24" s="32"/>
      <c r="O24" s="32"/>
      <c r="P24" s="32"/>
      <c r="Q24" s="32"/>
      <c r="R24" s="32"/>
      <c r="S24" s="32"/>
      <c r="T24" s="32"/>
      <c r="U24" s="32"/>
      <c r="V24" s="32"/>
    </row>
    <row r="25" spans="1:22" s="2" customFormat="1" ht="24.75" customHeight="1">
      <c r="A25" s="338" t="s">
        <v>6</v>
      </c>
      <c r="B25" s="339"/>
      <c r="C25" s="339"/>
      <c r="D25" s="339"/>
      <c r="E25" s="339"/>
      <c r="F25" s="339"/>
      <c r="G25" s="339"/>
      <c r="H25" s="339"/>
      <c r="I25" s="339"/>
      <c r="J25" s="339"/>
      <c r="K25" s="339"/>
      <c r="L25" s="339"/>
      <c r="M25" s="339"/>
      <c r="N25" s="339"/>
      <c r="O25" s="339"/>
      <c r="P25" s="339"/>
      <c r="Q25" s="339"/>
      <c r="R25" s="339"/>
      <c r="S25" s="339"/>
      <c r="T25" s="339"/>
      <c r="U25" s="339"/>
      <c r="V25" s="339"/>
    </row>
    <row r="26" spans="1:22" s="10" customFormat="1" ht="15" customHeight="1">
      <c r="A26" s="40"/>
      <c r="B26" s="40"/>
      <c r="C26" s="40"/>
      <c r="D26" s="40"/>
      <c r="E26" s="40"/>
      <c r="F26" s="40"/>
      <c r="G26" s="40"/>
      <c r="H26" s="40"/>
      <c r="I26" s="40"/>
      <c r="J26" s="40"/>
      <c r="K26" s="40"/>
      <c r="L26" s="40"/>
      <c r="M26" s="40"/>
      <c r="N26" s="40"/>
      <c r="O26" s="40"/>
      <c r="P26" s="40"/>
      <c r="Q26" s="40"/>
      <c r="R26" s="40"/>
      <c r="S26" s="40"/>
      <c r="T26" s="40"/>
      <c r="U26" s="40"/>
      <c r="V26" s="40"/>
    </row>
    <row r="27" spans="1:22" s="2" customFormat="1" ht="64.5" customHeight="1">
      <c r="A27" s="32"/>
      <c r="B27" s="350" t="s">
        <v>7</v>
      </c>
      <c r="C27" s="333"/>
      <c r="D27" s="333"/>
      <c r="E27" s="333"/>
      <c r="F27" s="333"/>
      <c r="G27" s="333"/>
      <c r="H27" s="333"/>
      <c r="I27" s="333"/>
      <c r="J27" s="333"/>
      <c r="K27" s="333"/>
      <c r="L27" s="333"/>
      <c r="M27" s="333"/>
      <c r="N27" s="333"/>
      <c r="O27" s="333"/>
      <c r="P27" s="333"/>
      <c r="Q27" s="333"/>
      <c r="R27" s="333"/>
      <c r="S27" s="333"/>
      <c r="T27" s="333"/>
      <c r="U27" s="333"/>
      <c r="V27" s="32"/>
    </row>
    <row r="28" spans="1:22" s="5" customFormat="1" ht="13.5" customHeight="1">
      <c r="A28" s="32"/>
      <c r="B28" s="32"/>
      <c r="C28" s="32"/>
      <c r="D28" s="32"/>
      <c r="E28" s="32"/>
      <c r="F28" s="32"/>
      <c r="G28" s="32"/>
      <c r="H28" s="32"/>
      <c r="I28" s="32"/>
      <c r="J28" s="32"/>
      <c r="K28" s="32"/>
      <c r="L28" s="32"/>
      <c r="M28" s="32"/>
      <c r="N28" s="32"/>
      <c r="O28" s="32"/>
      <c r="P28" s="32"/>
      <c r="Q28" s="32"/>
      <c r="R28" s="32"/>
      <c r="S28" s="32"/>
      <c r="T28" s="32"/>
      <c r="U28" s="32"/>
      <c r="V28" s="32"/>
    </row>
    <row r="29" spans="1:22" s="3" customFormat="1" ht="24.75" customHeight="1">
      <c r="A29" s="41"/>
      <c r="B29" s="41"/>
      <c r="C29" s="345" t="s">
        <v>8</v>
      </c>
      <c r="D29" s="333"/>
      <c r="E29" s="333"/>
      <c r="F29" s="333"/>
      <c r="G29" s="333"/>
      <c r="H29" s="333"/>
      <c r="I29" s="333"/>
      <c r="J29" s="333"/>
      <c r="K29" s="333"/>
      <c r="L29" s="333"/>
      <c r="M29" s="333"/>
      <c r="N29" s="333"/>
      <c r="O29" s="333"/>
      <c r="P29" s="333"/>
      <c r="Q29" s="333"/>
      <c r="R29" s="333"/>
      <c r="S29" s="333"/>
      <c r="T29" s="333"/>
      <c r="U29" s="41"/>
      <c r="V29" s="41"/>
    </row>
    <row r="30" spans="1:22" s="11" customFormat="1" ht="64.5" customHeight="1">
      <c r="A30" s="37"/>
      <c r="B30" s="37"/>
      <c r="C30" s="42" t="s">
        <v>9</v>
      </c>
      <c r="D30" s="346"/>
      <c r="E30" s="336"/>
      <c r="F30" s="336"/>
      <c r="G30" s="336"/>
      <c r="H30" s="347" t="s">
        <v>10</v>
      </c>
      <c r="I30" s="333"/>
      <c r="J30" s="333"/>
      <c r="K30" s="333"/>
      <c r="L30" s="333"/>
      <c r="M30" s="333"/>
      <c r="N30" s="333"/>
      <c r="O30" s="333"/>
      <c r="P30" s="333"/>
      <c r="Q30" s="333"/>
      <c r="R30" s="333"/>
      <c r="S30" s="333"/>
      <c r="T30" s="333"/>
      <c r="U30" s="37"/>
      <c r="V30" s="37"/>
    </row>
    <row r="31" spans="1:22" s="2" customFormat="1" ht="13.5" customHeight="1">
      <c r="A31" s="32"/>
      <c r="B31" s="32"/>
      <c r="C31" s="43"/>
      <c r="D31" s="43"/>
      <c r="E31" s="43"/>
      <c r="F31" s="43"/>
      <c r="G31" s="43"/>
      <c r="H31" s="43"/>
      <c r="I31" s="43"/>
      <c r="J31" s="43"/>
      <c r="K31" s="43"/>
      <c r="L31" s="43"/>
      <c r="M31" s="43"/>
      <c r="N31" s="43"/>
      <c r="O31" s="43"/>
      <c r="P31" s="43"/>
      <c r="Q31" s="43"/>
      <c r="R31" s="43"/>
      <c r="S31" s="43"/>
      <c r="T31" s="32"/>
      <c r="U31" s="32"/>
      <c r="V31" s="32"/>
    </row>
    <row r="32" spans="1:22" s="11" customFormat="1" ht="64.5" customHeight="1">
      <c r="A32" s="37"/>
      <c r="B32" s="44"/>
      <c r="C32" s="43" t="s">
        <v>11</v>
      </c>
      <c r="D32" s="335"/>
      <c r="E32" s="336"/>
      <c r="F32" s="336"/>
      <c r="G32" s="336"/>
      <c r="H32" s="45"/>
      <c r="I32" s="43" t="s">
        <v>12</v>
      </c>
      <c r="J32" s="241"/>
      <c r="K32" s="348"/>
      <c r="L32" s="349"/>
      <c r="M32" s="241"/>
      <c r="N32" s="45"/>
      <c r="O32" s="43" t="s">
        <v>13</v>
      </c>
      <c r="P32" s="335"/>
      <c r="Q32" s="336"/>
      <c r="R32" s="336"/>
      <c r="S32" s="336"/>
      <c r="T32" s="44"/>
      <c r="U32" s="37"/>
      <c r="V32" s="37"/>
    </row>
    <row r="33" spans="1:22" s="2" customFormat="1" ht="13.5" customHeight="1">
      <c r="A33" s="32"/>
      <c r="B33" s="46"/>
      <c r="C33" s="47"/>
      <c r="D33" s="47"/>
      <c r="E33" s="47"/>
      <c r="F33" s="47"/>
      <c r="G33" s="47"/>
      <c r="H33" s="47"/>
      <c r="I33" s="47"/>
      <c r="J33" s="100" t="s">
        <v>14</v>
      </c>
      <c r="K33" s="342" t="s">
        <v>15</v>
      </c>
      <c r="L33" s="342"/>
      <c r="M33" s="100" t="s">
        <v>16</v>
      </c>
      <c r="N33" s="47"/>
      <c r="O33" s="47"/>
      <c r="P33" s="47"/>
      <c r="Q33" s="47"/>
      <c r="R33" s="47"/>
      <c r="S33" s="47"/>
      <c r="T33" s="32"/>
      <c r="U33" s="32"/>
      <c r="V33" s="32"/>
    </row>
    <row r="34" spans="1:22" s="2" customFormat="1" ht="13.5" customHeight="1">
      <c r="A34" s="32"/>
      <c r="B34" s="48"/>
      <c r="C34" s="337"/>
      <c r="D34" s="333"/>
      <c r="E34" s="333"/>
      <c r="F34" s="333"/>
      <c r="G34" s="333"/>
      <c r="H34" s="333"/>
      <c r="I34" s="333"/>
      <c r="J34" s="333"/>
      <c r="K34" s="333"/>
      <c r="L34" s="333"/>
      <c r="M34" s="333"/>
      <c r="N34" s="333"/>
      <c r="O34" s="333"/>
      <c r="P34" s="333"/>
      <c r="Q34" s="333"/>
      <c r="R34" s="333"/>
      <c r="S34" s="333"/>
      <c r="T34" s="32"/>
      <c r="U34" s="32"/>
      <c r="V34" s="32"/>
    </row>
    <row r="35" spans="1:22" s="3" customFormat="1" ht="24.75" customHeight="1">
      <c r="A35" s="338" t="s">
        <v>17</v>
      </c>
      <c r="B35" s="339"/>
      <c r="C35" s="339"/>
      <c r="D35" s="339"/>
      <c r="E35" s="339"/>
      <c r="F35" s="339"/>
      <c r="G35" s="339"/>
      <c r="H35" s="339"/>
      <c r="I35" s="339"/>
      <c r="J35" s="339"/>
      <c r="K35" s="339"/>
      <c r="L35" s="339"/>
      <c r="M35" s="339"/>
      <c r="N35" s="339"/>
      <c r="O35" s="339"/>
      <c r="P35" s="339"/>
      <c r="Q35" s="339"/>
      <c r="R35" s="339"/>
      <c r="S35" s="339"/>
      <c r="T35" s="339"/>
      <c r="U35" s="339"/>
      <c r="V35" s="339"/>
    </row>
    <row r="36" spans="1:22" s="8" customFormat="1" ht="15" customHeight="1">
      <c r="A36" s="340" t="s">
        <v>18</v>
      </c>
      <c r="B36" s="333"/>
      <c r="C36" s="333"/>
      <c r="D36" s="333"/>
      <c r="E36" s="333"/>
      <c r="F36" s="333"/>
      <c r="G36" s="333"/>
      <c r="H36" s="333"/>
      <c r="I36" s="333"/>
      <c r="J36" s="333"/>
      <c r="K36" s="333"/>
      <c r="L36" s="333"/>
      <c r="M36" s="333"/>
      <c r="N36" s="333"/>
      <c r="O36" s="333"/>
      <c r="P36" s="333"/>
      <c r="Q36" s="333"/>
      <c r="R36" s="333"/>
      <c r="S36" s="333"/>
      <c r="T36" s="333"/>
      <c r="U36" s="333"/>
      <c r="V36" s="333"/>
    </row>
    <row r="37" spans="1:22" s="5" customFormat="1" ht="184.5" customHeight="1">
      <c r="A37" s="32"/>
      <c r="B37" s="341" t="s">
        <v>1201</v>
      </c>
      <c r="C37" s="333"/>
      <c r="D37" s="333"/>
      <c r="E37" s="333"/>
      <c r="F37" s="333"/>
      <c r="G37" s="333"/>
      <c r="H37" s="333"/>
      <c r="I37" s="333"/>
      <c r="J37" s="333"/>
      <c r="K37" s="333"/>
      <c r="L37" s="333"/>
      <c r="M37" s="333"/>
      <c r="N37" s="333"/>
      <c r="O37" s="333"/>
      <c r="P37" s="333"/>
      <c r="Q37" s="333"/>
      <c r="R37" s="333"/>
      <c r="S37" s="333"/>
      <c r="T37" s="333"/>
      <c r="U37" s="333"/>
      <c r="V37" s="32"/>
    </row>
    <row r="38" spans="1:22" s="5" customFormat="1" ht="13.5" customHeight="1">
      <c r="A38" s="32"/>
      <c r="B38" s="32"/>
      <c r="C38" s="32"/>
      <c r="D38" s="32"/>
      <c r="E38" s="32"/>
      <c r="F38" s="32"/>
      <c r="G38" s="32"/>
      <c r="H38" s="32"/>
      <c r="I38" s="32"/>
      <c r="J38" s="32"/>
      <c r="K38" s="32"/>
      <c r="L38" s="32"/>
      <c r="M38" s="32"/>
      <c r="N38" s="32"/>
      <c r="O38" s="32"/>
      <c r="P38" s="32"/>
      <c r="Q38" s="32"/>
      <c r="R38" s="32"/>
      <c r="S38" s="32"/>
      <c r="T38" s="32"/>
      <c r="U38" s="32"/>
      <c r="V38" s="32"/>
    </row>
    <row r="39" spans="1:22" s="3" customFormat="1" ht="24.75" customHeight="1">
      <c r="A39" s="338" t="s">
        <v>19</v>
      </c>
      <c r="B39" s="339"/>
      <c r="C39" s="339"/>
      <c r="D39" s="339"/>
      <c r="E39" s="339"/>
      <c r="F39" s="339"/>
      <c r="G39" s="339"/>
      <c r="H39" s="339"/>
      <c r="I39" s="339"/>
      <c r="J39" s="339"/>
      <c r="K39" s="339"/>
      <c r="L39" s="339"/>
      <c r="M39" s="339"/>
      <c r="N39" s="339"/>
      <c r="O39" s="339"/>
      <c r="P39" s="339"/>
      <c r="Q39" s="339"/>
      <c r="R39" s="339"/>
      <c r="S39" s="339"/>
      <c r="T39" s="339"/>
      <c r="U39" s="339"/>
      <c r="V39" s="339"/>
    </row>
    <row r="40" spans="1:22" s="12" customFormat="1" ht="15" customHeight="1">
      <c r="A40" s="49"/>
      <c r="B40" s="49"/>
      <c r="C40" s="49"/>
      <c r="D40" s="49"/>
      <c r="E40" s="49"/>
      <c r="F40" s="49"/>
      <c r="G40" s="49"/>
      <c r="H40" s="49"/>
      <c r="I40" s="49"/>
      <c r="J40" s="49"/>
      <c r="K40" s="49"/>
      <c r="L40" s="49"/>
      <c r="M40" s="49"/>
      <c r="N40" s="49"/>
      <c r="O40" s="49"/>
      <c r="P40" s="49"/>
      <c r="Q40" s="49"/>
      <c r="R40" s="49"/>
      <c r="S40" s="49"/>
      <c r="T40" s="49"/>
      <c r="U40" s="49"/>
      <c r="V40" s="49"/>
    </row>
    <row r="41" spans="1:22" s="242" customFormat="1" ht="61.25" customHeight="1">
      <c r="B41" s="343" t="s">
        <v>1200</v>
      </c>
      <c r="C41" s="343"/>
      <c r="D41" s="343"/>
      <c r="E41" s="343"/>
      <c r="F41" s="343"/>
      <c r="G41" s="343"/>
      <c r="H41" s="343"/>
      <c r="I41" s="343"/>
      <c r="J41" s="343"/>
      <c r="K41" s="343"/>
      <c r="L41" s="343"/>
      <c r="M41" s="343"/>
      <c r="N41" s="343"/>
      <c r="O41" s="343"/>
      <c r="P41" s="343"/>
      <c r="Q41" s="343"/>
      <c r="R41" s="343"/>
      <c r="S41" s="343"/>
      <c r="T41" s="343"/>
      <c r="U41" s="343"/>
    </row>
    <row r="42" spans="1:22" s="5" customFormat="1" ht="42.5" customHeight="1">
      <c r="A42" s="32"/>
      <c r="B42" s="344" t="s">
        <v>20</v>
      </c>
      <c r="C42" s="344"/>
      <c r="D42" s="344"/>
      <c r="E42" s="344"/>
      <c r="F42" s="344"/>
      <c r="G42" s="344"/>
      <c r="H42" s="344"/>
      <c r="I42" s="344"/>
      <c r="J42" s="344"/>
      <c r="K42" s="344"/>
      <c r="L42" s="344"/>
      <c r="M42" s="344"/>
      <c r="N42" s="344"/>
      <c r="O42" s="344"/>
      <c r="P42" s="344"/>
      <c r="Q42" s="344"/>
      <c r="R42" s="344"/>
      <c r="S42" s="344"/>
      <c r="T42" s="344"/>
      <c r="U42" s="344"/>
      <c r="V42" s="32"/>
    </row>
    <row r="43" spans="1:22" s="5" customFormat="1" ht="13.5" hidden="1" customHeight="1">
      <c r="A43" s="32"/>
      <c r="B43" s="35"/>
      <c r="C43" s="35"/>
      <c r="D43" s="35"/>
      <c r="E43" s="35"/>
      <c r="F43" s="35"/>
      <c r="G43" s="35"/>
      <c r="H43" s="35"/>
      <c r="I43" s="35"/>
      <c r="J43" s="35"/>
      <c r="K43" s="35"/>
      <c r="L43" s="35"/>
      <c r="M43" s="35"/>
      <c r="N43" s="35"/>
      <c r="O43" s="35"/>
      <c r="P43" s="35"/>
      <c r="Q43" s="35"/>
      <c r="R43" s="35"/>
      <c r="S43" s="35"/>
      <c r="T43" s="35"/>
      <c r="U43" s="35"/>
      <c r="V43" s="32"/>
    </row>
    <row r="44" spans="1:22" s="5" customFormat="1" ht="13.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s="5" customFormat="1" ht="13.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s="5" customFormat="1" ht="13.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s="5" customFormat="1" ht="13.5" hidden="1" customHeight="1">
      <c r="A47" s="32"/>
      <c r="B47" s="32"/>
      <c r="C47" s="32"/>
      <c r="D47" s="32"/>
      <c r="E47" s="32"/>
      <c r="F47" s="32"/>
      <c r="G47" s="32"/>
      <c r="H47" s="32"/>
      <c r="I47" s="32"/>
      <c r="J47" s="332"/>
      <c r="K47" s="333"/>
      <c r="L47" s="333"/>
      <c r="M47" s="333"/>
      <c r="N47" s="32"/>
      <c r="O47" s="32"/>
      <c r="P47" s="32" t="s">
        <v>0</v>
      </c>
      <c r="Q47" s="32"/>
      <c r="R47" s="32"/>
      <c r="S47" s="32"/>
      <c r="T47" s="32"/>
      <c r="U47" s="32"/>
      <c r="V47" s="32"/>
    </row>
    <row r="48" spans="1:22" s="5" customFormat="1" ht="13.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s="5" customFormat="1" ht="13.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5" customFormat="1" ht="13.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s="5" customFormat="1" ht="13.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s="5" customFormat="1" ht="13.5" hidden="1" customHeight="1">
      <c r="A52" s="32"/>
      <c r="B52" s="32"/>
      <c r="C52" s="32"/>
      <c r="D52" s="32"/>
      <c r="E52" s="32"/>
      <c r="F52" s="32"/>
      <c r="G52" s="32"/>
      <c r="H52" s="32"/>
      <c r="I52" s="32"/>
      <c r="J52" s="32"/>
      <c r="K52" s="32"/>
      <c r="L52" s="32"/>
      <c r="M52" s="32"/>
      <c r="N52" s="32"/>
      <c r="O52" s="32"/>
      <c r="P52" s="32"/>
      <c r="Q52" s="32"/>
      <c r="R52" s="32"/>
      <c r="S52" s="32"/>
      <c r="T52" s="32"/>
      <c r="U52" s="32"/>
      <c r="V52" s="32"/>
    </row>
    <row r="53" spans="1:22" s="5" customFormat="1" ht="13.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s="32" customFormat="1" ht="13.5" hidden="1" customHeight="1"/>
    <row r="55" spans="1:22" s="2" customFormat="1" ht="14" hidden="1" customHeight="1">
      <c r="A55" s="32"/>
      <c r="B55" s="32"/>
      <c r="C55" s="32"/>
      <c r="D55" s="32"/>
      <c r="E55" s="32"/>
      <c r="F55" s="32"/>
      <c r="G55" s="32"/>
      <c r="H55" s="32"/>
      <c r="I55" s="32"/>
      <c r="J55" s="32"/>
      <c r="K55" s="32"/>
      <c r="L55" s="32"/>
      <c r="M55" s="32"/>
      <c r="N55" s="32"/>
      <c r="O55" s="32"/>
      <c r="P55" s="32"/>
      <c r="Q55" s="32"/>
      <c r="R55" s="32"/>
      <c r="S55" s="32"/>
      <c r="T55" s="32"/>
      <c r="U55" s="32"/>
      <c r="V55" s="32"/>
    </row>
    <row r="56" spans="1:22" s="2" customFormat="1" ht="14.25" hidden="1" customHeight="1">
      <c r="A56" s="32"/>
      <c r="B56" s="32"/>
      <c r="C56" s="32"/>
      <c r="D56" s="32"/>
      <c r="E56" s="32"/>
      <c r="F56" s="32"/>
      <c r="G56" s="32"/>
      <c r="H56" s="32"/>
      <c r="I56" s="32"/>
      <c r="J56" s="32"/>
      <c r="K56" s="32"/>
      <c r="L56" s="32"/>
      <c r="M56" s="32"/>
      <c r="N56" s="32"/>
      <c r="O56" s="32"/>
      <c r="P56" s="32"/>
      <c r="Q56" s="32"/>
      <c r="R56" s="32"/>
      <c r="S56" s="32"/>
      <c r="T56" s="32"/>
      <c r="U56" s="32"/>
      <c r="V56" s="32"/>
    </row>
    <row r="57" spans="1:22" s="2" customFormat="1" ht="14.25" hidden="1" customHeight="1">
      <c r="A57" s="32"/>
      <c r="B57" s="32"/>
      <c r="C57" s="32"/>
      <c r="D57" s="32"/>
      <c r="E57" s="32"/>
      <c r="F57" s="32"/>
      <c r="G57" s="32"/>
      <c r="H57" s="32"/>
      <c r="I57" s="32"/>
      <c r="J57" s="32"/>
      <c r="K57" s="32"/>
      <c r="L57" s="32"/>
      <c r="M57" s="32"/>
      <c r="N57" s="32"/>
      <c r="O57" s="32"/>
      <c r="P57" s="32"/>
      <c r="Q57" s="32"/>
      <c r="R57" s="32"/>
      <c r="S57" s="32"/>
      <c r="T57" s="32"/>
      <c r="U57" s="32"/>
      <c r="V57" s="32"/>
    </row>
    <row r="58" spans="1:22" s="1" customFormat="1" ht="16.25" hidden="1" customHeight="1">
      <c r="A58" s="32"/>
      <c r="B58" s="32"/>
      <c r="C58" s="32"/>
      <c r="D58" s="32"/>
      <c r="E58" s="32"/>
      <c r="F58" s="32"/>
      <c r="G58" s="32"/>
      <c r="H58" s="32"/>
      <c r="I58" s="32"/>
      <c r="J58" s="32"/>
      <c r="K58" s="32"/>
      <c r="L58" s="32"/>
      <c r="M58" s="32"/>
      <c r="N58" s="32"/>
      <c r="O58" s="32"/>
      <c r="P58" s="32"/>
      <c r="Q58" s="32"/>
      <c r="R58" s="32"/>
      <c r="S58" s="32"/>
      <c r="T58" s="32"/>
      <c r="U58" s="32"/>
      <c r="V58" s="32"/>
    </row>
    <row r="59" spans="1:22" s="1" customFormat="1" ht="13.5" hidden="1" customHeight="1">
      <c r="A59" s="32"/>
      <c r="B59" s="32"/>
      <c r="C59" s="32"/>
      <c r="D59" s="334"/>
      <c r="E59" s="333"/>
      <c r="F59" s="333"/>
      <c r="G59" s="333"/>
      <c r="H59" s="32"/>
      <c r="I59" s="32"/>
      <c r="J59" s="32"/>
      <c r="K59" s="32"/>
      <c r="L59" s="32"/>
      <c r="M59" s="32"/>
      <c r="N59" s="32"/>
      <c r="O59" s="32"/>
      <c r="P59" s="32"/>
      <c r="Q59" s="32"/>
      <c r="R59" s="32"/>
      <c r="S59" s="32"/>
      <c r="T59" s="32"/>
      <c r="U59" s="32"/>
      <c r="V59" s="32"/>
    </row>
    <row r="60" spans="1:22" s="1" customFormat="1" ht="13.5" hidden="1" customHeight="1">
      <c r="A60" s="32"/>
      <c r="B60" s="32"/>
      <c r="C60" s="32"/>
      <c r="D60" s="32"/>
      <c r="E60" s="32"/>
      <c r="F60" s="32"/>
      <c r="G60" s="32"/>
      <c r="H60" s="32"/>
      <c r="I60" s="32"/>
      <c r="J60" s="32"/>
      <c r="K60" s="32"/>
      <c r="L60" s="32"/>
      <c r="M60" s="32"/>
      <c r="N60" s="32"/>
      <c r="O60" s="32"/>
      <c r="P60" s="32"/>
      <c r="Q60" s="32"/>
      <c r="R60" s="32"/>
      <c r="S60" s="32"/>
      <c r="T60" s="32"/>
      <c r="U60" s="32"/>
      <c r="V60" s="32"/>
    </row>
    <row r="61" spans="1:22" s="1" customFormat="1" ht="13.5" hidden="1" customHeight="1">
      <c r="A61" s="32"/>
      <c r="B61" s="32"/>
      <c r="C61" s="32"/>
      <c r="D61" s="32"/>
      <c r="E61" s="32"/>
      <c r="F61" s="32"/>
      <c r="G61" s="32"/>
      <c r="H61" s="32"/>
      <c r="I61" s="32"/>
      <c r="J61" s="32"/>
      <c r="K61" s="32"/>
      <c r="L61" s="32"/>
      <c r="M61" s="32"/>
      <c r="N61" s="32"/>
      <c r="O61" s="32"/>
      <c r="P61" s="32"/>
      <c r="Q61" s="32"/>
      <c r="R61" s="32"/>
      <c r="S61" s="32"/>
      <c r="T61" s="32"/>
      <c r="U61" s="32"/>
      <c r="V61" s="32"/>
    </row>
    <row r="62" spans="1:22" s="1" customFormat="1" ht="13.5" hidden="1" customHeight="1">
      <c r="A62" s="32"/>
      <c r="B62" s="32"/>
      <c r="C62" s="32"/>
      <c r="D62" s="32"/>
      <c r="E62" s="32"/>
      <c r="F62" s="32"/>
      <c r="G62" s="32"/>
      <c r="H62" s="32"/>
      <c r="I62" s="32"/>
      <c r="J62" s="32"/>
      <c r="K62" s="32"/>
      <c r="L62" s="32"/>
      <c r="M62" s="32"/>
      <c r="N62" s="32"/>
      <c r="O62" s="32"/>
      <c r="P62" s="32"/>
      <c r="Q62" s="32"/>
      <c r="R62" s="32"/>
      <c r="S62" s="32"/>
      <c r="T62" s="32"/>
      <c r="U62" s="32"/>
      <c r="V62" s="32"/>
    </row>
    <row r="63" spans="1:22" s="1" customFormat="1" ht="13.5" hidden="1" customHeight="1">
      <c r="A63" s="32"/>
      <c r="B63" s="32"/>
      <c r="C63" s="32"/>
      <c r="D63" s="32"/>
      <c r="E63" s="32"/>
      <c r="F63" s="32"/>
      <c r="G63" s="32"/>
      <c r="H63" s="32"/>
      <c r="I63" s="32"/>
      <c r="J63" s="32"/>
      <c r="K63" s="32"/>
      <c r="L63" s="32"/>
      <c r="M63" s="32"/>
      <c r="N63" s="32"/>
      <c r="O63" s="32"/>
      <c r="P63" s="32"/>
      <c r="Q63" s="32"/>
      <c r="R63" s="32"/>
      <c r="S63" s="32"/>
      <c r="T63" s="32"/>
      <c r="U63" s="32"/>
      <c r="V63" s="32"/>
    </row>
    <row r="64" spans="1:22" s="1" customFormat="1" ht="13.5" hidden="1" customHeight="1">
      <c r="A64" s="32"/>
      <c r="B64" s="32"/>
      <c r="C64" s="32"/>
      <c r="D64" s="32"/>
      <c r="E64" s="32"/>
      <c r="F64" s="32"/>
      <c r="G64" s="32"/>
      <c r="H64" s="32"/>
      <c r="I64" s="32"/>
      <c r="J64" s="32"/>
      <c r="K64" s="32"/>
      <c r="L64" s="32"/>
      <c r="M64" s="32"/>
      <c r="N64" s="32"/>
      <c r="O64" s="32"/>
      <c r="P64" s="32"/>
      <c r="Q64" s="32"/>
      <c r="R64" s="32"/>
      <c r="S64" s="32"/>
      <c r="T64" s="32"/>
      <c r="U64" s="32"/>
      <c r="V64" s="32"/>
    </row>
    <row r="65" spans="1:22" s="1" customFormat="1" ht="13.5" hidden="1" customHeight="1">
      <c r="A65" s="32"/>
      <c r="B65" s="32"/>
      <c r="C65" s="32"/>
      <c r="D65" s="32"/>
      <c r="E65" s="32"/>
      <c r="F65" s="32"/>
      <c r="G65" s="32"/>
      <c r="H65" s="32"/>
      <c r="I65" s="32"/>
      <c r="J65" s="32"/>
      <c r="K65" s="32"/>
      <c r="L65" s="32"/>
      <c r="M65" s="32"/>
      <c r="N65" s="32"/>
      <c r="O65" s="32"/>
      <c r="P65" s="32"/>
      <c r="Q65" s="32"/>
      <c r="R65" s="32"/>
      <c r="S65" s="32"/>
      <c r="T65" s="32"/>
      <c r="U65" s="32"/>
      <c r="V65" s="32"/>
    </row>
    <row r="66" spans="1:22" s="1" customFormat="1" ht="13.5" hidden="1" customHeight="1">
      <c r="A66" s="32"/>
      <c r="B66" s="32"/>
      <c r="C66" s="32"/>
      <c r="D66" s="32"/>
      <c r="E66" s="32"/>
      <c r="F66" s="32"/>
      <c r="G66" s="32"/>
      <c r="H66" s="32"/>
      <c r="I66" s="32"/>
      <c r="J66" s="32"/>
      <c r="K66" s="32"/>
      <c r="L66" s="32"/>
      <c r="M66" s="32"/>
      <c r="N66" s="32"/>
      <c r="O66" s="32"/>
      <c r="P66" s="32"/>
      <c r="Q66" s="32"/>
      <c r="R66" s="32"/>
      <c r="S66" s="32"/>
      <c r="T66" s="32"/>
      <c r="U66" s="32"/>
      <c r="V66" s="32"/>
    </row>
    <row r="67" spans="1:22" s="1" customFormat="1" ht="13.5" hidden="1" customHeight="1">
      <c r="A67" s="32"/>
      <c r="B67" s="32"/>
      <c r="C67" s="32"/>
      <c r="D67" s="32"/>
      <c r="E67" s="32"/>
      <c r="F67" s="32"/>
      <c r="G67" s="32"/>
      <c r="H67" s="32"/>
      <c r="I67" s="32"/>
      <c r="J67" s="32"/>
      <c r="K67" s="32"/>
      <c r="L67" s="32"/>
      <c r="M67" s="32"/>
      <c r="N67" s="32"/>
      <c r="O67" s="32"/>
      <c r="P67" s="32"/>
      <c r="Q67" s="32"/>
      <c r="R67" s="32"/>
      <c r="S67" s="32"/>
      <c r="T67" s="32"/>
      <c r="U67" s="32"/>
      <c r="V67" s="32"/>
    </row>
    <row r="68" spans="1:22" s="1" customFormat="1" ht="13.5" hidden="1" customHeight="1">
      <c r="A68" s="32"/>
      <c r="B68" s="32"/>
      <c r="C68" s="32"/>
      <c r="D68" s="32"/>
      <c r="E68" s="32"/>
      <c r="F68" s="32"/>
      <c r="G68" s="32"/>
      <c r="H68" s="32"/>
      <c r="I68" s="32"/>
      <c r="J68" s="32"/>
      <c r="K68" s="32"/>
      <c r="L68" s="32"/>
      <c r="M68" s="32"/>
      <c r="N68" s="32"/>
      <c r="O68" s="32"/>
      <c r="P68" s="32"/>
      <c r="Q68" s="32"/>
      <c r="R68" s="32"/>
      <c r="S68" s="32"/>
      <c r="T68" s="32"/>
      <c r="U68" s="32"/>
      <c r="V68" s="32"/>
    </row>
    <row r="69" spans="1:22" s="1" customFormat="1" ht="13.5" hidden="1" customHeight="1">
      <c r="A69" s="33"/>
      <c r="B69" s="33"/>
      <c r="C69" s="33"/>
      <c r="D69" s="33"/>
      <c r="E69" s="33"/>
      <c r="F69" s="33"/>
      <c r="G69" s="33"/>
      <c r="H69" s="33"/>
      <c r="I69" s="33"/>
      <c r="J69" s="33"/>
      <c r="K69" s="33"/>
      <c r="L69" s="33"/>
      <c r="M69" s="33"/>
      <c r="N69" s="33"/>
      <c r="O69" s="33"/>
      <c r="P69" s="33"/>
      <c r="Q69" s="33"/>
      <c r="R69" s="33"/>
      <c r="S69" s="33"/>
      <c r="T69" s="33"/>
      <c r="U69" s="33"/>
      <c r="V69" s="33"/>
    </row>
    <row r="70" spans="1:22" s="1" customFormat="1" ht="13.5" hidden="1" customHeight="1">
      <c r="A70" s="33"/>
      <c r="B70" s="33"/>
      <c r="C70" s="33"/>
      <c r="D70" s="33"/>
      <c r="E70" s="33"/>
      <c r="F70" s="33"/>
      <c r="G70" s="33"/>
      <c r="H70" s="33"/>
      <c r="I70" s="33"/>
      <c r="J70" s="33"/>
      <c r="K70" s="33"/>
      <c r="L70" s="33"/>
      <c r="M70" s="33"/>
      <c r="N70" s="33"/>
      <c r="O70" s="33"/>
      <c r="P70" s="33"/>
      <c r="Q70" s="33"/>
      <c r="R70" s="33"/>
      <c r="S70" s="33"/>
      <c r="T70" s="33"/>
      <c r="U70" s="33"/>
      <c r="V70" s="33"/>
    </row>
  </sheetData>
  <sheetProtection algorithmName="SHA-512" hashValue="GzR4ARyW7f17vuyrUTOK/lRThQUo4OtsEvlDNS/PxBH+7hvA7st0gwf3UVLSYmNWPWos+fXm51GFIIjTCo/k/g==" saltValue="uDp6FxnKc4AcqKfuyWLyTw==" spinCount="100000" sheet="1" objects="1" scenarios="1"/>
  <mergeCells count="26">
    <mergeCell ref="A1:V10"/>
    <mergeCell ref="A11:V11"/>
    <mergeCell ref="B13:U13"/>
    <mergeCell ref="B15:U15"/>
    <mergeCell ref="A17:V17"/>
    <mergeCell ref="A18:V18"/>
    <mergeCell ref="B19:U19"/>
    <mergeCell ref="B20:U20"/>
    <mergeCell ref="A25:V25"/>
    <mergeCell ref="B27:U27"/>
    <mergeCell ref="C29:T29"/>
    <mergeCell ref="D30:G30"/>
    <mergeCell ref="H30:T30"/>
    <mergeCell ref="D32:G32"/>
    <mergeCell ref="K32:L32"/>
    <mergeCell ref="J47:M47"/>
    <mergeCell ref="D59:G59"/>
    <mergeCell ref="P32:S32"/>
    <mergeCell ref="C34:S34"/>
    <mergeCell ref="A35:V35"/>
    <mergeCell ref="A36:V36"/>
    <mergeCell ref="B37:U37"/>
    <mergeCell ref="A39:V39"/>
    <mergeCell ref="K33:L33"/>
    <mergeCell ref="B41:U41"/>
    <mergeCell ref="B42:U42"/>
  </mergeCells>
  <dataValidations count="2">
    <dataValidation type="list" allowBlank="1" showInputMessage="1" showErrorMessage="1" sqref="K32:L32" xr:uid="{4432D33D-9825-4C7A-80A0-6FEA52DAD820}">
      <formula1>"January,February,March,April,May,June,July,August,September,October,November,December"</formula1>
    </dataValidation>
    <dataValidation type="whole" allowBlank="1" showInputMessage="1" showErrorMessage="1" sqref="J32" xr:uid="{DBCA91CA-B9EA-43F6-988D-C94E848A9536}">
      <formula1>1</formula1>
      <formula2>31</formula2>
    </dataValidation>
  </dataValidations>
  <hyperlinks>
    <hyperlink ref="B42:U42" r:id="rId1" display="If you have any feedback on this submission form, or have identified an error with the document, please provide details using this form. " xr:uid="{9572C178-C4C6-46D6-8150-8523315074B7}"/>
  </hyperlinks>
  <printOptions horizontalCentered="1"/>
  <pageMargins left="0.7" right="0.7" top="0.75" bottom="0.75" header="0" footer="0"/>
  <pageSetup scale="37"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D893"/>
  <sheetViews>
    <sheetView zoomScale="80" zoomScaleNormal="80" workbookViewId="0">
      <selection activeCell="G26" sqref="G26:L26"/>
    </sheetView>
  </sheetViews>
  <sheetFormatPr baseColWidth="10" defaultColWidth="0" defaultRowHeight="0" customHeight="1" zeroHeight="1"/>
  <cols>
    <col min="1" max="1" width="5.6640625" customWidth="1"/>
    <col min="2" max="12" width="10.6640625" customWidth="1"/>
    <col min="13" max="21" width="10.6640625" style="116" customWidth="1"/>
    <col min="22" max="22" width="5.6640625" style="116" customWidth="1"/>
    <col min="23" max="28" width="10.6640625" hidden="1" customWidth="1"/>
    <col min="29" max="29" width="14.5" hidden="1" customWidth="1"/>
    <col min="30" max="30" width="0" hidden="1" customWidth="1"/>
    <col min="31" max="16384" width="14.5" hidden="1"/>
  </cols>
  <sheetData>
    <row r="1" spans="1:28" s="323" customFormat="1" ht="15" customHeight="1">
      <c r="A1" s="328"/>
      <c r="B1" s="328"/>
      <c r="C1" s="328"/>
      <c r="D1" s="328"/>
      <c r="E1" s="328"/>
      <c r="F1" s="328"/>
      <c r="G1" s="328"/>
      <c r="H1" s="328"/>
      <c r="I1" s="328"/>
      <c r="J1" s="328"/>
      <c r="K1" s="328"/>
      <c r="L1" s="328"/>
      <c r="M1" s="329"/>
      <c r="N1" s="329"/>
      <c r="O1" s="329"/>
      <c r="P1" s="329"/>
      <c r="Q1" s="329"/>
      <c r="R1" s="329"/>
      <c r="S1" s="329"/>
      <c r="T1" s="329"/>
      <c r="U1" s="329"/>
      <c r="V1" s="329"/>
      <c r="W1" s="322"/>
      <c r="X1" s="322"/>
      <c r="Y1" s="322"/>
      <c r="Z1" s="322"/>
      <c r="AA1" s="322"/>
      <c r="AB1" s="322"/>
    </row>
    <row r="2" spans="1:28" s="323" customFormat="1" ht="15" customHeight="1">
      <c r="A2" s="328"/>
      <c r="B2" s="328"/>
      <c r="C2" s="328"/>
      <c r="D2" s="328"/>
      <c r="E2" s="328"/>
      <c r="F2" s="328"/>
      <c r="G2" s="328"/>
      <c r="H2" s="328"/>
      <c r="I2" s="328"/>
      <c r="J2" s="328"/>
      <c r="K2" s="328"/>
      <c r="L2" s="328"/>
      <c r="M2" s="329"/>
      <c r="N2" s="329"/>
      <c r="O2" s="329"/>
      <c r="P2" s="329"/>
      <c r="Q2" s="329"/>
      <c r="R2" s="329"/>
      <c r="S2" s="329"/>
      <c r="T2" s="329"/>
      <c r="U2" s="329"/>
      <c r="V2" s="329"/>
      <c r="W2" s="322"/>
      <c r="X2" s="322"/>
      <c r="Y2" s="322"/>
      <c r="Z2" s="322"/>
      <c r="AA2" s="322"/>
      <c r="AB2" s="322"/>
    </row>
    <row r="3" spans="1:28" s="323" customFormat="1" ht="15" customHeight="1">
      <c r="A3" s="328"/>
      <c r="B3" s="328"/>
      <c r="C3" s="328"/>
      <c r="D3" s="328"/>
      <c r="E3" s="328"/>
      <c r="F3" s="328"/>
      <c r="G3" s="328"/>
      <c r="H3" s="328"/>
      <c r="I3" s="328"/>
      <c r="J3" s="328"/>
      <c r="K3" s="328"/>
      <c r="L3" s="328"/>
      <c r="M3" s="329"/>
      <c r="N3" s="329"/>
      <c r="O3" s="329"/>
      <c r="P3" s="329"/>
      <c r="Q3" s="329"/>
      <c r="R3" s="329"/>
      <c r="S3" s="329"/>
      <c r="T3" s="329"/>
      <c r="U3" s="329"/>
      <c r="V3" s="329"/>
      <c r="W3" s="322"/>
      <c r="X3" s="322"/>
      <c r="Y3" s="322"/>
      <c r="Z3" s="322"/>
      <c r="AA3" s="322"/>
      <c r="AB3" s="322"/>
    </row>
    <row r="4" spans="1:28" s="323" customFormat="1" ht="15" customHeight="1">
      <c r="A4" s="328"/>
      <c r="B4" s="328"/>
      <c r="C4" s="328"/>
      <c r="D4" s="328"/>
      <c r="E4" s="328"/>
      <c r="F4" s="328"/>
      <c r="G4" s="328"/>
      <c r="H4" s="328"/>
      <c r="I4" s="328"/>
      <c r="J4" s="328"/>
      <c r="K4" s="328"/>
      <c r="L4" s="328"/>
      <c r="M4" s="329"/>
      <c r="N4" s="329"/>
      <c r="O4" s="329"/>
      <c r="P4" s="329"/>
      <c r="Q4" s="329"/>
      <c r="R4" s="329"/>
      <c r="S4" s="329"/>
      <c r="T4" s="329"/>
      <c r="U4" s="329"/>
      <c r="V4" s="329"/>
      <c r="W4" s="322"/>
      <c r="X4" s="322"/>
      <c r="Y4" s="322"/>
      <c r="Z4" s="322"/>
      <c r="AA4" s="322"/>
      <c r="AB4" s="322"/>
    </row>
    <row r="5" spans="1:28" s="323" customFormat="1" ht="15" customHeight="1">
      <c r="A5" s="328"/>
      <c r="B5" s="328"/>
      <c r="C5" s="328"/>
      <c r="D5" s="328"/>
      <c r="E5" s="328"/>
      <c r="F5" s="328"/>
      <c r="G5" s="328"/>
      <c r="H5" s="328"/>
      <c r="I5" s="328"/>
      <c r="J5" s="328"/>
      <c r="K5" s="328"/>
      <c r="L5" s="328"/>
      <c r="M5" s="329"/>
      <c r="N5" s="329"/>
      <c r="O5" s="329"/>
      <c r="P5" s="329"/>
      <c r="Q5" s="329"/>
      <c r="R5" s="329"/>
      <c r="S5" s="329"/>
      <c r="T5" s="329"/>
      <c r="U5" s="329"/>
      <c r="V5" s="329"/>
      <c r="W5" s="322"/>
      <c r="X5" s="322"/>
      <c r="Y5" s="322"/>
      <c r="Z5" s="322"/>
      <c r="AA5" s="322"/>
      <c r="AB5" s="322"/>
    </row>
    <row r="6" spans="1:28" s="323" customFormat="1" ht="15" customHeight="1">
      <c r="A6" s="328"/>
      <c r="B6" s="328"/>
      <c r="C6" s="328"/>
      <c r="D6" s="328"/>
      <c r="E6" s="328"/>
      <c r="F6" s="328"/>
      <c r="G6" s="328"/>
      <c r="H6" s="328"/>
      <c r="I6" s="328"/>
      <c r="J6" s="328"/>
      <c r="K6" s="328"/>
      <c r="L6" s="328"/>
      <c r="M6" s="329"/>
      <c r="N6" s="329"/>
      <c r="O6" s="329"/>
      <c r="P6" s="329"/>
      <c r="Q6" s="329"/>
      <c r="R6" s="329"/>
      <c r="S6" s="329"/>
      <c r="T6" s="329"/>
      <c r="U6" s="329"/>
      <c r="V6" s="329"/>
      <c r="W6" s="322"/>
      <c r="X6" s="322"/>
      <c r="Y6" s="322"/>
      <c r="Z6" s="322"/>
      <c r="AA6" s="322"/>
      <c r="AB6" s="322"/>
    </row>
    <row r="7" spans="1:28" s="323" customFormat="1" ht="15" customHeight="1">
      <c r="A7" s="328"/>
      <c r="B7" s="328"/>
      <c r="C7" s="328"/>
      <c r="D7" s="328"/>
      <c r="E7" s="328"/>
      <c r="F7" s="328"/>
      <c r="G7" s="328"/>
      <c r="H7" s="328"/>
      <c r="I7" s="328"/>
      <c r="J7" s="328"/>
      <c r="K7" s="328"/>
      <c r="L7" s="328"/>
      <c r="M7" s="329"/>
      <c r="N7" s="329"/>
      <c r="O7" s="329"/>
      <c r="P7" s="329"/>
      <c r="Q7" s="329"/>
      <c r="R7" s="329"/>
      <c r="S7" s="329"/>
      <c r="T7" s="329"/>
      <c r="U7" s="329"/>
      <c r="V7" s="329"/>
      <c r="W7" s="322"/>
      <c r="X7" s="322"/>
      <c r="Y7" s="322"/>
      <c r="Z7" s="322"/>
      <c r="AA7" s="322"/>
      <c r="AB7" s="322"/>
    </row>
    <row r="8" spans="1:28" s="323" customFormat="1" ht="15" customHeight="1">
      <c r="A8" s="328"/>
      <c r="B8" s="328"/>
      <c r="C8" s="328"/>
      <c r="D8" s="328"/>
      <c r="E8" s="328"/>
      <c r="F8" s="328"/>
      <c r="G8" s="328"/>
      <c r="H8" s="328"/>
      <c r="I8" s="328"/>
      <c r="J8" s="328"/>
      <c r="K8" s="328"/>
      <c r="L8" s="328"/>
      <c r="M8" s="329"/>
      <c r="N8" s="329"/>
      <c r="O8" s="329"/>
      <c r="P8" s="329"/>
      <c r="Q8" s="329"/>
      <c r="R8" s="329"/>
      <c r="S8" s="329"/>
      <c r="T8" s="329"/>
      <c r="U8" s="329"/>
      <c r="V8" s="329"/>
      <c r="W8" s="322"/>
      <c r="X8" s="322"/>
      <c r="Y8" s="322"/>
      <c r="Z8" s="322"/>
      <c r="AA8" s="322"/>
      <c r="AB8" s="322"/>
    </row>
    <row r="9" spans="1:28" s="323" customFormat="1" ht="15" customHeight="1">
      <c r="A9" s="328"/>
      <c r="B9" s="328"/>
      <c r="C9" s="328"/>
      <c r="D9" s="328"/>
      <c r="E9" s="328"/>
      <c r="F9" s="328"/>
      <c r="G9" s="328"/>
      <c r="H9" s="328"/>
      <c r="I9" s="328"/>
      <c r="J9" s="328"/>
      <c r="K9" s="328"/>
      <c r="L9" s="328"/>
      <c r="M9" s="329"/>
      <c r="N9" s="329"/>
      <c r="O9" s="329"/>
      <c r="P9" s="329"/>
      <c r="Q9" s="329"/>
      <c r="R9" s="329"/>
      <c r="S9" s="329"/>
      <c r="T9" s="329"/>
      <c r="U9" s="329"/>
      <c r="V9" s="329"/>
      <c r="W9" s="322"/>
      <c r="X9" s="322"/>
      <c r="Y9" s="322"/>
      <c r="Z9" s="322"/>
      <c r="AA9" s="322"/>
      <c r="AB9" s="322"/>
    </row>
    <row r="10" spans="1:28" s="323" customFormat="1" ht="15" customHeight="1">
      <c r="A10" s="328"/>
      <c r="B10" s="328"/>
      <c r="C10" s="328"/>
      <c r="D10" s="328"/>
      <c r="E10" s="328"/>
      <c r="F10" s="328"/>
      <c r="G10" s="328"/>
      <c r="H10" s="328"/>
      <c r="I10" s="328"/>
      <c r="J10" s="328"/>
      <c r="K10" s="328"/>
      <c r="L10" s="328"/>
      <c r="M10" s="329"/>
      <c r="N10" s="329"/>
      <c r="O10" s="329"/>
      <c r="P10" s="329"/>
      <c r="Q10" s="329"/>
      <c r="R10" s="329"/>
      <c r="S10" s="329"/>
      <c r="T10" s="329"/>
      <c r="U10" s="329"/>
      <c r="V10" s="329"/>
      <c r="W10" s="322"/>
      <c r="X10" s="322"/>
      <c r="Y10" s="322"/>
      <c r="Z10" s="322"/>
      <c r="AA10" s="322"/>
      <c r="AB10" s="322"/>
    </row>
    <row r="11" spans="1:28" s="323" customFormat="1" ht="25.25" customHeight="1">
      <c r="A11" s="354" t="s">
        <v>21</v>
      </c>
      <c r="B11" s="352"/>
      <c r="C11" s="352"/>
      <c r="D11" s="352"/>
      <c r="E11" s="352"/>
      <c r="F11" s="352"/>
      <c r="G11" s="352"/>
      <c r="H11" s="352"/>
      <c r="I11" s="352"/>
      <c r="J11" s="352"/>
      <c r="K11" s="352"/>
      <c r="L11" s="352"/>
      <c r="M11" s="352"/>
      <c r="N11" s="352"/>
      <c r="O11" s="352"/>
      <c r="P11" s="352"/>
      <c r="Q11" s="352"/>
      <c r="R11" s="352"/>
      <c r="S11" s="352"/>
      <c r="T11" s="352"/>
      <c r="U11" s="352"/>
      <c r="V11" s="352"/>
    </row>
    <row r="12" spans="1:28" ht="24.75" customHeight="1" thickBot="1">
      <c r="A12" s="50"/>
      <c r="B12" s="51" t="s">
        <v>22</v>
      </c>
      <c r="C12" s="379" t="s">
        <v>23</v>
      </c>
      <c r="D12" s="333"/>
      <c r="E12" s="333"/>
      <c r="F12" s="333"/>
      <c r="G12" s="379" t="s">
        <v>24</v>
      </c>
      <c r="H12" s="333"/>
      <c r="I12" s="333"/>
      <c r="J12" s="333"/>
      <c r="K12" s="333"/>
      <c r="L12" s="333"/>
      <c r="M12" s="380" t="s">
        <v>25</v>
      </c>
      <c r="N12" s="381"/>
      <c r="O12" s="381"/>
      <c r="P12" s="381"/>
      <c r="Q12" s="381"/>
      <c r="R12" s="381"/>
      <c r="S12" s="381"/>
      <c r="T12" s="381"/>
      <c r="U12" s="381"/>
      <c r="V12" s="111"/>
      <c r="W12" s="14"/>
      <c r="X12" s="14"/>
      <c r="Y12" s="14"/>
      <c r="Z12" s="14"/>
      <c r="AA12" s="14"/>
      <c r="AB12" s="14"/>
    </row>
    <row r="13" spans="1:28" ht="99.75" customHeight="1">
      <c r="A13" s="53"/>
      <c r="B13" s="142" t="s">
        <v>26</v>
      </c>
      <c r="C13" s="372" t="s">
        <v>27</v>
      </c>
      <c r="D13" s="373"/>
      <c r="E13" s="373"/>
      <c r="F13" s="373"/>
      <c r="G13" s="355"/>
      <c r="H13" s="382"/>
      <c r="I13" s="382"/>
      <c r="J13" s="382"/>
      <c r="K13" s="382"/>
      <c r="L13" s="382"/>
      <c r="M13" s="357" t="s">
        <v>28</v>
      </c>
      <c r="N13" s="358"/>
      <c r="O13" s="358"/>
      <c r="P13" s="358"/>
      <c r="Q13" s="358"/>
      <c r="R13" s="358"/>
      <c r="S13" s="358"/>
      <c r="T13" s="358"/>
      <c r="U13" s="358"/>
      <c r="V13" s="112"/>
      <c r="W13" s="15"/>
      <c r="X13" s="15"/>
      <c r="Y13" s="15"/>
      <c r="Z13" s="15"/>
      <c r="AA13" s="15"/>
      <c r="AB13" s="15"/>
    </row>
    <row r="14" spans="1:28" ht="15">
      <c r="A14" s="62"/>
      <c r="B14" s="62"/>
      <c r="C14" s="62"/>
      <c r="D14" s="62"/>
      <c r="E14" s="62"/>
      <c r="F14" s="62"/>
      <c r="G14" s="62"/>
      <c r="H14" s="62"/>
      <c r="I14" s="62"/>
      <c r="J14" s="62"/>
      <c r="K14" s="62"/>
      <c r="L14" s="62"/>
      <c r="M14" s="114"/>
      <c r="N14" s="114"/>
      <c r="O14" s="114"/>
      <c r="P14" s="114"/>
      <c r="Q14" s="114"/>
      <c r="R14" s="114"/>
      <c r="S14" s="114"/>
      <c r="T14" s="114"/>
      <c r="U14" s="114"/>
      <c r="V14" s="114"/>
      <c r="W14" s="62"/>
      <c r="X14" s="62"/>
      <c r="Y14" s="62"/>
      <c r="Z14" s="62"/>
      <c r="AA14" s="62"/>
      <c r="AB14" s="62"/>
    </row>
    <row r="15" spans="1:28" ht="24.75" customHeight="1" thickBot="1">
      <c r="A15" s="359" t="s">
        <v>32</v>
      </c>
      <c r="B15" s="365"/>
      <c r="C15" s="365"/>
      <c r="D15" s="365"/>
      <c r="E15" s="365"/>
      <c r="F15" s="365"/>
      <c r="G15" s="365"/>
      <c r="H15" s="365"/>
      <c r="I15" s="365"/>
      <c r="J15" s="365"/>
      <c r="K15" s="365"/>
      <c r="L15" s="365"/>
      <c r="M15" s="365"/>
      <c r="N15" s="365"/>
      <c r="O15" s="365"/>
      <c r="P15" s="365"/>
      <c r="Q15" s="365"/>
      <c r="R15" s="365"/>
      <c r="S15" s="365"/>
      <c r="T15" s="365"/>
      <c r="U15" s="365"/>
      <c r="V15" s="365"/>
      <c r="W15" s="2"/>
      <c r="X15" s="2"/>
      <c r="Y15" s="2"/>
      <c r="Z15" s="2"/>
      <c r="AA15" s="2"/>
      <c r="AB15" s="2"/>
    </row>
    <row r="16" spans="1:28" ht="150" customHeight="1">
      <c r="A16" s="59"/>
      <c r="B16" s="142" t="s">
        <v>1202</v>
      </c>
      <c r="C16" s="372" t="s">
        <v>35</v>
      </c>
      <c r="D16" s="373"/>
      <c r="E16" s="373"/>
      <c r="F16" s="373"/>
      <c r="G16" s="374"/>
      <c r="H16" s="356"/>
      <c r="I16" s="356"/>
      <c r="J16" s="356"/>
      <c r="K16" s="356"/>
      <c r="L16" s="356"/>
      <c r="M16" s="375" t="s">
        <v>1140</v>
      </c>
      <c r="N16" s="376"/>
      <c r="O16" s="376"/>
      <c r="P16" s="376"/>
      <c r="Q16" s="376"/>
      <c r="R16" s="376"/>
      <c r="S16" s="376"/>
      <c r="T16" s="376"/>
      <c r="U16" s="376"/>
      <c r="V16" s="133"/>
      <c r="W16" s="60"/>
      <c r="X16" s="60"/>
      <c r="Y16" s="60"/>
      <c r="Z16" s="60"/>
      <c r="AA16" s="60"/>
      <c r="AB16" s="60"/>
    </row>
    <row r="17" spans="1:28" ht="49.5" customHeight="1">
      <c r="A17" s="56"/>
      <c r="B17" s="143" t="s">
        <v>34</v>
      </c>
      <c r="C17" s="366" t="s">
        <v>38</v>
      </c>
      <c r="D17" s="367"/>
      <c r="E17" s="367"/>
      <c r="F17" s="367"/>
      <c r="G17" s="377"/>
      <c r="H17" s="378"/>
      <c r="I17" s="378"/>
      <c r="J17" s="378"/>
      <c r="K17" s="378"/>
      <c r="L17" s="378"/>
      <c r="M17" s="370" t="s">
        <v>39</v>
      </c>
      <c r="N17" s="371"/>
      <c r="O17" s="371"/>
      <c r="P17" s="371"/>
      <c r="Q17" s="371"/>
      <c r="R17" s="371"/>
      <c r="S17" s="371"/>
      <c r="T17" s="371"/>
      <c r="U17" s="371"/>
      <c r="V17" s="113"/>
      <c r="W17" s="61"/>
      <c r="X17" s="61"/>
      <c r="Y17" s="61"/>
      <c r="Z17" s="61"/>
      <c r="AA17" s="61"/>
      <c r="AB17" s="61"/>
    </row>
    <row r="18" spans="1:28" ht="49.5" customHeight="1">
      <c r="A18" s="56"/>
      <c r="B18" s="143" t="s">
        <v>37</v>
      </c>
      <c r="C18" s="366" t="s">
        <v>41</v>
      </c>
      <c r="D18" s="367"/>
      <c r="E18" s="367"/>
      <c r="F18" s="367"/>
      <c r="G18" s="368"/>
      <c r="H18" s="369"/>
      <c r="I18" s="369"/>
      <c r="J18" s="369"/>
      <c r="K18" s="369"/>
      <c r="L18" s="369"/>
      <c r="M18" s="370" t="s">
        <v>42</v>
      </c>
      <c r="N18" s="371"/>
      <c r="O18" s="371"/>
      <c r="P18" s="371"/>
      <c r="Q18" s="371"/>
      <c r="R18" s="371"/>
      <c r="S18" s="371"/>
      <c r="T18" s="371"/>
      <c r="U18" s="371"/>
      <c r="V18" s="113"/>
      <c r="W18" s="61"/>
      <c r="X18" s="61"/>
      <c r="Y18" s="61"/>
      <c r="Z18" s="61"/>
      <c r="AA18" s="61"/>
      <c r="AB18" s="61"/>
    </row>
    <row r="19" spans="1:28" ht="49.5" customHeight="1">
      <c r="A19" s="56"/>
      <c r="B19" s="143" t="s">
        <v>40</v>
      </c>
      <c r="C19" s="366" t="s">
        <v>43</v>
      </c>
      <c r="D19" s="367"/>
      <c r="E19" s="367"/>
      <c r="F19" s="367"/>
      <c r="G19" s="368"/>
      <c r="H19" s="369"/>
      <c r="I19" s="369"/>
      <c r="J19" s="369"/>
      <c r="K19" s="369"/>
      <c r="L19" s="369"/>
      <c r="M19" s="370" t="s">
        <v>44</v>
      </c>
      <c r="N19" s="371"/>
      <c r="O19" s="371"/>
      <c r="P19" s="371"/>
      <c r="Q19" s="371"/>
      <c r="R19" s="371"/>
      <c r="S19" s="371"/>
      <c r="T19" s="371"/>
      <c r="U19" s="371"/>
      <c r="V19" s="113"/>
      <c r="W19" s="61"/>
      <c r="X19" s="61"/>
      <c r="Y19" s="61"/>
      <c r="Z19" s="61"/>
      <c r="AA19" s="61"/>
      <c r="AB19" s="61"/>
    </row>
    <row r="20" spans="1:28" ht="15.75" customHeight="1">
      <c r="A20" s="62"/>
      <c r="B20" s="62"/>
      <c r="C20" s="62"/>
      <c r="D20" s="62"/>
      <c r="E20" s="62"/>
      <c r="F20" s="62"/>
      <c r="G20" s="62"/>
      <c r="H20" s="62"/>
      <c r="I20" s="62"/>
      <c r="J20" s="62"/>
      <c r="K20" s="62"/>
      <c r="L20" s="62"/>
      <c r="M20" s="114"/>
      <c r="N20" s="114"/>
      <c r="O20" s="114"/>
      <c r="P20" s="114"/>
      <c r="Q20" s="114"/>
      <c r="R20" s="114"/>
      <c r="S20" s="114"/>
      <c r="T20" s="114"/>
      <c r="U20" s="114"/>
      <c r="V20" s="114"/>
      <c r="W20" s="62"/>
      <c r="X20" s="62"/>
      <c r="Y20" s="62"/>
      <c r="Z20" s="62"/>
      <c r="AA20" s="62"/>
      <c r="AB20" s="62"/>
    </row>
    <row r="21" spans="1:28" ht="24.75" customHeight="1" thickBot="1">
      <c r="A21" s="359" t="s">
        <v>50</v>
      </c>
      <c r="B21" s="365"/>
      <c r="C21" s="365"/>
      <c r="D21" s="365"/>
      <c r="E21" s="365"/>
      <c r="F21" s="365"/>
      <c r="G21" s="365"/>
      <c r="H21" s="365"/>
      <c r="I21" s="365"/>
      <c r="J21" s="365"/>
      <c r="K21" s="365"/>
      <c r="L21" s="365"/>
      <c r="M21" s="365"/>
      <c r="N21" s="365"/>
      <c r="O21" s="365"/>
      <c r="P21" s="365"/>
      <c r="Q21" s="365"/>
      <c r="R21" s="365"/>
      <c r="S21" s="365"/>
      <c r="T21" s="365"/>
      <c r="U21" s="365"/>
      <c r="V21" s="365"/>
      <c r="W21" s="2"/>
      <c r="X21" s="2"/>
      <c r="Y21" s="2"/>
      <c r="Z21" s="2"/>
      <c r="AA21" s="2"/>
      <c r="AB21" s="18"/>
    </row>
    <row r="22" spans="1:28" ht="144" customHeight="1">
      <c r="A22" s="53"/>
      <c r="B22" s="142" t="s">
        <v>45</v>
      </c>
      <c r="C22" s="362" t="s">
        <v>52</v>
      </c>
      <c r="D22" s="361"/>
      <c r="E22" s="361"/>
      <c r="F22" s="361"/>
      <c r="G22" s="355"/>
      <c r="H22" s="356"/>
      <c r="I22" s="356"/>
      <c r="J22" s="356"/>
      <c r="K22" s="356"/>
      <c r="L22" s="356"/>
      <c r="M22" s="357" t="s">
        <v>1203</v>
      </c>
      <c r="N22" s="358"/>
      <c r="O22" s="358"/>
      <c r="P22" s="358"/>
      <c r="Q22" s="358"/>
      <c r="R22" s="358"/>
      <c r="S22" s="358"/>
      <c r="T22" s="358"/>
      <c r="U22" s="358"/>
      <c r="V22" s="112"/>
      <c r="W22" s="15"/>
      <c r="X22" s="15"/>
      <c r="Y22" s="15"/>
      <c r="Z22" s="15"/>
      <c r="AA22" s="15"/>
      <c r="AB22" s="15"/>
    </row>
    <row r="23" spans="1:28" ht="144" customHeight="1">
      <c r="A23" s="53"/>
      <c r="B23" s="142" t="s">
        <v>47</v>
      </c>
      <c r="C23" s="362" t="s">
        <v>56</v>
      </c>
      <c r="D23" s="361"/>
      <c r="E23" s="361"/>
      <c r="F23" s="361"/>
      <c r="G23" s="363"/>
      <c r="H23" s="364"/>
      <c r="I23" s="364"/>
      <c r="J23" s="364"/>
      <c r="K23" s="364"/>
      <c r="L23" s="364"/>
      <c r="M23" s="357" t="s">
        <v>57</v>
      </c>
      <c r="N23" s="358"/>
      <c r="O23" s="358"/>
      <c r="P23" s="358"/>
      <c r="Q23" s="358"/>
      <c r="R23" s="358"/>
      <c r="S23" s="358"/>
      <c r="T23" s="358"/>
      <c r="U23" s="358"/>
      <c r="V23" s="112"/>
      <c r="W23" s="15"/>
      <c r="X23" s="15"/>
      <c r="Y23" s="15"/>
      <c r="Z23" s="15"/>
      <c r="AA23" s="15"/>
      <c r="AB23" s="15"/>
    </row>
    <row r="24" spans="1:28" ht="144" customHeight="1">
      <c r="A24" s="53"/>
      <c r="B24" s="142" t="s">
        <v>48</v>
      </c>
      <c r="C24" s="362" t="s">
        <v>58</v>
      </c>
      <c r="D24" s="361"/>
      <c r="E24" s="361"/>
      <c r="F24" s="361"/>
      <c r="G24" s="363"/>
      <c r="H24" s="364"/>
      <c r="I24" s="364"/>
      <c r="J24" s="364"/>
      <c r="K24" s="364"/>
      <c r="L24" s="364"/>
      <c r="M24" s="357" t="s">
        <v>59</v>
      </c>
      <c r="N24" s="358"/>
      <c r="O24" s="358"/>
      <c r="P24" s="358"/>
      <c r="Q24" s="358"/>
      <c r="R24" s="358"/>
      <c r="S24" s="358"/>
      <c r="T24" s="358"/>
      <c r="U24" s="358"/>
      <c r="V24" s="112"/>
      <c r="W24" s="15"/>
      <c r="X24" s="15"/>
      <c r="Y24" s="15"/>
      <c r="Z24" s="15"/>
      <c r="AA24" s="15"/>
      <c r="AB24" s="15"/>
    </row>
    <row r="25" spans="1:28" ht="144" customHeight="1">
      <c r="A25" s="53"/>
      <c r="B25" s="142" t="s">
        <v>49</v>
      </c>
      <c r="C25" s="362" t="s">
        <v>60</v>
      </c>
      <c r="D25" s="361"/>
      <c r="E25" s="361"/>
      <c r="F25" s="361"/>
      <c r="G25" s="363"/>
      <c r="H25" s="364"/>
      <c r="I25" s="364"/>
      <c r="J25" s="364"/>
      <c r="K25" s="364"/>
      <c r="L25" s="364"/>
      <c r="M25" s="357" t="s">
        <v>1216</v>
      </c>
      <c r="N25" s="358"/>
      <c r="O25" s="358"/>
      <c r="P25" s="358"/>
      <c r="Q25" s="358"/>
      <c r="R25" s="358"/>
      <c r="S25" s="358"/>
      <c r="T25" s="358"/>
      <c r="U25" s="358"/>
      <c r="V25" s="112"/>
      <c r="W25" s="15"/>
      <c r="X25" s="15"/>
      <c r="Y25" s="15"/>
      <c r="Z25" s="15"/>
      <c r="AA25" s="15"/>
      <c r="AB25" s="15"/>
    </row>
    <row r="26" spans="1:28" ht="144" customHeight="1">
      <c r="A26" s="53"/>
      <c r="B26" s="142" t="s">
        <v>1217</v>
      </c>
      <c r="C26" s="362" t="s">
        <v>61</v>
      </c>
      <c r="D26" s="361"/>
      <c r="E26" s="361"/>
      <c r="F26" s="361"/>
      <c r="G26" s="786"/>
      <c r="H26" s="787"/>
      <c r="I26" s="787"/>
      <c r="J26" s="787"/>
      <c r="K26" s="787"/>
      <c r="L26" s="787"/>
      <c r="M26" s="357" t="s">
        <v>62</v>
      </c>
      <c r="N26" s="358"/>
      <c r="O26" s="358"/>
      <c r="P26" s="358"/>
      <c r="Q26" s="358"/>
      <c r="R26" s="358"/>
      <c r="S26" s="358"/>
      <c r="T26" s="358"/>
      <c r="U26" s="358"/>
      <c r="V26" s="112"/>
      <c r="W26" s="15"/>
      <c r="X26" s="15"/>
      <c r="Y26" s="15"/>
      <c r="Z26" s="15"/>
      <c r="AA26" s="15"/>
      <c r="AB26" s="15"/>
    </row>
    <row r="27" spans="1:28" ht="15.75" customHeight="1">
      <c r="A27" s="62"/>
      <c r="B27" s="62"/>
      <c r="C27" s="62"/>
      <c r="D27" s="62"/>
      <c r="E27" s="62"/>
      <c r="F27" s="62"/>
      <c r="G27" s="62"/>
      <c r="H27" s="62"/>
      <c r="I27" s="62"/>
      <c r="J27" s="62"/>
      <c r="K27" s="62"/>
      <c r="L27" s="62"/>
      <c r="M27" s="114"/>
      <c r="N27" s="114"/>
      <c r="O27" s="114"/>
      <c r="P27" s="114"/>
      <c r="Q27" s="114"/>
      <c r="R27" s="114"/>
      <c r="S27" s="114"/>
      <c r="T27" s="114"/>
      <c r="U27" s="114"/>
      <c r="V27" s="114"/>
      <c r="W27" s="62"/>
      <c r="X27" s="62"/>
      <c r="Y27" s="62"/>
      <c r="Z27" s="62"/>
      <c r="AA27" s="62"/>
      <c r="AB27" s="62"/>
    </row>
    <row r="28" spans="1:28" ht="24.75" customHeight="1" thickBot="1">
      <c r="A28" s="359" t="s">
        <v>63</v>
      </c>
      <c r="B28" s="359"/>
      <c r="C28" s="359"/>
      <c r="D28" s="359"/>
      <c r="E28" s="359"/>
      <c r="F28" s="359"/>
      <c r="G28" s="359"/>
      <c r="H28" s="359"/>
      <c r="I28" s="359"/>
      <c r="J28" s="359"/>
      <c r="K28" s="359"/>
      <c r="L28" s="359"/>
      <c r="M28" s="359"/>
      <c r="N28" s="359"/>
      <c r="O28" s="359"/>
      <c r="P28" s="359"/>
      <c r="Q28" s="359"/>
      <c r="R28" s="359"/>
      <c r="S28" s="359"/>
      <c r="T28" s="359"/>
      <c r="U28" s="359"/>
      <c r="V28" s="359"/>
      <c r="W28" s="2"/>
      <c r="X28" s="2"/>
      <c r="Y28" s="2"/>
      <c r="Z28" s="2"/>
      <c r="AA28" s="2"/>
      <c r="AB28" s="18"/>
    </row>
    <row r="29" spans="1:28" ht="99.75" customHeight="1">
      <c r="A29" s="53"/>
      <c r="B29" s="142" t="s">
        <v>51</v>
      </c>
      <c r="C29" s="360" t="s">
        <v>65</v>
      </c>
      <c r="D29" s="361"/>
      <c r="E29" s="361"/>
      <c r="F29" s="361"/>
      <c r="G29" s="355"/>
      <c r="H29" s="356"/>
      <c r="I29" s="356"/>
      <c r="J29" s="356"/>
      <c r="K29" s="356"/>
      <c r="L29" s="356"/>
      <c r="M29" s="357" t="s">
        <v>64</v>
      </c>
      <c r="N29" s="358"/>
      <c r="O29" s="358"/>
      <c r="P29" s="358"/>
      <c r="Q29" s="358"/>
      <c r="R29" s="358"/>
      <c r="S29" s="358"/>
      <c r="T29" s="358"/>
      <c r="U29" s="358"/>
      <c r="V29" s="112"/>
      <c r="W29" s="15"/>
      <c r="X29" s="15"/>
      <c r="Y29" s="15"/>
      <c r="Z29" s="15"/>
      <c r="AA29" s="15"/>
      <c r="AB29" s="15"/>
    </row>
    <row r="30" spans="1:28" ht="99.75" customHeight="1">
      <c r="A30" s="53"/>
      <c r="B30" s="142" t="s">
        <v>53</v>
      </c>
      <c r="C30" s="360" t="s">
        <v>66</v>
      </c>
      <c r="D30" s="361"/>
      <c r="E30" s="361"/>
      <c r="F30" s="361"/>
      <c r="G30" s="355"/>
      <c r="H30" s="356"/>
      <c r="I30" s="356"/>
      <c r="J30" s="356"/>
      <c r="K30" s="356"/>
      <c r="L30" s="356"/>
      <c r="M30" s="357" t="s">
        <v>64</v>
      </c>
      <c r="N30" s="358"/>
      <c r="O30" s="358"/>
      <c r="P30" s="358"/>
      <c r="Q30" s="358"/>
      <c r="R30" s="358"/>
      <c r="S30" s="358"/>
      <c r="T30" s="358"/>
      <c r="U30" s="358"/>
      <c r="V30" s="112"/>
      <c r="W30" s="15"/>
      <c r="X30" s="15"/>
      <c r="Y30" s="15"/>
      <c r="Z30" s="15"/>
      <c r="AA30" s="15"/>
      <c r="AB30" s="15"/>
    </row>
    <row r="31" spans="1:28" ht="15.75" hidden="1" customHeight="1">
      <c r="A31" s="32"/>
      <c r="B31" s="32"/>
      <c r="C31" s="32"/>
      <c r="D31" s="32"/>
      <c r="E31" s="32"/>
      <c r="F31" s="32"/>
      <c r="G31" s="32"/>
      <c r="H31" s="32"/>
      <c r="I31" s="32"/>
      <c r="J31" s="32"/>
      <c r="K31" s="32"/>
      <c r="L31" s="32"/>
      <c r="M31" s="115"/>
      <c r="N31" s="115"/>
      <c r="O31" s="115"/>
      <c r="P31" s="115"/>
      <c r="Q31" s="115"/>
      <c r="R31" s="115"/>
      <c r="S31" s="115"/>
      <c r="T31" s="115"/>
      <c r="U31" s="115"/>
      <c r="V31" s="115"/>
      <c r="W31" s="32"/>
      <c r="X31" s="32"/>
      <c r="Y31" s="32"/>
      <c r="Z31" s="32"/>
      <c r="AA31" s="32"/>
      <c r="AB31" s="32"/>
    </row>
    <row r="32" spans="1:28" ht="15.75" hidden="1" customHeight="1">
      <c r="A32" s="32"/>
      <c r="B32" s="32"/>
      <c r="C32" s="32"/>
      <c r="D32" s="32"/>
      <c r="E32" s="32"/>
      <c r="F32" s="32"/>
      <c r="G32" s="32"/>
      <c r="H32" s="32"/>
      <c r="I32" s="32"/>
      <c r="J32" s="32"/>
      <c r="K32" s="32"/>
      <c r="L32" s="32"/>
      <c r="M32" s="115"/>
      <c r="N32" s="115"/>
      <c r="O32" s="115"/>
      <c r="P32" s="115"/>
      <c r="Q32" s="115"/>
      <c r="R32" s="115"/>
      <c r="S32" s="115"/>
      <c r="T32" s="115"/>
      <c r="U32" s="115"/>
      <c r="V32" s="115"/>
      <c r="W32" s="32"/>
      <c r="X32" s="32"/>
      <c r="Y32" s="32"/>
      <c r="Z32" s="32"/>
      <c r="AA32" s="32"/>
      <c r="AB32" s="32"/>
    </row>
    <row r="33" spans="1:28" ht="15.75" hidden="1" customHeight="1">
      <c r="A33" s="32"/>
      <c r="B33" s="32"/>
      <c r="C33" s="32"/>
      <c r="D33" s="32"/>
      <c r="E33" s="32"/>
      <c r="F33" s="32"/>
      <c r="G33" s="32"/>
      <c r="H33" s="32"/>
      <c r="I33" s="32"/>
      <c r="J33" s="32"/>
      <c r="K33" s="32"/>
      <c r="L33" s="32"/>
      <c r="M33" s="115"/>
      <c r="N33" s="115"/>
      <c r="O33" s="115"/>
      <c r="P33" s="115"/>
      <c r="Q33" s="115"/>
      <c r="R33" s="115"/>
      <c r="S33" s="115"/>
      <c r="T33" s="115"/>
      <c r="U33" s="115"/>
      <c r="V33" s="115"/>
      <c r="W33" s="32"/>
      <c r="X33" s="32"/>
      <c r="Y33" s="32"/>
      <c r="Z33" s="32"/>
      <c r="AA33" s="32"/>
      <c r="AB33" s="32"/>
    </row>
    <row r="34" spans="1:28" ht="15.75" hidden="1" customHeight="1">
      <c r="A34" s="32"/>
      <c r="B34" s="32"/>
      <c r="C34" s="32"/>
      <c r="D34" s="32"/>
      <c r="E34" s="32"/>
      <c r="F34" s="32"/>
      <c r="G34" s="32"/>
      <c r="H34" s="32"/>
      <c r="I34" s="32"/>
      <c r="J34" s="32"/>
      <c r="K34" s="32"/>
      <c r="L34" s="32"/>
      <c r="M34" s="115"/>
      <c r="N34" s="115"/>
      <c r="O34" s="115"/>
      <c r="P34" s="115"/>
      <c r="Q34" s="115"/>
      <c r="R34" s="115"/>
      <c r="S34" s="115"/>
      <c r="T34" s="115"/>
      <c r="U34" s="115"/>
      <c r="V34" s="115"/>
      <c r="W34" s="32"/>
      <c r="X34" s="32"/>
      <c r="Y34" s="32"/>
      <c r="Z34" s="32"/>
      <c r="AA34" s="32"/>
      <c r="AB34" s="32"/>
    </row>
    <row r="35" spans="1:28" ht="15.75" hidden="1" customHeight="1">
      <c r="A35" s="32"/>
      <c r="B35" s="32"/>
      <c r="C35" s="32"/>
      <c r="D35" s="32"/>
      <c r="E35" s="32"/>
      <c r="F35" s="32"/>
      <c r="G35" s="32"/>
      <c r="H35" s="32"/>
      <c r="I35" s="32"/>
      <c r="J35" s="332"/>
      <c r="K35" s="333"/>
      <c r="L35" s="333"/>
      <c r="M35" s="333"/>
      <c r="N35" s="115"/>
      <c r="O35" s="115"/>
      <c r="P35" s="115" t="s">
        <v>0</v>
      </c>
      <c r="Q35" s="115"/>
      <c r="R35" s="115"/>
      <c r="S35" s="115"/>
      <c r="T35" s="115"/>
      <c r="U35" s="115"/>
      <c r="V35" s="115"/>
      <c r="W35" s="32"/>
      <c r="X35" s="32"/>
      <c r="Y35" s="32"/>
      <c r="Z35" s="32"/>
      <c r="AA35" s="32"/>
      <c r="AB35" s="32"/>
    </row>
    <row r="36" spans="1:28" ht="15.75" hidden="1" customHeight="1">
      <c r="A36" s="32"/>
      <c r="B36" s="32"/>
      <c r="C36" s="32"/>
      <c r="D36" s="32"/>
      <c r="E36" s="32"/>
      <c r="F36" s="32"/>
      <c r="G36" s="32"/>
      <c r="H36" s="32"/>
      <c r="I36" s="32"/>
      <c r="J36" s="32"/>
      <c r="K36" s="32"/>
      <c r="L36" s="32"/>
      <c r="M36" s="115"/>
      <c r="N36" s="115"/>
      <c r="O36" s="115"/>
      <c r="P36" s="115"/>
      <c r="Q36" s="115"/>
      <c r="R36" s="115"/>
      <c r="S36" s="115"/>
      <c r="T36" s="115"/>
      <c r="U36" s="115"/>
      <c r="V36" s="115"/>
      <c r="W36" s="32"/>
      <c r="X36" s="32"/>
      <c r="Y36" s="32"/>
      <c r="Z36" s="32"/>
      <c r="AA36" s="32"/>
      <c r="AB36" s="32"/>
    </row>
    <row r="37" spans="1:28" ht="15.75" hidden="1" customHeight="1">
      <c r="A37" s="32"/>
      <c r="B37" s="32"/>
      <c r="C37" s="32"/>
      <c r="D37" s="32"/>
      <c r="E37" s="32"/>
      <c r="F37" s="32"/>
      <c r="G37" s="32"/>
      <c r="H37" s="32"/>
      <c r="I37" s="32"/>
      <c r="J37" s="32"/>
      <c r="K37" s="32"/>
      <c r="L37" s="32"/>
      <c r="M37" s="115"/>
      <c r="N37" s="115"/>
      <c r="O37" s="115"/>
      <c r="P37" s="115"/>
      <c r="Q37" s="115"/>
      <c r="R37" s="115"/>
      <c r="S37" s="115"/>
      <c r="T37" s="115"/>
      <c r="U37" s="115"/>
      <c r="V37" s="115"/>
      <c r="W37" s="32"/>
      <c r="X37" s="32"/>
      <c r="Y37" s="32"/>
      <c r="Z37" s="32"/>
      <c r="AA37" s="32"/>
      <c r="AB37" s="32"/>
    </row>
    <row r="38" spans="1:28" ht="15.75" hidden="1" customHeight="1">
      <c r="A38" s="32"/>
      <c r="B38" s="32"/>
      <c r="C38" s="32"/>
      <c r="D38" s="32"/>
      <c r="E38" s="32"/>
      <c r="F38" s="32"/>
      <c r="G38" s="32"/>
      <c r="H38" s="32"/>
      <c r="I38" s="32"/>
      <c r="J38" s="32"/>
      <c r="K38" s="32"/>
      <c r="L38" s="32"/>
      <c r="M38" s="115"/>
      <c r="N38" s="115"/>
      <c r="O38" s="115"/>
      <c r="P38" s="115"/>
      <c r="Q38" s="115"/>
      <c r="R38" s="115"/>
      <c r="S38" s="115"/>
      <c r="T38" s="115"/>
      <c r="U38" s="115"/>
      <c r="V38" s="115"/>
      <c r="W38" s="32"/>
      <c r="X38" s="32"/>
      <c r="Y38" s="32"/>
      <c r="Z38" s="32"/>
      <c r="AA38" s="32"/>
      <c r="AB38" s="32"/>
    </row>
    <row r="39" spans="1:28" ht="15.75" hidden="1" customHeight="1">
      <c r="A39" s="32"/>
      <c r="B39" s="32"/>
      <c r="C39" s="32"/>
      <c r="D39" s="32"/>
      <c r="E39" s="32"/>
      <c r="F39" s="32"/>
      <c r="G39" s="32"/>
      <c r="H39" s="32"/>
      <c r="I39" s="32"/>
      <c r="J39" s="32"/>
      <c r="K39" s="32"/>
      <c r="L39" s="32"/>
      <c r="M39" s="115"/>
      <c r="N39" s="115"/>
      <c r="O39" s="115"/>
      <c r="P39" s="115"/>
      <c r="Q39" s="115"/>
      <c r="R39" s="115"/>
      <c r="S39" s="115"/>
      <c r="T39" s="115"/>
      <c r="U39" s="115"/>
      <c r="V39" s="115"/>
      <c r="W39" s="32"/>
      <c r="X39" s="32"/>
      <c r="Y39" s="32"/>
      <c r="Z39" s="32"/>
      <c r="AA39" s="32"/>
      <c r="AB39" s="32"/>
    </row>
    <row r="40" spans="1:28" ht="15.75" hidden="1" customHeight="1">
      <c r="A40" s="32"/>
      <c r="B40" s="32"/>
      <c r="C40" s="32"/>
      <c r="D40" s="32"/>
      <c r="E40" s="32"/>
      <c r="F40" s="32"/>
      <c r="G40" s="32"/>
      <c r="H40" s="32"/>
      <c r="I40" s="32"/>
      <c r="J40" s="32"/>
      <c r="K40" s="32"/>
      <c r="L40" s="32"/>
      <c r="M40" s="115"/>
      <c r="N40" s="115"/>
      <c r="O40" s="115"/>
      <c r="P40" s="115"/>
      <c r="Q40" s="115"/>
      <c r="R40" s="115"/>
      <c r="S40" s="115"/>
      <c r="T40" s="115"/>
      <c r="U40" s="115"/>
      <c r="V40" s="115"/>
      <c r="W40" s="32"/>
      <c r="X40" s="32"/>
      <c r="Y40" s="32"/>
      <c r="Z40" s="32"/>
      <c r="AA40" s="32"/>
      <c r="AB40" s="32"/>
    </row>
    <row r="41" spans="1:28" ht="15.75" hidden="1" customHeight="1">
      <c r="A41" s="32"/>
      <c r="B41" s="32"/>
      <c r="C41" s="32"/>
      <c r="D41" s="32"/>
      <c r="E41" s="32"/>
      <c r="F41" s="32"/>
      <c r="G41" s="32"/>
      <c r="H41" s="32"/>
      <c r="I41" s="32"/>
      <c r="J41" s="32"/>
      <c r="K41" s="32"/>
      <c r="L41" s="32"/>
      <c r="M41" s="115"/>
      <c r="N41" s="115"/>
      <c r="O41" s="115"/>
      <c r="P41" s="115"/>
      <c r="Q41" s="115"/>
      <c r="R41" s="115"/>
      <c r="S41" s="115"/>
      <c r="T41" s="115"/>
      <c r="U41" s="115"/>
      <c r="V41" s="115"/>
      <c r="W41" s="32"/>
      <c r="X41" s="32"/>
      <c r="Y41" s="32"/>
      <c r="Z41" s="32"/>
      <c r="AA41" s="32"/>
      <c r="AB41" s="32"/>
    </row>
    <row r="42" spans="1:28" ht="15.75" hidden="1" customHeight="1">
      <c r="A42" s="32"/>
      <c r="B42" s="32"/>
      <c r="C42" s="32"/>
      <c r="D42" s="32"/>
      <c r="E42" s="32"/>
      <c r="F42" s="32"/>
      <c r="G42" s="32"/>
      <c r="H42" s="32"/>
      <c r="I42" s="32"/>
      <c r="J42" s="32"/>
      <c r="K42" s="32"/>
      <c r="L42" s="32"/>
      <c r="M42" s="115"/>
      <c r="N42" s="115"/>
      <c r="O42" s="115"/>
      <c r="P42" s="115"/>
      <c r="Q42" s="115"/>
      <c r="R42" s="115"/>
      <c r="S42" s="115"/>
      <c r="T42" s="115"/>
      <c r="U42" s="115"/>
      <c r="V42" s="115"/>
      <c r="W42" s="32"/>
      <c r="X42" s="32"/>
      <c r="Y42" s="32"/>
      <c r="Z42" s="32"/>
      <c r="AA42" s="32"/>
      <c r="AB42" s="32"/>
    </row>
    <row r="43" spans="1:28" s="171" customFormat="1" ht="15.75" hidden="1" customHeight="1">
      <c r="A43" s="32"/>
      <c r="B43" s="32"/>
      <c r="C43" s="32"/>
      <c r="D43" s="32"/>
      <c r="E43" s="32"/>
      <c r="F43" s="32"/>
      <c r="G43" s="32"/>
      <c r="H43" s="32"/>
      <c r="I43" s="32"/>
      <c r="J43" s="32"/>
      <c r="K43" s="32"/>
      <c r="L43" s="32"/>
      <c r="M43" s="115"/>
      <c r="N43" s="115"/>
      <c r="O43" s="115"/>
      <c r="P43" s="115"/>
      <c r="Q43" s="115"/>
      <c r="R43" s="115"/>
      <c r="S43" s="115"/>
      <c r="T43" s="115"/>
      <c r="U43" s="115"/>
      <c r="V43" s="115"/>
      <c r="W43" s="170"/>
      <c r="X43" s="170"/>
      <c r="Y43" s="170"/>
      <c r="Z43" s="170"/>
      <c r="AA43" s="170"/>
      <c r="AB43" s="170"/>
    </row>
    <row r="44" spans="1:28" ht="16.5" hidden="1" customHeight="1">
      <c r="A44" s="32"/>
      <c r="B44" s="32"/>
      <c r="C44" s="32"/>
      <c r="D44" s="32"/>
      <c r="E44" s="32"/>
      <c r="F44" s="32"/>
      <c r="G44" s="32"/>
      <c r="H44" s="32"/>
      <c r="I44" s="32"/>
      <c r="J44" s="32"/>
      <c r="K44" s="32"/>
      <c r="L44" s="32"/>
      <c r="M44" s="115"/>
      <c r="N44" s="115"/>
      <c r="O44" s="115"/>
      <c r="P44" s="115"/>
      <c r="Q44" s="115"/>
      <c r="R44" s="115"/>
      <c r="S44" s="115"/>
      <c r="T44" s="115"/>
      <c r="U44" s="115"/>
      <c r="V44" s="115"/>
      <c r="W44" s="2"/>
      <c r="X44" s="1"/>
      <c r="Y44" s="1"/>
      <c r="Z44" s="1"/>
      <c r="AA44" s="1"/>
      <c r="AB44" s="1"/>
    </row>
    <row r="45" spans="1:28" ht="15.75" hidden="1" customHeight="1">
      <c r="A45" s="32"/>
      <c r="B45" s="32"/>
      <c r="C45" s="32"/>
      <c r="D45" s="334"/>
      <c r="E45" s="333"/>
      <c r="F45" s="333"/>
      <c r="G45" s="333"/>
      <c r="H45" s="32"/>
      <c r="I45" s="32"/>
      <c r="J45" s="32"/>
      <c r="K45" s="32"/>
      <c r="L45" s="32"/>
      <c r="M45" s="115"/>
      <c r="N45" s="115"/>
      <c r="O45" s="115"/>
      <c r="P45" s="115"/>
      <c r="Q45" s="115"/>
      <c r="R45" s="115"/>
      <c r="S45" s="115"/>
      <c r="T45" s="115"/>
      <c r="U45" s="115"/>
      <c r="V45" s="115"/>
      <c r="W45" s="2"/>
      <c r="X45" s="1"/>
      <c r="Y45" s="1"/>
      <c r="Z45" s="1"/>
      <c r="AA45" s="1"/>
      <c r="AB45" s="1"/>
    </row>
    <row r="46" spans="1:28" ht="15.75" hidden="1" customHeight="1">
      <c r="A46" s="32"/>
      <c r="B46" s="32"/>
      <c r="C46" s="32"/>
      <c r="D46" s="32"/>
      <c r="E46" s="32"/>
      <c r="F46" s="32"/>
      <c r="G46" s="32"/>
      <c r="H46" s="32"/>
      <c r="I46" s="32"/>
      <c r="J46" s="32"/>
      <c r="K46" s="32"/>
      <c r="L46" s="32"/>
      <c r="M46" s="115"/>
      <c r="N46" s="115"/>
      <c r="O46" s="115"/>
      <c r="P46" s="115"/>
      <c r="Q46" s="115"/>
      <c r="R46" s="115"/>
      <c r="S46" s="115"/>
      <c r="T46" s="115"/>
      <c r="U46" s="115"/>
      <c r="V46" s="115"/>
      <c r="W46" s="2"/>
      <c r="X46" s="1"/>
      <c r="Y46" s="1"/>
      <c r="Z46" s="1"/>
      <c r="AA46" s="1"/>
      <c r="AB46" s="1"/>
    </row>
    <row r="47" spans="1:28" ht="15.75" hidden="1" customHeight="1">
      <c r="B47" s="13"/>
    </row>
    <row r="48" spans="1:28" ht="15.75" hidden="1" customHeight="1">
      <c r="B48" s="13"/>
    </row>
    <row r="49" spans="2:2" ht="15.75" hidden="1" customHeight="1">
      <c r="B49" s="13"/>
    </row>
    <row r="50" spans="2:2" ht="15.75" hidden="1" customHeight="1">
      <c r="B50" s="13"/>
    </row>
    <row r="51" spans="2:2" ht="15.75" hidden="1" customHeight="1">
      <c r="B51" s="13"/>
    </row>
    <row r="52" spans="2:2" ht="15.75" hidden="1" customHeight="1">
      <c r="B52" s="13"/>
    </row>
    <row r="53" spans="2:2" ht="15.75" hidden="1" customHeight="1">
      <c r="B53" s="13"/>
    </row>
    <row r="54" spans="2:2" ht="15.75" hidden="1" customHeight="1">
      <c r="B54" s="13"/>
    </row>
    <row r="55" spans="2:2" ht="15.75" hidden="1" customHeight="1">
      <c r="B55" s="13"/>
    </row>
    <row r="56" spans="2:2" ht="15.75" hidden="1" customHeight="1">
      <c r="B56" s="13"/>
    </row>
    <row r="57" spans="2:2" ht="15.75" hidden="1" customHeight="1">
      <c r="B57" s="13"/>
    </row>
    <row r="58" spans="2:2" ht="15.75" hidden="1" customHeight="1">
      <c r="B58" s="13"/>
    </row>
    <row r="59" spans="2:2" ht="15.75" hidden="1" customHeight="1">
      <c r="B59" s="13"/>
    </row>
    <row r="60" spans="2:2" ht="15.75" hidden="1" customHeight="1">
      <c r="B60" s="13"/>
    </row>
    <row r="61" spans="2:2" ht="15.75" hidden="1" customHeight="1">
      <c r="B61" s="13"/>
    </row>
    <row r="62" spans="2:2" ht="15.75" hidden="1" customHeight="1">
      <c r="B62" s="13"/>
    </row>
    <row r="63" spans="2:2" ht="15.75" hidden="1" customHeight="1">
      <c r="B63" s="13"/>
    </row>
    <row r="64" spans="2:2" ht="15.75" hidden="1" customHeight="1">
      <c r="B64" s="13"/>
    </row>
    <row r="65" spans="2:2" ht="15.75" hidden="1" customHeight="1">
      <c r="B65" s="13"/>
    </row>
    <row r="66" spans="2:2" ht="15.75" hidden="1" customHeight="1">
      <c r="B66" s="13"/>
    </row>
    <row r="67" spans="2:2" ht="15.75" hidden="1" customHeight="1">
      <c r="B67" s="13"/>
    </row>
    <row r="68" spans="2:2" ht="15.75" hidden="1" customHeight="1">
      <c r="B68" s="13"/>
    </row>
    <row r="69" spans="2:2" ht="15.75" hidden="1" customHeight="1">
      <c r="B69" s="13"/>
    </row>
    <row r="70" spans="2:2" ht="15.75" hidden="1" customHeight="1">
      <c r="B70" s="13"/>
    </row>
    <row r="71" spans="2:2" ht="15.75" hidden="1" customHeight="1">
      <c r="B71" s="13"/>
    </row>
    <row r="72" spans="2:2" ht="15.75" hidden="1" customHeight="1">
      <c r="B72" s="13"/>
    </row>
    <row r="73" spans="2:2" ht="15.75" hidden="1" customHeight="1">
      <c r="B73" s="13"/>
    </row>
    <row r="74" spans="2:2" ht="15.75" hidden="1" customHeight="1">
      <c r="B74" s="13"/>
    </row>
    <row r="75" spans="2:2" ht="15.75" hidden="1" customHeight="1">
      <c r="B75" s="13"/>
    </row>
    <row r="76" spans="2:2" ht="15.75" hidden="1" customHeight="1">
      <c r="B76" s="13"/>
    </row>
    <row r="77" spans="2:2" ht="15.75" hidden="1" customHeight="1">
      <c r="B77" s="13"/>
    </row>
    <row r="78" spans="2:2" ht="15.75" hidden="1" customHeight="1">
      <c r="B78" s="13"/>
    </row>
    <row r="79" spans="2:2" ht="15.75" hidden="1" customHeight="1">
      <c r="B79" s="13"/>
    </row>
    <row r="80" spans="2:2" ht="15.75" hidden="1" customHeight="1">
      <c r="B80" s="13"/>
    </row>
    <row r="81" spans="2:2" ht="15.75" hidden="1" customHeight="1">
      <c r="B81" s="13"/>
    </row>
    <row r="82" spans="2:2" ht="15.75" hidden="1" customHeight="1">
      <c r="B82" s="13"/>
    </row>
    <row r="83" spans="2:2" ht="15.75" hidden="1" customHeight="1">
      <c r="B83" s="13"/>
    </row>
    <row r="84" spans="2:2" ht="15.75" hidden="1" customHeight="1">
      <c r="B84" s="13"/>
    </row>
    <row r="85" spans="2:2" ht="15.75" hidden="1" customHeight="1">
      <c r="B85" s="13"/>
    </row>
    <row r="86" spans="2:2" ht="15.75" hidden="1" customHeight="1">
      <c r="B86" s="13"/>
    </row>
    <row r="87" spans="2:2" ht="15.75" hidden="1" customHeight="1">
      <c r="B87" s="13"/>
    </row>
    <row r="88" spans="2:2" ht="15.75" hidden="1" customHeight="1">
      <c r="B88" s="13"/>
    </row>
    <row r="89" spans="2:2" ht="15.75" hidden="1" customHeight="1">
      <c r="B89" s="13"/>
    </row>
    <row r="90" spans="2:2" ht="15.75" hidden="1" customHeight="1">
      <c r="B90" s="13"/>
    </row>
    <row r="91" spans="2:2" ht="15.75" hidden="1" customHeight="1">
      <c r="B91" s="13"/>
    </row>
    <row r="92" spans="2:2" ht="15.75" hidden="1" customHeight="1">
      <c r="B92" s="13"/>
    </row>
    <row r="93" spans="2:2" ht="15.75" hidden="1" customHeight="1">
      <c r="B93" s="13"/>
    </row>
    <row r="94" spans="2:2" ht="15.75" hidden="1" customHeight="1">
      <c r="B94" s="13"/>
    </row>
    <row r="95" spans="2:2" ht="15.75" hidden="1" customHeight="1">
      <c r="B95" s="13"/>
    </row>
    <row r="96" spans="2:2" ht="15.75" hidden="1" customHeight="1">
      <c r="B96" s="13"/>
    </row>
    <row r="97" spans="2:2" ht="15.75" hidden="1" customHeight="1">
      <c r="B97" s="13"/>
    </row>
    <row r="98" spans="2:2" ht="15.75" hidden="1" customHeight="1">
      <c r="B98" s="13"/>
    </row>
    <row r="99" spans="2:2" ht="15.75" hidden="1" customHeight="1">
      <c r="B99" s="13"/>
    </row>
    <row r="100" spans="2:2" ht="15.75" hidden="1" customHeight="1">
      <c r="B100" s="13"/>
    </row>
    <row r="101" spans="2:2" ht="15.75" hidden="1" customHeight="1">
      <c r="B101" s="13"/>
    </row>
    <row r="102" spans="2:2" ht="15.75" hidden="1" customHeight="1">
      <c r="B102" s="13"/>
    </row>
    <row r="103" spans="2:2" ht="15.75" hidden="1" customHeight="1">
      <c r="B103" s="13"/>
    </row>
    <row r="104" spans="2:2" ht="15.75" hidden="1" customHeight="1">
      <c r="B104" s="13"/>
    </row>
    <row r="105" spans="2:2" ht="15.75" hidden="1" customHeight="1">
      <c r="B105" s="13"/>
    </row>
    <row r="106" spans="2:2" ht="15.75" hidden="1" customHeight="1">
      <c r="B106" s="13"/>
    </row>
    <row r="107" spans="2:2" ht="15.75" hidden="1" customHeight="1">
      <c r="B107" s="13"/>
    </row>
    <row r="108" spans="2:2" ht="15.75" hidden="1" customHeight="1">
      <c r="B108" s="13"/>
    </row>
    <row r="109" spans="2:2" ht="15.75" hidden="1" customHeight="1">
      <c r="B109" s="13"/>
    </row>
    <row r="110" spans="2:2" ht="15.75" hidden="1" customHeight="1">
      <c r="B110" s="13"/>
    </row>
    <row r="111" spans="2:2" ht="15.75" hidden="1" customHeight="1">
      <c r="B111" s="13"/>
    </row>
    <row r="112" spans="2:2" ht="15.75" hidden="1" customHeight="1">
      <c r="B112" s="13"/>
    </row>
    <row r="113" spans="2:2" ht="15.75" hidden="1" customHeight="1">
      <c r="B113" s="13"/>
    </row>
    <row r="114" spans="2:2" ht="15.75" hidden="1" customHeight="1">
      <c r="B114" s="13"/>
    </row>
    <row r="115" spans="2:2" ht="15.75" hidden="1" customHeight="1">
      <c r="B115" s="13"/>
    </row>
    <row r="116" spans="2:2" ht="15.75" hidden="1" customHeight="1">
      <c r="B116" s="13"/>
    </row>
    <row r="117" spans="2:2" ht="15.75" hidden="1" customHeight="1">
      <c r="B117" s="13"/>
    </row>
    <row r="118" spans="2:2" ht="15.75" hidden="1" customHeight="1">
      <c r="B118" s="13"/>
    </row>
    <row r="119" spans="2:2" ht="15.75" hidden="1" customHeight="1">
      <c r="B119" s="13"/>
    </row>
    <row r="120" spans="2:2" ht="15.75" hidden="1" customHeight="1">
      <c r="B120" s="13"/>
    </row>
    <row r="121" spans="2:2" ht="15.75" hidden="1" customHeight="1">
      <c r="B121" s="13"/>
    </row>
    <row r="122" spans="2:2" ht="15.75" hidden="1" customHeight="1">
      <c r="B122" s="13"/>
    </row>
    <row r="123" spans="2:2" ht="15.75" hidden="1" customHeight="1">
      <c r="B123" s="13"/>
    </row>
    <row r="124" spans="2:2" ht="15.75" hidden="1" customHeight="1">
      <c r="B124" s="13"/>
    </row>
    <row r="125" spans="2:2" ht="15.75" hidden="1" customHeight="1">
      <c r="B125" s="13"/>
    </row>
    <row r="126" spans="2:2" ht="15.75" hidden="1" customHeight="1">
      <c r="B126" s="13"/>
    </row>
    <row r="127" spans="2:2" ht="15.75" hidden="1" customHeight="1">
      <c r="B127" s="13"/>
    </row>
    <row r="128" spans="2:2" ht="15.75" hidden="1" customHeight="1">
      <c r="B128" s="13"/>
    </row>
    <row r="129" spans="2:2" ht="15.75" hidden="1" customHeight="1">
      <c r="B129" s="13"/>
    </row>
    <row r="130" spans="2:2" ht="15.75" hidden="1" customHeight="1">
      <c r="B130" s="13"/>
    </row>
    <row r="131" spans="2:2" ht="15.75" hidden="1" customHeight="1">
      <c r="B131" s="13"/>
    </row>
    <row r="132" spans="2:2" ht="15.75" hidden="1" customHeight="1">
      <c r="B132" s="13"/>
    </row>
    <row r="133" spans="2:2" ht="15.75" hidden="1" customHeight="1">
      <c r="B133" s="13"/>
    </row>
    <row r="134" spans="2:2" ht="15.75" hidden="1" customHeight="1">
      <c r="B134" s="13"/>
    </row>
    <row r="135" spans="2:2" ht="15.75" hidden="1" customHeight="1">
      <c r="B135" s="13"/>
    </row>
    <row r="136" spans="2:2" ht="15.75" hidden="1" customHeight="1">
      <c r="B136" s="13"/>
    </row>
    <row r="137" spans="2:2" ht="15.75" hidden="1" customHeight="1">
      <c r="B137" s="13"/>
    </row>
    <row r="138" spans="2:2" ht="15.75" hidden="1" customHeight="1">
      <c r="B138" s="13"/>
    </row>
    <row r="139" spans="2:2" ht="15.75" hidden="1" customHeight="1">
      <c r="B139" s="13"/>
    </row>
    <row r="140" spans="2:2" ht="15.75" hidden="1" customHeight="1">
      <c r="B140" s="13"/>
    </row>
    <row r="141" spans="2:2" ht="15.75" hidden="1" customHeight="1">
      <c r="B141" s="13"/>
    </row>
    <row r="142" spans="2:2" ht="15.75" hidden="1" customHeight="1">
      <c r="B142" s="13"/>
    </row>
    <row r="143" spans="2:2" ht="15.75" hidden="1" customHeight="1">
      <c r="B143" s="13"/>
    </row>
    <row r="144" spans="2:2" ht="15.75" hidden="1" customHeight="1">
      <c r="B144" s="13"/>
    </row>
    <row r="145" spans="2:2" ht="15.75" hidden="1" customHeight="1">
      <c r="B145" s="13"/>
    </row>
    <row r="146" spans="2:2" ht="15.75" hidden="1" customHeight="1">
      <c r="B146" s="13"/>
    </row>
    <row r="147" spans="2:2" ht="15.75" hidden="1" customHeight="1">
      <c r="B147" s="13"/>
    </row>
    <row r="148" spans="2:2" ht="15.75" hidden="1" customHeight="1">
      <c r="B148" s="13"/>
    </row>
    <row r="149" spans="2:2" ht="15.75" hidden="1" customHeight="1">
      <c r="B149" s="13"/>
    </row>
    <row r="150" spans="2:2" ht="15.75" hidden="1" customHeight="1">
      <c r="B150" s="13"/>
    </row>
    <row r="151" spans="2:2" ht="15.75" hidden="1" customHeight="1">
      <c r="B151" s="13"/>
    </row>
    <row r="152" spans="2:2" ht="15.75" hidden="1" customHeight="1">
      <c r="B152" s="13"/>
    </row>
    <row r="153" spans="2:2" ht="15.75" hidden="1" customHeight="1">
      <c r="B153" s="13"/>
    </row>
    <row r="154" spans="2:2" ht="15.75" hidden="1" customHeight="1">
      <c r="B154" s="13"/>
    </row>
    <row r="155" spans="2:2" ht="15.75" hidden="1" customHeight="1">
      <c r="B155" s="13"/>
    </row>
    <row r="156" spans="2:2" ht="15.75" hidden="1" customHeight="1">
      <c r="B156" s="13"/>
    </row>
    <row r="157" spans="2:2" ht="15.75" hidden="1" customHeight="1">
      <c r="B157" s="13"/>
    </row>
    <row r="158" spans="2:2" ht="15.75" hidden="1" customHeight="1">
      <c r="B158" s="13"/>
    </row>
    <row r="159" spans="2:2" ht="15.75" hidden="1" customHeight="1">
      <c r="B159" s="13"/>
    </row>
    <row r="160" spans="2:2" ht="15.75" hidden="1" customHeight="1">
      <c r="B160" s="13"/>
    </row>
    <row r="161" spans="2:2" ht="15.75" hidden="1" customHeight="1">
      <c r="B161" s="13"/>
    </row>
    <row r="162" spans="2:2" ht="15.75" hidden="1" customHeight="1">
      <c r="B162" s="13"/>
    </row>
    <row r="163" spans="2:2" ht="15.75" hidden="1" customHeight="1">
      <c r="B163" s="13"/>
    </row>
    <row r="164" spans="2:2" ht="15.75" hidden="1" customHeight="1">
      <c r="B164" s="13"/>
    </row>
    <row r="165" spans="2:2" ht="15.75" hidden="1" customHeight="1">
      <c r="B165" s="13"/>
    </row>
    <row r="166" spans="2:2" ht="15.75" hidden="1" customHeight="1">
      <c r="B166" s="13"/>
    </row>
    <row r="167" spans="2:2" ht="15.75" hidden="1" customHeight="1">
      <c r="B167" s="13"/>
    </row>
    <row r="168" spans="2:2" ht="15.75" hidden="1" customHeight="1">
      <c r="B168" s="13"/>
    </row>
    <row r="169" spans="2:2" ht="15.75" hidden="1" customHeight="1">
      <c r="B169" s="13"/>
    </row>
    <row r="170" spans="2:2" ht="15.75" hidden="1" customHeight="1">
      <c r="B170" s="13"/>
    </row>
    <row r="171" spans="2:2" ht="15.75" hidden="1" customHeight="1">
      <c r="B171" s="13"/>
    </row>
    <row r="172" spans="2:2" ht="15.75" hidden="1" customHeight="1">
      <c r="B172" s="13"/>
    </row>
    <row r="173" spans="2:2" ht="15.75" hidden="1" customHeight="1">
      <c r="B173" s="13"/>
    </row>
    <row r="174" spans="2:2" ht="15.75" hidden="1" customHeight="1">
      <c r="B174" s="13"/>
    </row>
    <row r="175" spans="2:2" ht="15.75" hidden="1" customHeight="1">
      <c r="B175" s="13"/>
    </row>
    <row r="176" spans="2:2" ht="15.75" hidden="1" customHeight="1">
      <c r="B176" s="13"/>
    </row>
    <row r="177" spans="2:2" ht="15.75" hidden="1" customHeight="1">
      <c r="B177" s="13"/>
    </row>
    <row r="178" spans="2:2" ht="15.75" hidden="1" customHeight="1">
      <c r="B178" s="13"/>
    </row>
    <row r="179" spans="2:2" ht="15.75" hidden="1" customHeight="1">
      <c r="B179" s="13"/>
    </row>
    <row r="180" spans="2:2" ht="15.75" hidden="1" customHeight="1">
      <c r="B180" s="13"/>
    </row>
    <row r="181" spans="2:2" ht="15.75" hidden="1" customHeight="1">
      <c r="B181" s="13"/>
    </row>
    <row r="182" spans="2:2" ht="15.75" hidden="1" customHeight="1">
      <c r="B182" s="13"/>
    </row>
    <row r="183" spans="2:2" ht="15.75" hidden="1" customHeight="1">
      <c r="B183" s="13"/>
    </row>
    <row r="184" spans="2:2" ht="15.75" hidden="1" customHeight="1">
      <c r="B184" s="13"/>
    </row>
    <row r="185" spans="2:2" ht="15.75" hidden="1" customHeight="1">
      <c r="B185" s="13"/>
    </row>
    <row r="186" spans="2:2" ht="15.75" hidden="1" customHeight="1">
      <c r="B186" s="13"/>
    </row>
    <row r="187" spans="2:2" ht="15.75" hidden="1" customHeight="1">
      <c r="B187" s="13"/>
    </row>
    <row r="188" spans="2:2" ht="15.75" hidden="1" customHeight="1">
      <c r="B188" s="13"/>
    </row>
    <row r="189" spans="2:2" ht="15.75" hidden="1" customHeight="1">
      <c r="B189" s="13"/>
    </row>
    <row r="190" spans="2:2" ht="15.75" hidden="1" customHeight="1">
      <c r="B190" s="13"/>
    </row>
    <row r="191" spans="2:2" ht="15.75" hidden="1" customHeight="1">
      <c r="B191" s="13"/>
    </row>
    <row r="192" spans="2:2" ht="15.75" hidden="1" customHeight="1">
      <c r="B192" s="13"/>
    </row>
    <row r="193" spans="2:2" ht="15.75" hidden="1" customHeight="1">
      <c r="B193" s="13"/>
    </row>
    <row r="194" spans="2:2" ht="15.75" hidden="1" customHeight="1">
      <c r="B194" s="13"/>
    </row>
    <row r="195" spans="2:2" ht="15.75" hidden="1" customHeight="1">
      <c r="B195" s="13"/>
    </row>
    <row r="196" spans="2:2" ht="15.75" hidden="1" customHeight="1">
      <c r="B196" s="13"/>
    </row>
    <row r="197" spans="2:2" ht="15.75" hidden="1" customHeight="1">
      <c r="B197" s="13"/>
    </row>
    <row r="198" spans="2:2" ht="15.75" hidden="1" customHeight="1">
      <c r="B198" s="13"/>
    </row>
    <row r="199" spans="2:2" ht="15.75" hidden="1" customHeight="1">
      <c r="B199" s="13"/>
    </row>
    <row r="200" spans="2:2" ht="15.75" hidden="1" customHeight="1">
      <c r="B200" s="13"/>
    </row>
    <row r="201" spans="2:2" ht="15.75" hidden="1" customHeight="1">
      <c r="B201" s="13"/>
    </row>
    <row r="202" spans="2:2" ht="15.75" hidden="1" customHeight="1">
      <c r="B202" s="13"/>
    </row>
    <row r="203" spans="2:2" ht="15.75" hidden="1" customHeight="1">
      <c r="B203" s="13"/>
    </row>
    <row r="204" spans="2:2" ht="15.75" hidden="1" customHeight="1">
      <c r="B204" s="13"/>
    </row>
    <row r="205" spans="2:2" ht="15.75" hidden="1" customHeight="1">
      <c r="B205" s="13"/>
    </row>
    <row r="206" spans="2:2" ht="15.75" hidden="1" customHeight="1">
      <c r="B206" s="13"/>
    </row>
    <row r="207" spans="2:2" ht="15.75" hidden="1" customHeight="1">
      <c r="B207" s="13"/>
    </row>
    <row r="208" spans="2:2" ht="15.75" hidden="1" customHeight="1">
      <c r="B208" s="13"/>
    </row>
    <row r="209" spans="2:2" ht="15.75" hidden="1" customHeight="1">
      <c r="B209" s="13"/>
    </row>
    <row r="210" spans="2:2" ht="15.75" hidden="1" customHeight="1">
      <c r="B210" s="13"/>
    </row>
    <row r="211" spans="2:2" ht="15.75" hidden="1" customHeight="1">
      <c r="B211" s="13"/>
    </row>
    <row r="212" spans="2:2" ht="15.75" hidden="1" customHeight="1">
      <c r="B212" s="13"/>
    </row>
    <row r="213" spans="2:2" ht="15.75" hidden="1" customHeight="1">
      <c r="B213" s="13"/>
    </row>
    <row r="214" spans="2:2" ht="15.75" hidden="1" customHeight="1">
      <c r="B214" s="13"/>
    </row>
    <row r="215" spans="2:2" ht="15.75" hidden="1" customHeight="1">
      <c r="B215" s="13"/>
    </row>
    <row r="216" spans="2:2" ht="15.75" hidden="1" customHeight="1">
      <c r="B216" s="13"/>
    </row>
    <row r="217" spans="2:2" ht="15.75" hidden="1" customHeight="1">
      <c r="B217" s="13"/>
    </row>
    <row r="218" spans="2:2" ht="15.75" hidden="1" customHeight="1">
      <c r="B218" s="13"/>
    </row>
    <row r="219" spans="2:2" ht="15.75" hidden="1" customHeight="1">
      <c r="B219" s="13"/>
    </row>
    <row r="220" spans="2:2" ht="15.75" hidden="1" customHeight="1">
      <c r="B220" s="13"/>
    </row>
    <row r="221" spans="2:2" ht="15.75" hidden="1" customHeight="1">
      <c r="B221" s="13"/>
    </row>
    <row r="222" spans="2:2" ht="15.75" hidden="1" customHeight="1">
      <c r="B222" s="13"/>
    </row>
    <row r="223" spans="2:2" ht="15.75" hidden="1" customHeight="1">
      <c r="B223" s="13"/>
    </row>
    <row r="224" spans="2:2" ht="15.75" hidden="1" customHeight="1">
      <c r="B224" s="13"/>
    </row>
    <row r="225" spans="2:2" ht="15.75" hidden="1" customHeight="1">
      <c r="B225" s="13"/>
    </row>
    <row r="226" spans="2:2" ht="15.75" hidden="1" customHeight="1">
      <c r="B226" s="13"/>
    </row>
    <row r="227" spans="2:2" ht="15.75" hidden="1" customHeight="1">
      <c r="B227" s="13"/>
    </row>
    <row r="228" spans="2:2" ht="15.75" hidden="1" customHeight="1">
      <c r="B228" s="13"/>
    </row>
    <row r="229" spans="2:2" ht="15.75" hidden="1" customHeight="1">
      <c r="B229" s="13"/>
    </row>
    <row r="230" spans="2:2" ht="15.75" hidden="1" customHeight="1">
      <c r="B230" s="13"/>
    </row>
    <row r="231" spans="2:2" ht="15.75" hidden="1" customHeight="1">
      <c r="B231" s="13"/>
    </row>
    <row r="232" spans="2:2" ht="15.75" hidden="1" customHeight="1">
      <c r="B232" s="13"/>
    </row>
    <row r="233" spans="2:2" ht="15.75" hidden="1" customHeight="1">
      <c r="B233" s="13"/>
    </row>
    <row r="234" spans="2:2" ht="15.75" hidden="1" customHeight="1">
      <c r="B234" s="13"/>
    </row>
    <row r="235" spans="2:2" ht="15.75" hidden="1" customHeight="1">
      <c r="B235" s="13"/>
    </row>
    <row r="236" spans="2:2" ht="15.75" hidden="1" customHeight="1">
      <c r="B236" s="13"/>
    </row>
    <row r="237" spans="2:2" ht="15.75" hidden="1" customHeight="1">
      <c r="B237" s="13"/>
    </row>
    <row r="238" spans="2:2" ht="15.75" hidden="1" customHeight="1">
      <c r="B238" s="13"/>
    </row>
    <row r="239" spans="2:2" ht="15.75" hidden="1" customHeight="1">
      <c r="B239" s="13"/>
    </row>
    <row r="240" spans="2:2" ht="15.75" hidden="1" customHeight="1">
      <c r="B240" s="13"/>
    </row>
    <row r="241" spans="2:2" ht="15.75" hidden="1" customHeight="1">
      <c r="B241" s="13"/>
    </row>
    <row r="242" spans="2:2" ht="15.75" hidden="1" customHeight="1">
      <c r="B242" s="13"/>
    </row>
    <row r="243" spans="2:2" ht="15.75" hidden="1" customHeight="1">
      <c r="B243" s="13"/>
    </row>
    <row r="244" spans="2:2" ht="15.75" hidden="1" customHeight="1">
      <c r="B244" s="13"/>
    </row>
    <row r="245" spans="2:2" ht="15.75" hidden="1" customHeight="1">
      <c r="B245" s="13"/>
    </row>
    <row r="246" spans="2:2" ht="15.75" hidden="1" customHeight="1">
      <c r="B246" s="13"/>
    </row>
    <row r="247" spans="2:2" ht="15.75" hidden="1" customHeight="1">
      <c r="B247" s="13"/>
    </row>
    <row r="248" spans="2:2" ht="15.75" hidden="1" customHeight="1">
      <c r="B248" s="13"/>
    </row>
    <row r="249" spans="2:2" ht="15.75" hidden="1" customHeight="1">
      <c r="B249" s="13"/>
    </row>
    <row r="250" spans="2:2" ht="15.75" hidden="1" customHeight="1">
      <c r="B250" s="13"/>
    </row>
    <row r="251" spans="2:2" ht="15.75" hidden="1" customHeight="1">
      <c r="B251" s="13"/>
    </row>
    <row r="252" spans="2:2" ht="15.75" hidden="1" customHeight="1">
      <c r="B252" s="13"/>
    </row>
    <row r="253" spans="2:2" ht="15.75" hidden="1" customHeight="1">
      <c r="B253" s="13"/>
    </row>
    <row r="254" spans="2:2" ht="15.75" hidden="1" customHeight="1">
      <c r="B254" s="13"/>
    </row>
    <row r="255" spans="2:2" ht="15.75" hidden="1" customHeight="1">
      <c r="B255" s="13"/>
    </row>
    <row r="256" spans="2:2" ht="15.75" hidden="1" customHeight="1">
      <c r="B256" s="13"/>
    </row>
    <row r="257" spans="2:2" ht="15.75" hidden="1" customHeight="1">
      <c r="B257" s="13"/>
    </row>
    <row r="258" spans="2:2" ht="15.75" hidden="1" customHeight="1">
      <c r="B258" s="13"/>
    </row>
    <row r="259" spans="2:2" ht="15.75" hidden="1" customHeight="1">
      <c r="B259" s="13"/>
    </row>
    <row r="260" spans="2:2" ht="15.75" hidden="1" customHeight="1">
      <c r="B260" s="13"/>
    </row>
    <row r="261" spans="2:2" ht="15.75" hidden="1" customHeight="1">
      <c r="B261" s="13"/>
    </row>
    <row r="262" spans="2:2" ht="15.75" hidden="1" customHeight="1">
      <c r="B262" s="13"/>
    </row>
    <row r="263" spans="2:2" ht="15.75" hidden="1" customHeight="1">
      <c r="B263" s="13"/>
    </row>
    <row r="264" spans="2:2" ht="15.75" hidden="1" customHeight="1">
      <c r="B264" s="13"/>
    </row>
    <row r="265" spans="2:2" ht="15.75" hidden="1" customHeight="1">
      <c r="B265" s="13"/>
    </row>
    <row r="266" spans="2:2" ht="15.75" hidden="1" customHeight="1">
      <c r="B266" s="13"/>
    </row>
    <row r="267" spans="2:2" ht="15.75" hidden="1" customHeight="1">
      <c r="B267" s="13"/>
    </row>
    <row r="268" spans="2:2" ht="15.75" hidden="1" customHeight="1">
      <c r="B268" s="13"/>
    </row>
    <row r="269" spans="2:2" ht="15.75" hidden="1" customHeight="1">
      <c r="B269" s="13"/>
    </row>
    <row r="270" spans="2:2" ht="15.75" hidden="1" customHeight="1">
      <c r="B270" s="13"/>
    </row>
    <row r="271" spans="2:2" ht="15.75" hidden="1" customHeight="1">
      <c r="B271" s="13"/>
    </row>
    <row r="272" spans="2:2" ht="15.75" hidden="1" customHeight="1">
      <c r="B272" s="13"/>
    </row>
    <row r="273" spans="2:2" ht="15.75" hidden="1" customHeight="1">
      <c r="B273" s="13"/>
    </row>
    <row r="274" spans="2:2" ht="15.75" hidden="1" customHeight="1">
      <c r="B274" s="13"/>
    </row>
    <row r="275" spans="2:2" ht="15.75" hidden="1" customHeight="1">
      <c r="B275" s="13"/>
    </row>
    <row r="276" spans="2:2" ht="15.75" hidden="1" customHeight="1">
      <c r="B276" s="13"/>
    </row>
    <row r="277" spans="2:2" ht="15.75" hidden="1" customHeight="1">
      <c r="B277" s="13"/>
    </row>
    <row r="278" spans="2:2" ht="15.75" hidden="1" customHeight="1">
      <c r="B278" s="13"/>
    </row>
    <row r="279" spans="2:2" ht="15.75" hidden="1" customHeight="1">
      <c r="B279" s="13"/>
    </row>
    <row r="280" spans="2:2" ht="15.75" hidden="1" customHeight="1">
      <c r="B280" s="13"/>
    </row>
    <row r="281" spans="2:2" ht="15.75" hidden="1" customHeight="1">
      <c r="B281" s="13"/>
    </row>
    <row r="282" spans="2:2" ht="15.75" hidden="1" customHeight="1">
      <c r="B282" s="13"/>
    </row>
    <row r="283" spans="2:2" ht="15.75" hidden="1" customHeight="1">
      <c r="B283" s="13"/>
    </row>
    <row r="284" spans="2:2" ht="15.75" hidden="1" customHeight="1">
      <c r="B284" s="13"/>
    </row>
    <row r="285" spans="2:2" ht="15.75" hidden="1" customHeight="1">
      <c r="B285" s="13"/>
    </row>
    <row r="286" spans="2:2" ht="15.75" hidden="1" customHeight="1">
      <c r="B286" s="13"/>
    </row>
    <row r="287" spans="2:2" ht="15.75" hidden="1" customHeight="1">
      <c r="B287" s="13"/>
    </row>
    <row r="288" spans="2:2" ht="15.75" hidden="1" customHeight="1">
      <c r="B288" s="13"/>
    </row>
    <row r="289" spans="2:2" ht="15.75" hidden="1" customHeight="1">
      <c r="B289" s="13"/>
    </row>
    <row r="290" spans="2:2" ht="15.75" hidden="1" customHeight="1">
      <c r="B290" s="13"/>
    </row>
    <row r="291" spans="2:2" ht="15.75" hidden="1" customHeight="1">
      <c r="B291" s="13"/>
    </row>
    <row r="292" spans="2:2" ht="15.75" hidden="1" customHeight="1">
      <c r="B292" s="13"/>
    </row>
    <row r="293" spans="2:2" ht="15.75" hidden="1" customHeight="1">
      <c r="B293" s="13"/>
    </row>
    <row r="294" spans="2:2" ht="15.75" hidden="1" customHeight="1">
      <c r="B294" s="13"/>
    </row>
    <row r="295" spans="2:2" ht="15.75" hidden="1" customHeight="1">
      <c r="B295" s="13"/>
    </row>
    <row r="296" spans="2:2" ht="15.75" hidden="1" customHeight="1">
      <c r="B296" s="13"/>
    </row>
    <row r="297" spans="2:2" ht="15.75" hidden="1" customHeight="1">
      <c r="B297" s="13"/>
    </row>
    <row r="298" spans="2:2" ht="15.75" hidden="1" customHeight="1">
      <c r="B298" s="13"/>
    </row>
    <row r="299" spans="2:2" ht="15.75" hidden="1" customHeight="1">
      <c r="B299" s="13"/>
    </row>
    <row r="300" spans="2:2" ht="15.75" hidden="1" customHeight="1">
      <c r="B300" s="13"/>
    </row>
    <row r="301" spans="2:2" ht="15.75" hidden="1" customHeight="1">
      <c r="B301" s="13"/>
    </row>
    <row r="302" spans="2:2" ht="15.75" hidden="1" customHeight="1">
      <c r="B302" s="13"/>
    </row>
    <row r="303" spans="2:2" ht="15.75" hidden="1" customHeight="1">
      <c r="B303" s="13"/>
    </row>
    <row r="304" spans="2:2" ht="15.75" hidden="1" customHeight="1">
      <c r="B304" s="13"/>
    </row>
    <row r="305" spans="2:2" ht="15.75" hidden="1" customHeight="1">
      <c r="B305" s="13"/>
    </row>
    <row r="306" spans="2:2" ht="15.75" hidden="1" customHeight="1">
      <c r="B306" s="13"/>
    </row>
    <row r="307" spans="2:2" ht="15.75" hidden="1" customHeight="1">
      <c r="B307" s="13"/>
    </row>
    <row r="308" spans="2:2" ht="15.75" hidden="1" customHeight="1">
      <c r="B308" s="13"/>
    </row>
    <row r="309" spans="2:2" ht="15.75" hidden="1" customHeight="1">
      <c r="B309" s="13"/>
    </row>
    <row r="310" spans="2:2" ht="15.75" hidden="1" customHeight="1">
      <c r="B310" s="13"/>
    </row>
    <row r="311" spans="2:2" ht="15.75" hidden="1" customHeight="1">
      <c r="B311" s="13"/>
    </row>
    <row r="312" spans="2:2" ht="15.75" hidden="1" customHeight="1">
      <c r="B312" s="13"/>
    </row>
    <row r="313" spans="2:2" ht="15.75" hidden="1" customHeight="1">
      <c r="B313" s="13"/>
    </row>
    <row r="314" spans="2:2" ht="15.75" hidden="1" customHeight="1">
      <c r="B314" s="13"/>
    </row>
    <row r="315" spans="2:2" ht="15.75" hidden="1" customHeight="1">
      <c r="B315" s="13"/>
    </row>
    <row r="316" spans="2:2" ht="15.75" hidden="1" customHeight="1">
      <c r="B316" s="13"/>
    </row>
    <row r="317" spans="2:2" ht="15.75" hidden="1" customHeight="1">
      <c r="B317" s="13"/>
    </row>
    <row r="318" spans="2:2" ht="15.75" hidden="1" customHeight="1">
      <c r="B318" s="13"/>
    </row>
    <row r="319" spans="2:2" ht="15.75" hidden="1" customHeight="1">
      <c r="B319" s="13"/>
    </row>
    <row r="320" spans="2:2" ht="15.75" hidden="1" customHeight="1">
      <c r="B320" s="13"/>
    </row>
    <row r="321" spans="2:2" ht="15.75" hidden="1" customHeight="1">
      <c r="B321" s="13"/>
    </row>
    <row r="322" spans="2:2" ht="15.75" hidden="1" customHeight="1">
      <c r="B322" s="13"/>
    </row>
    <row r="323" spans="2:2" ht="15.75" hidden="1" customHeight="1">
      <c r="B323" s="13"/>
    </row>
    <row r="324" spans="2:2" ht="15.75" hidden="1" customHeight="1">
      <c r="B324" s="13"/>
    </row>
    <row r="325" spans="2:2" ht="15.75" hidden="1" customHeight="1">
      <c r="B325" s="13"/>
    </row>
    <row r="326" spans="2:2" ht="15.75" hidden="1" customHeight="1">
      <c r="B326" s="13"/>
    </row>
    <row r="327" spans="2:2" ht="15.75" hidden="1" customHeight="1">
      <c r="B327" s="13"/>
    </row>
    <row r="328" spans="2:2" ht="15.75" hidden="1" customHeight="1">
      <c r="B328" s="13"/>
    </row>
    <row r="329" spans="2:2" ht="15.75" hidden="1" customHeight="1">
      <c r="B329" s="13"/>
    </row>
    <row r="330" spans="2:2" ht="15.75" hidden="1" customHeight="1">
      <c r="B330" s="13"/>
    </row>
    <row r="331" spans="2:2" ht="15.75" hidden="1" customHeight="1">
      <c r="B331" s="13"/>
    </row>
    <row r="332" spans="2:2" ht="15.75" hidden="1" customHeight="1">
      <c r="B332" s="13"/>
    </row>
    <row r="333" spans="2:2" ht="15.75" hidden="1" customHeight="1">
      <c r="B333" s="13"/>
    </row>
    <row r="334" spans="2:2" ht="15.75" hidden="1" customHeight="1">
      <c r="B334" s="13"/>
    </row>
    <row r="335" spans="2:2" ht="15.75" hidden="1" customHeight="1">
      <c r="B335" s="13"/>
    </row>
    <row r="336" spans="2:2" ht="15.75" hidden="1" customHeight="1">
      <c r="B336" s="13"/>
    </row>
    <row r="337" spans="2:2" ht="15.75" hidden="1" customHeight="1">
      <c r="B337" s="13"/>
    </row>
    <row r="338" spans="2:2" ht="15.75" hidden="1" customHeight="1">
      <c r="B338" s="13"/>
    </row>
    <row r="339" spans="2:2" ht="15.75" hidden="1" customHeight="1">
      <c r="B339" s="13"/>
    </row>
    <row r="340" spans="2:2" ht="15.75" hidden="1" customHeight="1">
      <c r="B340" s="13"/>
    </row>
    <row r="341" spans="2:2" ht="15.75" hidden="1" customHeight="1">
      <c r="B341" s="13"/>
    </row>
    <row r="342" spans="2:2" ht="15.75" hidden="1" customHeight="1">
      <c r="B342" s="13"/>
    </row>
    <row r="343" spans="2:2" ht="15.75" hidden="1" customHeight="1">
      <c r="B343" s="13"/>
    </row>
    <row r="344" spans="2:2" ht="15.75" hidden="1" customHeight="1">
      <c r="B344" s="13"/>
    </row>
    <row r="345" spans="2:2" ht="15.75" hidden="1" customHeight="1">
      <c r="B345" s="13"/>
    </row>
    <row r="346" spans="2:2" ht="15.75" hidden="1" customHeight="1">
      <c r="B346" s="13"/>
    </row>
    <row r="347" spans="2:2" ht="15.75" hidden="1" customHeight="1">
      <c r="B347" s="13"/>
    </row>
    <row r="348" spans="2:2" ht="15.75" hidden="1" customHeight="1">
      <c r="B348" s="13"/>
    </row>
    <row r="349" spans="2:2" ht="15.75" hidden="1" customHeight="1">
      <c r="B349" s="13"/>
    </row>
    <row r="350" spans="2:2" ht="15.75" hidden="1" customHeight="1">
      <c r="B350" s="13"/>
    </row>
    <row r="351" spans="2:2" ht="15.75" hidden="1" customHeight="1">
      <c r="B351" s="13"/>
    </row>
    <row r="352" spans="2:2" ht="15.75" hidden="1" customHeight="1">
      <c r="B352" s="13"/>
    </row>
    <row r="353" spans="2:2" ht="15.75" hidden="1" customHeight="1">
      <c r="B353" s="13"/>
    </row>
    <row r="354" spans="2:2" ht="15.75" hidden="1" customHeight="1">
      <c r="B354" s="13"/>
    </row>
    <row r="355" spans="2:2" ht="15.75" hidden="1" customHeight="1">
      <c r="B355" s="13"/>
    </row>
    <row r="356" spans="2:2" ht="15.75" hidden="1" customHeight="1">
      <c r="B356" s="13"/>
    </row>
    <row r="357" spans="2:2" ht="15.75" hidden="1" customHeight="1">
      <c r="B357" s="13"/>
    </row>
    <row r="358" spans="2:2" ht="15.75" hidden="1" customHeight="1">
      <c r="B358" s="13"/>
    </row>
    <row r="359" spans="2:2" ht="15.75" hidden="1" customHeight="1">
      <c r="B359" s="13"/>
    </row>
    <row r="360" spans="2:2" ht="15.75" hidden="1" customHeight="1">
      <c r="B360" s="13"/>
    </row>
    <row r="361" spans="2:2" ht="15.75" hidden="1" customHeight="1">
      <c r="B361" s="13"/>
    </row>
    <row r="362" spans="2:2" ht="15.75" hidden="1" customHeight="1">
      <c r="B362" s="13"/>
    </row>
    <row r="363" spans="2:2" ht="15.75" hidden="1" customHeight="1">
      <c r="B363" s="13"/>
    </row>
    <row r="364" spans="2:2" ht="15.75" hidden="1" customHeight="1">
      <c r="B364" s="13"/>
    </row>
    <row r="365" spans="2:2" ht="15.75" hidden="1" customHeight="1">
      <c r="B365" s="13"/>
    </row>
    <row r="366" spans="2:2" ht="15.75" hidden="1" customHeight="1">
      <c r="B366" s="13"/>
    </row>
    <row r="367" spans="2:2" ht="15.75" hidden="1" customHeight="1">
      <c r="B367" s="13"/>
    </row>
    <row r="368" spans="2:2" ht="15.75" hidden="1" customHeight="1">
      <c r="B368" s="13"/>
    </row>
    <row r="369" spans="2:2" ht="15.75" hidden="1" customHeight="1">
      <c r="B369" s="13"/>
    </row>
    <row r="370" spans="2:2" ht="15.75" hidden="1" customHeight="1">
      <c r="B370" s="13"/>
    </row>
    <row r="371" spans="2:2" ht="15.75" hidden="1" customHeight="1">
      <c r="B371" s="13"/>
    </row>
    <row r="372" spans="2:2" ht="15.75" hidden="1" customHeight="1">
      <c r="B372" s="13"/>
    </row>
    <row r="373" spans="2:2" ht="15.75" hidden="1" customHeight="1">
      <c r="B373" s="13"/>
    </row>
    <row r="374" spans="2:2" ht="15.75" hidden="1" customHeight="1">
      <c r="B374" s="13"/>
    </row>
    <row r="375" spans="2:2" ht="15.75" hidden="1" customHeight="1">
      <c r="B375" s="13"/>
    </row>
    <row r="376" spans="2:2" ht="15.75" hidden="1" customHeight="1">
      <c r="B376" s="13"/>
    </row>
    <row r="377" spans="2:2" ht="15.75" hidden="1" customHeight="1">
      <c r="B377" s="13"/>
    </row>
    <row r="378" spans="2:2" ht="15.75" hidden="1" customHeight="1">
      <c r="B378" s="13"/>
    </row>
    <row r="379" spans="2:2" ht="15.75" hidden="1" customHeight="1">
      <c r="B379" s="13"/>
    </row>
    <row r="380" spans="2:2" ht="15.75" hidden="1" customHeight="1">
      <c r="B380" s="13"/>
    </row>
    <row r="381" spans="2:2" ht="15.75" hidden="1" customHeight="1">
      <c r="B381" s="13"/>
    </row>
    <row r="382" spans="2:2" ht="15.75" hidden="1" customHeight="1">
      <c r="B382" s="13"/>
    </row>
    <row r="383" spans="2:2" ht="15.75" hidden="1" customHeight="1">
      <c r="B383" s="13"/>
    </row>
    <row r="384" spans="2:2" ht="15.75" hidden="1" customHeight="1">
      <c r="B384" s="13"/>
    </row>
    <row r="385" spans="2:2" ht="15.75" hidden="1" customHeight="1">
      <c r="B385" s="13"/>
    </row>
    <row r="386" spans="2:2" ht="15.75" hidden="1" customHeight="1">
      <c r="B386" s="13"/>
    </row>
    <row r="387" spans="2:2" ht="15.75" hidden="1" customHeight="1">
      <c r="B387" s="13"/>
    </row>
    <row r="388" spans="2:2" ht="15.75" hidden="1" customHeight="1">
      <c r="B388" s="13"/>
    </row>
    <row r="389" spans="2:2" ht="15.75" hidden="1" customHeight="1">
      <c r="B389" s="13"/>
    </row>
    <row r="390" spans="2:2" ht="15.75" hidden="1" customHeight="1">
      <c r="B390" s="13"/>
    </row>
    <row r="391" spans="2:2" ht="15.75" hidden="1" customHeight="1">
      <c r="B391" s="13"/>
    </row>
    <row r="392" spans="2:2" ht="15.75" hidden="1" customHeight="1">
      <c r="B392" s="13"/>
    </row>
    <row r="393" spans="2:2" ht="15.75" hidden="1" customHeight="1">
      <c r="B393" s="13"/>
    </row>
    <row r="394" spans="2:2" ht="15.75" hidden="1" customHeight="1">
      <c r="B394" s="13"/>
    </row>
    <row r="395" spans="2:2" ht="15.75" hidden="1" customHeight="1">
      <c r="B395" s="13"/>
    </row>
    <row r="396" spans="2:2" ht="15.75" hidden="1" customHeight="1">
      <c r="B396" s="13"/>
    </row>
    <row r="397" spans="2:2" ht="15.75" hidden="1" customHeight="1">
      <c r="B397" s="13"/>
    </row>
    <row r="398" spans="2:2" ht="15.75" hidden="1" customHeight="1">
      <c r="B398" s="13"/>
    </row>
    <row r="399" spans="2:2" ht="15.75" hidden="1" customHeight="1">
      <c r="B399" s="13"/>
    </row>
    <row r="400" spans="2:2" ht="15.75" hidden="1" customHeight="1">
      <c r="B400" s="13"/>
    </row>
    <row r="401" spans="2:2" ht="15.75" hidden="1" customHeight="1">
      <c r="B401" s="13"/>
    </row>
    <row r="402" spans="2:2" ht="15.75" hidden="1" customHeight="1">
      <c r="B402" s="13"/>
    </row>
    <row r="403" spans="2:2" ht="15.75" hidden="1" customHeight="1">
      <c r="B403" s="13"/>
    </row>
    <row r="404" spans="2:2" ht="15.75" hidden="1" customHeight="1">
      <c r="B404" s="13"/>
    </row>
    <row r="405" spans="2:2" ht="15.75" hidden="1" customHeight="1">
      <c r="B405" s="13"/>
    </row>
    <row r="406" spans="2:2" ht="15.75" hidden="1" customHeight="1">
      <c r="B406" s="13"/>
    </row>
    <row r="407" spans="2:2" ht="15.75" hidden="1" customHeight="1">
      <c r="B407" s="13"/>
    </row>
    <row r="408" spans="2:2" ht="15.75" hidden="1" customHeight="1">
      <c r="B408" s="13"/>
    </row>
    <row r="409" spans="2:2" ht="15.75" hidden="1" customHeight="1">
      <c r="B409" s="13"/>
    </row>
    <row r="410" spans="2:2" ht="15.75" hidden="1" customHeight="1">
      <c r="B410" s="13"/>
    </row>
    <row r="411" spans="2:2" ht="15.75" hidden="1" customHeight="1">
      <c r="B411" s="13"/>
    </row>
    <row r="412" spans="2:2" ht="15.75" hidden="1" customHeight="1">
      <c r="B412" s="13"/>
    </row>
    <row r="413" spans="2:2" ht="15.75" hidden="1" customHeight="1">
      <c r="B413" s="13"/>
    </row>
    <row r="414" spans="2:2" ht="15.75" hidden="1" customHeight="1">
      <c r="B414" s="13"/>
    </row>
    <row r="415" spans="2:2" ht="15.75" hidden="1" customHeight="1">
      <c r="B415" s="13"/>
    </row>
    <row r="416" spans="2:2" ht="15.75" hidden="1" customHeight="1">
      <c r="B416" s="13"/>
    </row>
    <row r="417" spans="2:2" ht="15.75" hidden="1" customHeight="1">
      <c r="B417" s="13"/>
    </row>
    <row r="418" spans="2:2" ht="15.75" hidden="1" customHeight="1">
      <c r="B418" s="13"/>
    </row>
    <row r="419" spans="2:2" ht="15.75" hidden="1" customHeight="1">
      <c r="B419" s="13"/>
    </row>
    <row r="420" spans="2:2" ht="15.75" hidden="1" customHeight="1">
      <c r="B420" s="13"/>
    </row>
    <row r="421" spans="2:2" ht="15.75" hidden="1" customHeight="1">
      <c r="B421" s="13"/>
    </row>
    <row r="422" spans="2:2" ht="15.75" hidden="1" customHeight="1">
      <c r="B422" s="13"/>
    </row>
    <row r="423" spans="2:2" ht="15.75" hidden="1" customHeight="1">
      <c r="B423" s="13"/>
    </row>
    <row r="424" spans="2:2" ht="15.75" hidden="1" customHeight="1">
      <c r="B424" s="13"/>
    </row>
    <row r="425" spans="2:2" ht="15.75" hidden="1" customHeight="1">
      <c r="B425" s="13"/>
    </row>
    <row r="426" spans="2:2" ht="15.75" hidden="1" customHeight="1">
      <c r="B426" s="13"/>
    </row>
    <row r="427" spans="2:2" ht="15.75" hidden="1" customHeight="1">
      <c r="B427" s="13"/>
    </row>
    <row r="428" spans="2:2" ht="15.75" hidden="1" customHeight="1">
      <c r="B428" s="13"/>
    </row>
    <row r="429" spans="2:2" ht="15.75" hidden="1" customHeight="1">
      <c r="B429" s="13"/>
    </row>
    <row r="430" spans="2:2" ht="15.75" hidden="1" customHeight="1">
      <c r="B430" s="13"/>
    </row>
    <row r="431" spans="2:2" ht="15.75" hidden="1" customHeight="1">
      <c r="B431" s="13"/>
    </row>
    <row r="432" spans="2:2" ht="15.75" hidden="1" customHeight="1">
      <c r="B432" s="13"/>
    </row>
    <row r="433" spans="2:2" ht="15.75" hidden="1" customHeight="1">
      <c r="B433" s="13"/>
    </row>
    <row r="434" spans="2:2" ht="15.75" hidden="1" customHeight="1">
      <c r="B434" s="13"/>
    </row>
    <row r="435" spans="2:2" ht="15.75" hidden="1" customHeight="1">
      <c r="B435" s="13"/>
    </row>
    <row r="436" spans="2:2" ht="15.75" hidden="1" customHeight="1">
      <c r="B436" s="13"/>
    </row>
    <row r="437" spans="2:2" ht="15.75" hidden="1" customHeight="1">
      <c r="B437" s="13"/>
    </row>
    <row r="438" spans="2:2" ht="15.75" hidden="1" customHeight="1">
      <c r="B438" s="13"/>
    </row>
    <row r="439" spans="2:2" ht="15.75" hidden="1" customHeight="1">
      <c r="B439" s="13"/>
    </row>
    <row r="440" spans="2:2" ht="15.75" hidden="1" customHeight="1">
      <c r="B440" s="13"/>
    </row>
    <row r="441" spans="2:2" ht="15.75" hidden="1" customHeight="1">
      <c r="B441" s="13"/>
    </row>
    <row r="442" spans="2:2" ht="15.75" hidden="1" customHeight="1">
      <c r="B442" s="13"/>
    </row>
    <row r="443" spans="2:2" ht="15.75" hidden="1" customHeight="1">
      <c r="B443" s="13"/>
    </row>
    <row r="444" spans="2:2" ht="15.75" hidden="1" customHeight="1">
      <c r="B444" s="13"/>
    </row>
    <row r="445" spans="2:2" ht="15.75" hidden="1" customHeight="1">
      <c r="B445" s="13"/>
    </row>
    <row r="446" spans="2:2" ht="15.75" hidden="1" customHeight="1">
      <c r="B446" s="13"/>
    </row>
    <row r="447" spans="2:2" ht="15.75" hidden="1" customHeight="1">
      <c r="B447" s="13"/>
    </row>
    <row r="448" spans="2:2" ht="15.75" hidden="1" customHeight="1">
      <c r="B448" s="13"/>
    </row>
    <row r="449" spans="2:2" ht="15.75" hidden="1" customHeight="1">
      <c r="B449" s="13"/>
    </row>
    <row r="450" spans="2:2" ht="15.75" hidden="1" customHeight="1">
      <c r="B450" s="13"/>
    </row>
    <row r="451" spans="2:2" ht="15.75" hidden="1" customHeight="1">
      <c r="B451" s="13"/>
    </row>
    <row r="452" spans="2:2" ht="15.75" hidden="1" customHeight="1">
      <c r="B452" s="13"/>
    </row>
    <row r="453" spans="2:2" ht="15.75" hidden="1" customHeight="1">
      <c r="B453" s="13"/>
    </row>
    <row r="454" spans="2:2" ht="15.75" hidden="1" customHeight="1">
      <c r="B454" s="13"/>
    </row>
    <row r="455" spans="2:2" ht="15.75" hidden="1" customHeight="1">
      <c r="B455" s="13"/>
    </row>
    <row r="456" spans="2:2" ht="15.75" hidden="1" customHeight="1">
      <c r="B456" s="13"/>
    </row>
    <row r="457" spans="2:2" ht="15.75" hidden="1" customHeight="1">
      <c r="B457" s="13"/>
    </row>
    <row r="458" spans="2:2" ht="15.75" hidden="1" customHeight="1">
      <c r="B458" s="13"/>
    </row>
    <row r="459" spans="2:2" ht="15.75" hidden="1" customHeight="1">
      <c r="B459" s="13"/>
    </row>
    <row r="460" spans="2:2" ht="15.75" hidden="1" customHeight="1">
      <c r="B460" s="13"/>
    </row>
    <row r="461" spans="2:2" ht="15.75" hidden="1" customHeight="1">
      <c r="B461" s="13"/>
    </row>
    <row r="462" spans="2:2" ht="15.75" hidden="1" customHeight="1">
      <c r="B462" s="13"/>
    </row>
    <row r="463" spans="2:2" ht="15.75" hidden="1" customHeight="1">
      <c r="B463" s="13"/>
    </row>
    <row r="464" spans="2:2" ht="15.75" hidden="1" customHeight="1">
      <c r="B464" s="13"/>
    </row>
    <row r="465" spans="2:2" ht="15.75" hidden="1" customHeight="1">
      <c r="B465" s="13"/>
    </row>
    <row r="466" spans="2:2" ht="15.75" hidden="1" customHeight="1">
      <c r="B466" s="13"/>
    </row>
    <row r="467" spans="2:2" ht="15.75" hidden="1" customHeight="1">
      <c r="B467" s="13"/>
    </row>
    <row r="468" spans="2:2" ht="15.75" hidden="1" customHeight="1">
      <c r="B468" s="13"/>
    </row>
    <row r="469" spans="2:2" ht="15.75" hidden="1" customHeight="1">
      <c r="B469" s="13"/>
    </row>
    <row r="470" spans="2:2" ht="15.75" hidden="1" customHeight="1">
      <c r="B470" s="13"/>
    </row>
    <row r="471" spans="2:2" ht="15.75" hidden="1" customHeight="1">
      <c r="B471" s="13"/>
    </row>
    <row r="472" spans="2:2" ht="15.75" hidden="1" customHeight="1">
      <c r="B472" s="13"/>
    </row>
    <row r="473" spans="2:2" ht="15.75" hidden="1" customHeight="1">
      <c r="B473" s="13"/>
    </row>
    <row r="474" spans="2:2" ht="15.75" hidden="1" customHeight="1">
      <c r="B474" s="13"/>
    </row>
    <row r="475" spans="2:2" ht="15.75" hidden="1" customHeight="1">
      <c r="B475" s="13"/>
    </row>
    <row r="476" spans="2:2" ht="15.75" hidden="1" customHeight="1">
      <c r="B476" s="13"/>
    </row>
    <row r="477" spans="2:2" ht="15.75" hidden="1" customHeight="1">
      <c r="B477" s="13"/>
    </row>
    <row r="478" spans="2:2" ht="15.75" hidden="1" customHeight="1">
      <c r="B478" s="13"/>
    </row>
    <row r="479" spans="2:2" ht="15.75" hidden="1" customHeight="1">
      <c r="B479" s="13"/>
    </row>
    <row r="480" spans="2:2" ht="15.75" hidden="1" customHeight="1">
      <c r="B480" s="13"/>
    </row>
    <row r="481" spans="2:2" ht="15.75" hidden="1" customHeight="1">
      <c r="B481" s="13"/>
    </row>
    <row r="482" spans="2:2" ht="15.75" hidden="1" customHeight="1">
      <c r="B482" s="13"/>
    </row>
    <row r="483" spans="2:2" ht="15.75" hidden="1" customHeight="1">
      <c r="B483" s="13"/>
    </row>
    <row r="484" spans="2:2" ht="15.75" hidden="1" customHeight="1">
      <c r="B484" s="13"/>
    </row>
    <row r="485" spans="2:2" ht="15.75" hidden="1" customHeight="1">
      <c r="B485" s="13"/>
    </row>
    <row r="486" spans="2:2" ht="15.75" hidden="1" customHeight="1">
      <c r="B486" s="13"/>
    </row>
    <row r="487" spans="2:2" ht="15.75" hidden="1" customHeight="1">
      <c r="B487" s="13"/>
    </row>
    <row r="488" spans="2:2" ht="15.75" hidden="1" customHeight="1">
      <c r="B488" s="13"/>
    </row>
    <row r="489" spans="2:2" ht="15.75" hidden="1" customHeight="1">
      <c r="B489" s="13"/>
    </row>
    <row r="490" spans="2:2" ht="15.75" hidden="1" customHeight="1">
      <c r="B490" s="13"/>
    </row>
    <row r="491" spans="2:2" ht="15.75" hidden="1" customHeight="1">
      <c r="B491" s="13"/>
    </row>
    <row r="492" spans="2:2" ht="15.75" hidden="1" customHeight="1">
      <c r="B492" s="13"/>
    </row>
    <row r="493" spans="2:2" ht="15.75" hidden="1" customHeight="1">
      <c r="B493" s="13"/>
    </row>
    <row r="494" spans="2:2" ht="15.75" hidden="1" customHeight="1">
      <c r="B494" s="13"/>
    </row>
    <row r="495" spans="2:2" ht="15.75" hidden="1" customHeight="1">
      <c r="B495" s="13"/>
    </row>
    <row r="496" spans="2:2" ht="15.75" hidden="1" customHeight="1">
      <c r="B496" s="13"/>
    </row>
    <row r="497" spans="2:2" ht="15.75" hidden="1" customHeight="1">
      <c r="B497" s="13"/>
    </row>
    <row r="498" spans="2:2" ht="15.75" hidden="1" customHeight="1">
      <c r="B498" s="13"/>
    </row>
    <row r="499" spans="2:2" ht="15.75" hidden="1" customHeight="1">
      <c r="B499" s="13"/>
    </row>
    <row r="500" spans="2:2" ht="15.75" hidden="1" customHeight="1">
      <c r="B500" s="13"/>
    </row>
    <row r="501" spans="2:2" ht="15.75" hidden="1" customHeight="1">
      <c r="B501" s="13"/>
    </row>
    <row r="502" spans="2:2" ht="15.75" hidden="1" customHeight="1">
      <c r="B502" s="13"/>
    </row>
    <row r="503" spans="2:2" ht="15.75" hidden="1" customHeight="1">
      <c r="B503" s="13"/>
    </row>
    <row r="504" spans="2:2" ht="15.75" hidden="1" customHeight="1">
      <c r="B504" s="13"/>
    </row>
    <row r="505" spans="2:2" ht="15.75" hidden="1" customHeight="1">
      <c r="B505" s="13"/>
    </row>
    <row r="506" spans="2:2" ht="15.75" hidden="1" customHeight="1">
      <c r="B506" s="13"/>
    </row>
    <row r="507" spans="2:2" ht="15.75" hidden="1" customHeight="1">
      <c r="B507" s="13"/>
    </row>
    <row r="508" spans="2:2" ht="15.75" hidden="1" customHeight="1">
      <c r="B508" s="13"/>
    </row>
    <row r="509" spans="2:2" ht="15.75" hidden="1" customHeight="1">
      <c r="B509" s="13"/>
    </row>
    <row r="510" spans="2:2" ht="15.75" hidden="1" customHeight="1">
      <c r="B510" s="13"/>
    </row>
    <row r="511" spans="2:2" ht="15.75" hidden="1" customHeight="1">
      <c r="B511" s="13"/>
    </row>
    <row r="512" spans="2:2" ht="15.75" hidden="1" customHeight="1">
      <c r="B512" s="13"/>
    </row>
    <row r="513" spans="2:2" ht="15.75" hidden="1" customHeight="1">
      <c r="B513" s="13"/>
    </row>
    <row r="514" spans="2:2" ht="15.75" hidden="1" customHeight="1">
      <c r="B514" s="13"/>
    </row>
    <row r="515" spans="2:2" ht="15.75" hidden="1" customHeight="1">
      <c r="B515" s="13"/>
    </row>
    <row r="516" spans="2:2" ht="15.75" hidden="1" customHeight="1">
      <c r="B516" s="13"/>
    </row>
    <row r="517" spans="2:2" ht="15.75" hidden="1" customHeight="1">
      <c r="B517" s="13"/>
    </row>
    <row r="518" spans="2:2" ht="15.75" hidden="1" customHeight="1">
      <c r="B518" s="13"/>
    </row>
    <row r="519" spans="2:2" ht="15.75" hidden="1" customHeight="1">
      <c r="B519" s="13"/>
    </row>
    <row r="520" spans="2:2" ht="15.75" hidden="1" customHeight="1">
      <c r="B520" s="13"/>
    </row>
    <row r="521" spans="2:2" ht="15.75" hidden="1" customHeight="1">
      <c r="B521" s="13"/>
    </row>
    <row r="522" spans="2:2" ht="15.75" hidden="1" customHeight="1">
      <c r="B522" s="13"/>
    </row>
    <row r="523" spans="2:2" ht="15.75" hidden="1" customHeight="1">
      <c r="B523" s="13"/>
    </row>
    <row r="524" spans="2:2" ht="15.75" hidden="1" customHeight="1">
      <c r="B524" s="13"/>
    </row>
    <row r="525" spans="2:2" ht="15.75" hidden="1" customHeight="1">
      <c r="B525" s="13"/>
    </row>
    <row r="526" spans="2:2" ht="15.75" hidden="1" customHeight="1">
      <c r="B526" s="13"/>
    </row>
    <row r="527" spans="2:2" ht="15.75" hidden="1" customHeight="1">
      <c r="B527" s="13"/>
    </row>
    <row r="528" spans="2:2" ht="15.75" hidden="1" customHeight="1">
      <c r="B528" s="13"/>
    </row>
    <row r="529" spans="2:2" ht="15.75" hidden="1" customHeight="1">
      <c r="B529" s="13"/>
    </row>
    <row r="530" spans="2:2" ht="15.75" hidden="1" customHeight="1">
      <c r="B530" s="13"/>
    </row>
    <row r="531" spans="2:2" ht="15.75" hidden="1" customHeight="1">
      <c r="B531" s="13"/>
    </row>
    <row r="532" spans="2:2" ht="15.75" hidden="1" customHeight="1">
      <c r="B532" s="13"/>
    </row>
    <row r="533" spans="2:2" ht="15.75" hidden="1" customHeight="1">
      <c r="B533" s="13"/>
    </row>
    <row r="534" spans="2:2" ht="15.75" hidden="1" customHeight="1">
      <c r="B534" s="13"/>
    </row>
    <row r="535" spans="2:2" ht="15.75" hidden="1" customHeight="1">
      <c r="B535" s="13"/>
    </row>
    <row r="536" spans="2:2" ht="15.75" hidden="1" customHeight="1">
      <c r="B536" s="13"/>
    </row>
    <row r="537" spans="2:2" ht="15.75" hidden="1" customHeight="1">
      <c r="B537" s="13"/>
    </row>
    <row r="538" spans="2:2" ht="15.75" hidden="1" customHeight="1">
      <c r="B538" s="13"/>
    </row>
    <row r="539" spans="2:2" ht="15.75" hidden="1" customHeight="1">
      <c r="B539" s="13"/>
    </row>
    <row r="540" spans="2:2" ht="15.75" hidden="1" customHeight="1">
      <c r="B540" s="13"/>
    </row>
    <row r="541" spans="2:2" ht="15.75" hidden="1" customHeight="1">
      <c r="B541" s="13"/>
    </row>
    <row r="542" spans="2:2" ht="15.75" hidden="1" customHeight="1">
      <c r="B542" s="13"/>
    </row>
    <row r="543" spans="2:2" ht="15.75" hidden="1" customHeight="1">
      <c r="B543" s="13"/>
    </row>
    <row r="544" spans="2:2" ht="15.75" hidden="1" customHeight="1">
      <c r="B544" s="13"/>
    </row>
    <row r="545" spans="2:2" ht="15.75" hidden="1" customHeight="1">
      <c r="B545" s="13"/>
    </row>
    <row r="546" spans="2:2" ht="15.75" hidden="1" customHeight="1">
      <c r="B546" s="13"/>
    </row>
    <row r="547" spans="2:2" ht="15.75" hidden="1" customHeight="1">
      <c r="B547" s="13"/>
    </row>
    <row r="548" spans="2:2" ht="15.75" hidden="1" customHeight="1">
      <c r="B548" s="13"/>
    </row>
    <row r="549" spans="2:2" ht="15.75" hidden="1" customHeight="1">
      <c r="B549" s="13"/>
    </row>
    <row r="550" spans="2:2" ht="15.75" hidden="1" customHeight="1">
      <c r="B550" s="13"/>
    </row>
    <row r="551" spans="2:2" ht="15.75" hidden="1" customHeight="1">
      <c r="B551" s="13"/>
    </row>
    <row r="552" spans="2:2" ht="15.75" hidden="1" customHeight="1">
      <c r="B552" s="13"/>
    </row>
    <row r="553" spans="2:2" ht="15.75" hidden="1" customHeight="1">
      <c r="B553" s="13"/>
    </row>
    <row r="554" spans="2:2" ht="15.75" hidden="1" customHeight="1">
      <c r="B554" s="13"/>
    </row>
    <row r="555" spans="2:2" ht="15.75" hidden="1" customHeight="1">
      <c r="B555" s="13"/>
    </row>
    <row r="556" spans="2:2" ht="15.75" hidden="1" customHeight="1">
      <c r="B556" s="13"/>
    </row>
    <row r="557" spans="2:2" ht="15.75" hidden="1" customHeight="1">
      <c r="B557" s="13"/>
    </row>
    <row r="558" spans="2:2" ht="15.75" hidden="1" customHeight="1">
      <c r="B558" s="13"/>
    </row>
    <row r="559" spans="2:2" ht="15.75" hidden="1" customHeight="1">
      <c r="B559" s="13"/>
    </row>
    <row r="560" spans="2:2" ht="15.75" hidden="1" customHeight="1">
      <c r="B560" s="13"/>
    </row>
    <row r="561" spans="2:2" ht="15.75" hidden="1" customHeight="1">
      <c r="B561" s="13"/>
    </row>
    <row r="562" spans="2:2" ht="15.75" hidden="1" customHeight="1">
      <c r="B562" s="13"/>
    </row>
    <row r="563" spans="2:2" ht="15.75" hidden="1" customHeight="1">
      <c r="B563" s="13"/>
    </row>
    <row r="564" spans="2:2" ht="15.75" hidden="1" customHeight="1">
      <c r="B564" s="13"/>
    </row>
    <row r="565" spans="2:2" ht="15.75" hidden="1" customHeight="1">
      <c r="B565" s="13"/>
    </row>
    <row r="566" spans="2:2" ht="15.75" hidden="1" customHeight="1">
      <c r="B566" s="13"/>
    </row>
    <row r="567" spans="2:2" ht="15.75" hidden="1" customHeight="1">
      <c r="B567" s="13"/>
    </row>
    <row r="568" spans="2:2" ht="15.75" hidden="1" customHeight="1">
      <c r="B568" s="13"/>
    </row>
    <row r="569" spans="2:2" ht="15.75" hidden="1" customHeight="1">
      <c r="B569" s="13"/>
    </row>
    <row r="570" spans="2:2" ht="15.75" hidden="1" customHeight="1">
      <c r="B570" s="13"/>
    </row>
    <row r="571" spans="2:2" ht="15.75" hidden="1" customHeight="1">
      <c r="B571" s="13"/>
    </row>
    <row r="572" spans="2:2" ht="15.75" hidden="1" customHeight="1">
      <c r="B572" s="13"/>
    </row>
    <row r="573" spans="2:2" ht="15.75" hidden="1" customHeight="1">
      <c r="B573" s="13"/>
    </row>
    <row r="574" spans="2:2" ht="15.75" hidden="1" customHeight="1">
      <c r="B574" s="13"/>
    </row>
    <row r="575" spans="2:2" ht="15.75" hidden="1" customHeight="1">
      <c r="B575" s="13"/>
    </row>
    <row r="576" spans="2:2" ht="15.75" hidden="1" customHeight="1">
      <c r="B576" s="13"/>
    </row>
    <row r="577" spans="2:2" ht="15.75" hidden="1" customHeight="1">
      <c r="B577" s="13"/>
    </row>
    <row r="578" spans="2:2" ht="15.75" hidden="1" customHeight="1">
      <c r="B578" s="13"/>
    </row>
    <row r="579" spans="2:2" ht="15.75" hidden="1" customHeight="1">
      <c r="B579" s="13"/>
    </row>
    <row r="580" spans="2:2" ht="15.75" hidden="1" customHeight="1">
      <c r="B580" s="13"/>
    </row>
    <row r="581" spans="2:2" ht="15.75" hidden="1" customHeight="1">
      <c r="B581" s="13"/>
    </row>
    <row r="582" spans="2:2" ht="15.75" hidden="1" customHeight="1">
      <c r="B582" s="13"/>
    </row>
    <row r="583" spans="2:2" ht="15.75" hidden="1" customHeight="1">
      <c r="B583" s="13"/>
    </row>
    <row r="584" spans="2:2" ht="15.75" hidden="1" customHeight="1">
      <c r="B584" s="13"/>
    </row>
    <row r="585" spans="2:2" ht="15.75" hidden="1" customHeight="1">
      <c r="B585" s="13"/>
    </row>
    <row r="586" spans="2:2" ht="15.75" hidden="1" customHeight="1">
      <c r="B586" s="13"/>
    </row>
    <row r="587" spans="2:2" ht="15.75" hidden="1" customHeight="1">
      <c r="B587" s="13"/>
    </row>
    <row r="588" spans="2:2" ht="15.75" hidden="1" customHeight="1">
      <c r="B588" s="13"/>
    </row>
    <row r="589" spans="2:2" ht="15.75" hidden="1" customHeight="1">
      <c r="B589" s="13"/>
    </row>
    <row r="590" spans="2:2" ht="15.75" hidden="1" customHeight="1">
      <c r="B590" s="13"/>
    </row>
    <row r="591" spans="2:2" ht="15.75" hidden="1" customHeight="1">
      <c r="B591" s="13"/>
    </row>
    <row r="592" spans="2:2" ht="15.75" hidden="1" customHeight="1">
      <c r="B592" s="13"/>
    </row>
    <row r="593" spans="2:2" ht="15.75" hidden="1" customHeight="1">
      <c r="B593" s="13"/>
    </row>
    <row r="594" spans="2:2" ht="15.75" hidden="1" customHeight="1">
      <c r="B594" s="13"/>
    </row>
    <row r="595" spans="2:2" ht="15.75" hidden="1" customHeight="1">
      <c r="B595" s="13"/>
    </row>
    <row r="596" spans="2:2" ht="15.75" hidden="1" customHeight="1">
      <c r="B596" s="13"/>
    </row>
    <row r="597" spans="2:2" ht="15.75" hidden="1" customHeight="1">
      <c r="B597" s="13"/>
    </row>
    <row r="598" spans="2:2" ht="15.75" hidden="1" customHeight="1">
      <c r="B598" s="13"/>
    </row>
    <row r="599" spans="2:2" ht="15.75" hidden="1" customHeight="1">
      <c r="B599" s="13"/>
    </row>
    <row r="600" spans="2:2" ht="15.75" hidden="1" customHeight="1">
      <c r="B600" s="13"/>
    </row>
    <row r="601" spans="2:2" ht="15.75" hidden="1" customHeight="1">
      <c r="B601" s="13"/>
    </row>
    <row r="602" spans="2:2" ht="15.75" hidden="1" customHeight="1">
      <c r="B602" s="13"/>
    </row>
    <row r="603" spans="2:2" ht="15.75" hidden="1" customHeight="1">
      <c r="B603" s="13"/>
    </row>
    <row r="604" spans="2:2" ht="15.75" hidden="1" customHeight="1">
      <c r="B604" s="13"/>
    </row>
    <row r="605" spans="2:2" ht="15.75" hidden="1" customHeight="1">
      <c r="B605" s="13"/>
    </row>
    <row r="606" spans="2:2" ht="15.75" hidden="1" customHeight="1">
      <c r="B606" s="13"/>
    </row>
    <row r="607" spans="2:2" ht="15.75" hidden="1" customHeight="1">
      <c r="B607" s="13"/>
    </row>
    <row r="608" spans="2:2" ht="15.75" hidden="1" customHeight="1">
      <c r="B608" s="13"/>
    </row>
    <row r="609" spans="2:2" ht="15.75" hidden="1" customHeight="1">
      <c r="B609" s="13"/>
    </row>
    <row r="610" spans="2:2" ht="15.75" hidden="1" customHeight="1">
      <c r="B610" s="13"/>
    </row>
    <row r="611" spans="2:2" ht="15.75" hidden="1" customHeight="1">
      <c r="B611" s="13"/>
    </row>
    <row r="612" spans="2:2" ht="15.75" hidden="1" customHeight="1">
      <c r="B612" s="13"/>
    </row>
    <row r="613" spans="2:2" ht="15.75" hidden="1" customHeight="1">
      <c r="B613" s="13"/>
    </row>
    <row r="614" spans="2:2" ht="15.75" hidden="1" customHeight="1">
      <c r="B614" s="13"/>
    </row>
    <row r="615" spans="2:2" ht="15.75" hidden="1" customHeight="1">
      <c r="B615" s="13"/>
    </row>
    <row r="616" spans="2:2" ht="15.75" hidden="1" customHeight="1">
      <c r="B616" s="13"/>
    </row>
    <row r="617" spans="2:2" ht="15.75" hidden="1" customHeight="1">
      <c r="B617" s="13"/>
    </row>
    <row r="618" spans="2:2" ht="15.75" hidden="1" customHeight="1">
      <c r="B618" s="13"/>
    </row>
    <row r="619" spans="2:2" ht="15.75" hidden="1" customHeight="1">
      <c r="B619" s="13"/>
    </row>
    <row r="620" spans="2:2" ht="15.75" hidden="1" customHeight="1">
      <c r="B620" s="13"/>
    </row>
    <row r="621" spans="2:2" ht="15.75" hidden="1" customHeight="1">
      <c r="B621" s="13"/>
    </row>
    <row r="622" spans="2:2" ht="15.75" hidden="1" customHeight="1">
      <c r="B622" s="13"/>
    </row>
    <row r="623" spans="2:2" ht="15.75" hidden="1" customHeight="1">
      <c r="B623" s="13"/>
    </row>
    <row r="624" spans="2:2" ht="15.75" hidden="1" customHeight="1">
      <c r="B624" s="13"/>
    </row>
    <row r="625" spans="2:2" ht="15.75" hidden="1" customHeight="1">
      <c r="B625" s="13"/>
    </row>
    <row r="626" spans="2:2" ht="15.75" hidden="1" customHeight="1">
      <c r="B626" s="13"/>
    </row>
    <row r="627" spans="2:2" ht="15.75" hidden="1" customHeight="1">
      <c r="B627" s="13"/>
    </row>
    <row r="628" spans="2:2" ht="15.75" hidden="1" customHeight="1">
      <c r="B628" s="13"/>
    </row>
    <row r="629" spans="2:2" ht="15.75" hidden="1" customHeight="1">
      <c r="B629" s="13"/>
    </row>
    <row r="630" spans="2:2" ht="15.75" hidden="1" customHeight="1">
      <c r="B630" s="13"/>
    </row>
    <row r="631" spans="2:2" ht="15.75" hidden="1" customHeight="1">
      <c r="B631" s="13"/>
    </row>
    <row r="632" spans="2:2" ht="15.75" hidden="1" customHeight="1">
      <c r="B632" s="13"/>
    </row>
    <row r="633" spans="2:2" ht="15.75" hidden="1" customHeight="1">
      <c r="B633" s="13"/>
    </row>
    <row r="634" spans="2:2" ht="15.75" hidden="1" customHeight="1">
      <c r="B634" s="13"/>
    </row>
    <row r="635" spans="2:2" ht="15.75" hidden="1" customHeight="1">
      <c r="B635" s="13"/>
    </row>
    <row r="636" spans="2:2" ht="15.75" hidden="1" customHeight="1">
      <c r="B636" s="13"/>
    </row>
    <row r="637" spans="2:2" ht="15.75" hidden="1" customHeight="1">
      <c r="B637" s="13"/>
    </row>
    <row r="638" spans="2:2" ht="15.75" hidden="1" customHeight="1">
      <c r="B638" s="13"/>
    </row>
    <row r="639" spans="2:2" ht="15.75" hidden="1" customHeight="1">
      <c r="B639" s="13"/>
    </row>
    <row r="640" spans="2:2" ht="15.75" hidden="1" customHeight="1">
      <c r="B640" s="13"/>
    </row>
    <row r="641" spans="2:2" ht="15.75" hidden="1" customHeight="1">
      <c r="B641" s="13"/>
    </row>
    <row r="642" spans="2:2" ht="15.75" hidden="1" customHeight="1">
      <c r="B642" s="13"/>
    </row>
    <row r="643" spans="2:2" ht="15.75" hidden="1" customHeight="1">
      <c r="B643" s="13"/>
    </row>
    <row r="644" spans="2:2" ht="15.75" hidden="1" customHeight="1">
      <c r="B644" s="13"/>
    </row>
    <row r="645" spans="2:2" ht="15.75" hidden="1" customHeight="1">
      <c r="B645" s="13"/>
    </row>
    <row r="646" spans="2:2" ht="15.75" hidden="1" customHeight="1">
      <c r="B646" s="13"/>
    </row>
    <row r="647" spans="2:2" ht="15.75" hidden="1" customHeight="1">
      <c r="B647" s="13"/>
    </row>
    <row r="648" spans="2:2" ht="15.75" hidden="1" customHeight="1">
      <c r="B648" s="13"/>
    </row>
    <row r="649" spans="2:2" ht="15.75" hidden="1" customHeight="1">
      <c r="B649" s="13"/>
    </row>
    <row r="650" spans="2:2" ht="15.75" hidden="1" customHeight="1">
      <c r="B650" s="13"/>
    </row>
    <row r="651" spans="2:2" ht="15.75" hidden="1" customHeight="1">
      <c r="B651" s="13"/>
    </row>
    <row r="652" spans="2:2" ht="15.75" hidden="1" customHeight="1">
      <c r="B652" s="13"/>
    </row>
    <row r="653" spans="2:2" ht="15.75" hidden="1" customHeight="1">
      <c r="B653" s="13"/>
    </row>
    <row r="654" spans="2:2" ht="15.75" hidden="1" customHeight="1">
      <c r="B654" s="13"/>
    </row>
    <row r="655" spans="2:2" ht="15.75" hidden="1" customHeight="1">
      <c r="B655" s="13"/>
    </row>
    <row r="656" spans="2:2" ht="15.75" hidden="1" customHeight="1">
      <c r="B656" s="13"/>
    </row>
    <row r="657" spans="2:2" ht="15.75" hidden="1" customHeight="1">
      <c r="B657" s="13"/>
    </row>
    <row r="658" spans="2:2" ht="15.75" hidden="1" customHeight="1">
      <c r="B658" s="13"/>
    </row>
    <row r="659" spans="2:2" ht="15.75" hidden="1" customHeight="1">
      <c r="B659" s="13"/>
    </row>
    <row r="660" spans="2:2" ht="15.75" hidden="1" customHeight="1">
      <c r="B660" s="13"/>
    </row>
    <row r="661" spans="2:2" ht="15.75" hidden="1" customHeight="1">
      <c r="B661" s="13"/>
    </row>
    <row r="662" spans="2:2" ht="15.75" hidden="1" customHeight="1">
      <c r="B662" s="13"/>
    </row>
    <row r="663" spans="2:2" ht="15.75" hidden="1" customHeight="1">
      <c r="B663" s="13"/>
    </row>
    <row r="664" spans="2:2" ht="15.75" hidden="1" customHeight="1">
      <c r="B664" s="13"/>
    </row>
    <row r="665" spans="2:2" ht="15.75" hidden="1" customHeight="1">
      <c r="B665" s="13"/>
    </row>
    <row r="666" spans="2:2" ht="15.75" hidden="1" customHeight="1">
      <c r="B666" s="13"/>
    </row>
    <row r="667" spans="2:2" ht="15.75" hidden="1" customHeight="1">
      <c r="B667" s="13"/>
    </row>
    <row r="668" spans="2:2" ht="15.75" hidden="1" customHeight="1">
      <c r="B668" s="13"/>
    </row>
    <row r="669" spans="2:2" ht="15.75" hidden="1" customHeight="1">
      <c r="B669" s="13"/>
    </row>
    <row r="670" spans="2:2" ht="15.75" hidden="1" customHeight="1">
      <c r="B670" s="13"/>
    </row>
    <row r="671" spans="2:2" ht="15.75" hidden="1" customHeight="1">
      <c r="B671" s="13"/>
    </row>
    <row r="672" spans="2:2" ht="15.75" hidden="1" customHeight="1">
      <c r="B672" s="13"/>
    </row>
    <row r="673" spans="2:2" ht="15.75" hidden="1" customHeight="1">
      <c r="B673" s="13"/>
    </row>
    <row r="674" spans="2:2" ht="15.75" hidden="1" customHeight="1">
      <c r="B674" s="13"/>
    </row>
    <row r="675" spans="2:2" ht="15.75" hidden="1" customHeight="1">
      <c r="B675" s="13"/>
    </row>
    <row r="676" spans="2:2" ht="15.75" hidden="1" customHeight="1">
      <c r="B676" s="13"/>
    </row>
    <row r="677" spans="2:2" ht="15.75" hidden="1" customHeight="1">
      <c r="B677" s="13"/>
    </row>
    <row r="678" spans="2:2" ht="15.75" hidden="1" customHeight="1">
      <c r="B678" s="13"/>
    </row>
    <row r="679" spans="2:2" ht="15.75" hidden="1" customHeight="1">
      <c r="B679" s="13"/>
    </row>
    <row r="680" spans="2:2" ht="15.75" hidden="1" customHeight="1">
      <c r="B680" s="13"/>
    </row>
    <row r="681" spans="2:2" ht="15.75" hidden="1" customHeight="1">
      <c r="B681" s="13"/>
    </row>
    <row r="682" spans="2:2" ht="15.75" hidden="1" customHeight="1">
      <c r="B682" s="13"/>
    </row>
    <row r="683" spans="2:2" ht="15.75" hidden="1" customHeight="1">
      <c r="B683" s="13"/>
    </row>
    <row r="684" spans="2:2" ht="15.75" hidden="1" customHeight="1">
      <c r="B684" s="13"/>
    </row>
    <row r="685" spans="2:2" ht="15.75" hidden="1" customHeight="1">
      <c r="B685" s="13"/>
    </row>
    <row r="686" spans="2:2" ht="15.75" hidden="1" customHeight="1">
      <c r="B686" s="13"/>
    </row>
    <row r="687" spans="2:2" ht="15.75" hidden="1" customHeight="1">
      <c r="B687" s="13"/>
    </row>
    <row r="688" spans="2:2" ht="15.75" hidden="1" customHeight="1">
      <c r="B688" s="13"/>
    </row>
    <row r="689" spans="2:2" ht="15.75" hidden="1" customHeight="1">
      <c r="B689" s="13"/>
    </row>
    <row r="690" spans="2:2" ht="15.75" hidden="1" customHeight="1">
      <c r="B690" s="13"/>
    </row>
    <row r="691" spans="2:2" ht="15.75" hidden="1" customHeight="1">
      <c r="B691" s="13"/>
    </row>
    <row r="692" spans="2:2" ht="15.75" hidden="1" customHeight="1">
      <c r="B692" s="13"/>
    </row>
    <row r="693" spans="2:2" ht="15.75" hidden="1" customHeight="1">
      <c r="B693" s="13"/>
    </row>
    <row r="694" spans="2:2" ht="15.75" hidden="1" customHeight="1">
      <c r="B694" s="13"/>
    </row>
    <row r="695" spans="2:2" ht="15.75" hidden="1" customHeight="1">
      <c r="B695" s="13"/>
    </row>
    <row r="696" spans="2:2" ht="15.75" hidden="1" customHeight="1">
      <c r="B696" s="13"/>
    </row>
    <row r="697" spans="2:2" ht="15.75" hidden="1" customHeight="1">
      <c r="B697" s="13"/>
    </row>
    <row r="698" spans="2:2" ht="15.75" hidden="1" customHeight="1">
      <c r="B698" s="13"/>
    </row>
    <row r="699" spans="2:2" ht="15.75" hidden="1" customHeight="1">
      <c r="B699" s="13"/>
    </row>
    <row r="700" spans="2:2" ht="15.75" hidden="1" customHeight="1">
      <c r="B700" s="13"/>
    </row>
    <row r="701" spans="2:2" ht="15.75" hidden="1" customHeight="1">
      <c r="B701" s="13"/>
    </row>
    <row r="702" spans="2:2" ht="15.75" hidden="1" customHeight="1">
      <c r="B702" s="13"/>
    </row>
    <row r="703" spans="2:2" ht="15.75" hidden="1" customHeight="1">
      <c r="B703" s="13"/>
    </row>
    <row r="704" spans="2:2" ht="15.75" hidden="1" customHeight="1">
      <c r="B704" s="13"/>
    </row>
    <row r="705" spans="2:2" ht="15.75" hidden="1" customHeight="1">
      <c r="B705" s="13"/>
    </row>
    <row r="706" spans="2:2" ht="15.75" hidden="1" customHeight="1">
      <c r="B706" s="13"/>
    </row>
    <row r="707" spans="2:2" ht="15.75" hidden="1" customHeight="1">
      <c r="B707" s="13"/>
    </row>
    <row r="708" spans="2:2" ht="15.75" hidden="1" customHeight="1">
      <c r="B708" s="13"/>
    </row>
    <row r="709" spans="2:2" ht="15.75" hidden="1" customHeight="1">
      <c r="B709" s="13"/>
    </row>
    <row r="710" spans="2:2" ht="15.75" hidden="1" customHeight="1">
      <c r="B710" s="13"/>
    </row>
    <row r="711" spans="2:2" ht="15.75" hidden="1" customHeight="1">
      <c r="B711" s="13"/>
    </row>
    <row r="712" spans="2:2" ht="15.75" hidden="1" customHeight="1">
      <c r="B712" s="13"/>
    </row>
    <row r="713" spans="2:2" ht="15.75" hidden="1" customHeight="1">
      <c r="B713" s="13"/>
    </row>
    <row r="714" spans="2:2" ht="15.75" hidden="1" customHeight="1">
      <c r="B714" s="13"/>
    </row>
    <row r="715" spans="2:2" ht="15.75" hidden="1" customHeight="1">
      <c r="B715" s="13"/>
    </row>
    <row r="716" spans="2:2" ht="15.75" hidden="1" customHeight="1">
      <c r="B716" s="13"/>
    </row>
    <row r="717" spans="2:2" ht="15.75" hidden="1" customHeight="1">
      <c r="B717" s="13"/>
    </row>
    <row r="718" spans="2:2" ht="15.75" hidden="1" customHeight="1">
      <c r="B718" s="13"/>
    </row>
    <row r="719" spans="2:2" ht="15.75" hidden="1" customHeight="1">
      <c r="B719" s="13"/>
    </row>
    <row r="720" spans="2:2" ht="15.75" hidden="1" customHeight="1">
      <c r="B720" s="13"/>
    </row>
    <row r="721" spans="2:2" ht="15.75" hidden="1" customHeight="1">
      <c r="B721" s="13"/>
    </row>
    <row r="722" spans="2:2" ht="15.75" hidden="1" customHeight="1">
      <c r="B722" s="13"/>
    </row>
    <row r="723" spans="2:2" ht="15.75" hidden="1" customHeight="1">
      <c r="B723" s="13"/>
    </row>
    <row r="724" spans="2:2" ht="15.75" hidden="1" customHeight="1">
      <c r="B724" s="13"/>
    </row>
    <row r="725" spans="2:2" ht="15.75" hidden="1" customHeight="1">
      <c r="B725" s="13"/>
    </row>
    <row r="726" spans="2:2" ht="15.75" hidden="1" customHeight="1">
      <c r="B726" s="13"/>
    </row>
    <row r="727" spans="2:2" ht="15.75" hidden="1" customHeight="1">
      <c r="B727" s="13"/>
    </row>
    <row r="728" spans="2:2" ht="15.75" hidden="1" customHeight="1">
      <c r="B728" s="13"/>
    </row>
    <row r="729" spans="2:2" ht="15.75" hidden="1" customHeight="1">
      <c r="B729" s="13"/>
    </row>
    <row r="730" spans="2:2" ht="15.75" hidden="1" customHeight="1">
      <c r="B730" s="13"/>
    </row>
    <row r="731" spans="2:2" ht="15.75" hidden="1" customHeight="1">
      <c r="B731" s="13"/>
    </row>
    <row r="732" spans="2:2" ht="15.75" hidden="1" customHeight="1">
      <c r="B732" s="13"/>
    </row>
    <row r="733" spans="2:2" ht="15.75" hidden="1" customHeight="1">
      <c r="B733" s="13"/>
    </row>
    <row r="734" spans="2:2" ht="15.75" hidden="1" customHeight="1">
      <c r="B734" s="13"/>
    </row>
    <row r="735" spans="2:2" ht="15.75" hidden="1" customHeight="1">
      <c r="B735" s="13"/>
    </row>
    <row r="736" spans="2:2" ht="15.75" hidden="1" customHeight="1">
      <c r="B736" s="13"/>
    </row>
    <row r="737" spans="2:2" ht="15.75" hidden="1" customHeight="1">
      <c r="B737" s="13"/>
    </row>
    <row r="738" spans="2:2" ht="15.75" hidden="1" customHeight="1">
      <c r="B738" s="13"/>
    </row>
    <row r="739" spans="2:2" ht="15.75" hidden="1" customHeight="1">
      <c r="B739" s="13"/>
    </row>
    <row r="740" spans="2:2" ht="15.75" hidden="1" customHeight="1">
      <c r="B740" s="13"/>
    </row>
    <row r="741" spans="2:2" ht="15.75" hidden="1" customHeight="1">
      <c r="B741" s="13"/>
    </row>
    <row r="742" spans="2:2" ht="15.75" hidden="1" customHeight="1">
      <c r="B742" s="13"/>
    </row>
    <row r="743" spans="2:2" ht="15.75" hidden="1" customHeight="1">
      <c r="B743" s="13"/>
    </row>
    <row r="744" spans="2:2" ht="15.75" hidden="1" customHeight="1">
      <c r="B744" s="13"/>
    </row>
    <row r="745" spans="2:2" ht="15.75" hidden="1" customHeight="1">
      <c r="B745" s="13"/>
    </row>
    <row r="746" spans="2:2" ht="15.75" hidden="1" customHeight="1">
      <c r="B746" s="13"/>
    </row>
    <row r="747" spans="2:2" ht="15.75" hidden="1" customHeight="1">
      <c r="B747" s="13"/>
    </row>
    <row r="748" spans="2:2" ht="15.75" hidden="1" customHeight="1">
      <c r="B748" s="13"/>
    </row>
    <row r="749" spans="2:2" ht="15.75" hidden="1" customHeight="1">
      <c r="B749" s="13"/>
    </row>
    <row r="750" spans="2:2" ht="15.75" hidden="1" customHeight="1">
      <c r="B750" s="13"/>
    </row>
    <row r="751" spans="2:2" ht="15.75" hidden="1" customHeight="1">
      <c r="B751" s="13"/>
    </row>
    <row r="752" spans="2:2" ht="15.75" hidden="1" customHeight="1">
      <c r="B752" s="13"/>
    </row>
    <row r="753" spans="2:2" ht="15.75" hidden="1" customHeight="1">
      <c r="B753" s="13"/>
    </row>
    <row r="754" spans="2:2" ht="15.75" hidden="1" customHeight="1">
      <c r="B754" s="13"/>
    </row>
    <row r="755" spans="2:2" ht="15.75" hidden="1" customHeight="1">
      <c r="B755" s="13"/>
    </row>
    <row r="756" spans="2:2" ht="15.75" hidden="1" customHeight="1">
      <c r="B756" s="13"/>
    </row>
    <row r="757" spans="2:2" ht="15.75" hidden="1" customHeight="1">
      <c r="B757" s="13"/>
    </row>
    <row r="758" spans="2:2" ht="15.75" hidden="1" customHeight="1">
      <c r="B758" s="13"/>
    </row>
    <row r="759" spans="2:2" ht="15.75" hidden="1" customHeight="1">
      <c r="B759" s="13"/>
    </row>
    <row r="760" spans="2:2" ht="15.75" hidden="1" customHeight="1">
      <c r="B760" s="13"/>
    </row>
    <row r="761" spans="2:2" ht="15.75" hidden="1" customHeight="1">
      <c r="B761" s="13"/>
    </row>
    <row r="762" spans="2:2" ht="15.75" hidden="1" customHeight="1">
      <c r="B762" s="13"/>
    </row>
    <row r="763" spans="2:2" ht="15.75" hidden="1" customHeight="1">
      <c r="B763" s="13"/>
    </row>
    <row r="764" spans="2:2" ht="15.75" hidden="1" customHeight="1">
      <c r="B764" s="13"/>
    </row>
    <row r="765" spans="2:2" ht="15.75" hidden="1" customHeight="1">
      <c r="B765" s="13"/>
    </row>
    <row r="766" spans="2:2" ht="15.75" hidden="1" customHeight="1">
      <c r="B766" s="13"/>
    </row>
    <row r="767" spans="2:2" ht="15.75" hidden="1" customHeight="1">
      <c r="B767" s="13"/>
    </row>
    <row r="768" spans="2:2" ht="15.75" hidden="1" customHeight="1">
      <c r="B768" s="13"/>
    </row>
    <row r="769" spans="2:2" ht="15.75" hidden="1" customHeight="1">
      <c r="B769" s="13"/>
    </row>
    <row r="770" spans="2:2" ht="15.75" hidden="1" customHeight="1">
      <c r="B770" s="13"/>
    </row>
    <row r="771" spans="2:2" ht="15.75" hidden="1" customHeight="1">
      <c r="B771" s="13"/>
    </row>
    <row r="772" spans="2:2" ht="15.75" hidden="1" customHeight="1">
      <c r="B772" s="13"/>
    </row>
    <row r="773" spans="2:2" ht="15.75" hidden="1" customHeight="1">
      <c r="B773" s="13"/>
    </row>
    <row r="774" spans="2:2" ht="15.75" hidden="1" customHeight="1">
      <c r="B774" s="13"/>
    </row>
    <row r="775" spans="2:2" ht="15.75" hidden="1" customHeight="1">
      <c r="B775" s="13"/>
    </row>
    <row r="776" spans="2:2" ht="15.75" hidden="1" customHeight="1">
      <c r="B776" s="13"/>
    </row>
    <row r="777" spans="2:2" ht="15.75" hidden="1" customHeight="1">
      <c r="B777" s="13"/>
    </row>
    <row r="778" spans="2:2" ht="15.75" hidden="1" customHeight="1">
      <c r="B778" s="13"/>
    </row>
    <row r="779" spans="2:2" ht="15.75" hidden="1" customHeight="1">
      <c r="B779" s="13"/>
    </row>
    <row r="780" spans="2:2" ht="15.75" hidden="1" customHeight="1">
      <c r="B780" s="13"/>
    </row>
    <row r="781" spans="2:2" ht="15.75" hidden="1" customHeight="1">
      <c r="B781" s="13"/>
    </row>
    <row r="782" spans="2:2" ht="15.75" hidden="1" customHeight="1">
      <c r="B782" s="13"/>
    </row>
    <row r="783" spans="2:2" ht="15.75" hidden="1" customHeight="1">
      <c r="B783" s="13"/>
    </row>
    <row r="784" spans="2:2" ht="15.75" hidden="1" customHeight="1">
      <c r="B784" s="13"/>
    </row>
    <row r="785" spans="2:2" ht="15.75" hidden="1" customHeight="1">
      <c r="B785" s="13"/>
    </row>
    <row r="786" spans="2:2" ht="15.75" hidden="1" customHeight="1">
      <c r="B786" s="13"/>
    </row>
    <row r="787" spans="2:2" ht="15.75" hidden="1" customHeight="1">
      <c r="B787" s="13"/>
    </row>
    <row r="788" spans="2:2" ht="15.75" hidden="1" customHeight="1">
      <c r="B788" s="13"/>
    </row>
    <row r="789" spans="2:2" ht="15.75" hidden="1" customHeight="1">
      <c r="B789" s="13"/>
    </row>
    <row r="790" spans="2:2" ht="15.75" hidden="1" customHeight="1">
      <c r="B790" s="13"/>
    </row>
    <row r="791" spans="2:2" ht="15.75" hidden="1" customHeight="1">
      <c r="B791" s="13"/>
    </row>
    <row r="792" spans="2:2" ht="15.75" hidden="1" customHeight="1">
      <c r="B792" s="13"/>
    </row>
    <row r="793" spans="2:2" ht="15.75" hidden="1" customHeight="1">
      <c r="B793" s="13"/>
    </row>
    <row r="794" spans="2:2" ht="15.75" hidden="1" customHeight="1">
      <c r="B794" s="13"/>
    </row>
    <row r="795" spans="2:2" ht="15.75" hidden="1" customHeight="1">
      <c r="B795" s="13"/>
    </row>
    <row r="796" spans="2:2" ht="15.75" hidden="1" customHeight="1">
      <c r="B796" s="13"/>
    </row>
    <row r="797" spans="2:2" ht="15.75" hidden="1" customHeight="1">
      <c r="B797" s="13"/>
    </row>
    <row r="798" spans="2:2" ht="15.75" hidden="1" customHeight="1">
      <c r="B798" s="13"/>
    </row>
    <row r="799" spans="2:2" ht="15.75" hidden="1" customHeight="1">
      <c r="B799" s="13"/>
    </row>
    <row r="800" spans="2:2" ht="15.75" hidden="1" customHeight="1">
      <c r="B800" s="13"/>
    </row>
    <row r="801" spans="2:2" ht="15.75" hidden="1" customHeight="1">
      <c r="B801" s="13"/>
    </row>
    <row r="802" spans="2:2" ht="15.75" hidden="1" customHeight="1">
      <c r="B802" s="13"/>
    </row>
    <row r="803" spans="2:2" ht="15.75" hidden="1" customHeight="1">
      <c r="B803" s="13"/>
    </row>
    <row r="804" spans="2:2" ht="15.75" hidden="1" customHeight="1">
      <c r="B804" s="13"/>
    </row>
    <row r="805" spans="2:2" ht="15.75" hidden="1" customHeight="1">
      <c r="B805" s="13"/>
    </row>
    <row r="806" spans="2:2" ht="15.75" hidden="1" customHeight="1">
      <c r="B806" s="13"/>
    </row>
    <row r="807" spans="2:2" ht="15.75" hidden="1" customHeight="1">
      <c r="B807" s="13"/>
    </row>
    <row r="808" spans="2:2" ht="15.75" hidden="1" customHeight="1">
      <c r="B808" s="13"/>
    </row>
    <row r="809" spans="2:2" ht="15.75" hidden="1" customHeight="1">
      <c r="B809" s="13"/>
    </row>
    <row r="810" spans="2:2" ht="15.75" hidden="1" customHeight="1">
      <c r="B810" s="13"/>
    </row>
    <row r="811" spans="2:2" ht="15.75" hidden="1" customHeight="1">
      <c r="B811" s="13"/>
    </row>
    <row r="812" spans="2:2" ht="15.75" hidden="1" customHeight="1">
      <c r="B812" s="13"/>
    </row>
    <row r="813" spans="2:2" ht="15.75" hidden="1" customHeight="1">
      <c r="B813" s="13"/>
    </row>
    <row r="814" spans="2:2" ht="15.75" hidden="1" customHeight="1">
      <c r="B814" s="13"/>
    </row>
    <row r="815" spans="2:2" ht="15.75" hidden="1" customHeight="1">
      <c r="B815" s="13"/>
    </row>
    <row r="816" spans="2:2" ht="15.75" hidden="1" customHeight="1">
      <c r="B816" s="13"/>
    </row>
    <row r="817" spans="2:2" ht="15.75" hidden="1" customHeight="1">
      <c r="B817" s="13"/>
    </row>
    <row r="818" spans="2:2" ht="15.75" hidden="1" customHeight="1">
      <c r="B818" s="13"/>
    </row>
    <row r="819" spans="2:2" ht="15.75" hidden="1" customHeight="1">
      <c r="B819" s="13"/>
    </row>
    <row r="820" spans="2:2" ht="15.75" hidden="1" customHeight="1">
      <c r="B820" s="13"/>
    </row>
    <row r="821" spans="2:2" ht="15.75" hidden="1" customHeight="1">
      <c r="B821" s="13"/>
    </row>
    <row r="822" spans="2:2" ht="15.75" hidden="1" customHeight="1">
      <c r="B822" s="13"/>
    </row>
    <row r="823" spans="2:2" ht="15.75" hidden="1" customHeight="1">
      <c r="B823" s="13"/>
    </row>
    <row r="824" spans="2:2" ht="15.75" hidden="1" customHeight="1">
      <c r="B824" s="13"/>
    </row>
    <row r="825" spans="2:2" ht="15.75" hidden="1" customHeight="1">
      <c r="B825" s="13"/>
    </row>
    <row r="826" spans="2:2" ht="15.75" hidden="1" customHeight="1">
      <c r="B826" s="13"/>
    </row>
    <row r="827" spans="2:2" ht="15.75" hidden="1" customHeight="1">
      <c r="B827" s="13"/>
    </row>
    <row r="828" spans="2:2" ht="15.75" hidden="1" customHeight="1">
      <c r="B828" s="13"/>
    </row>
    <row r="829" spans="2:2" ht="15.75" hidden="1" customHeight="1">
      <c r="B829" s="13"/>
    </row>
    <row r="830" spans="2:2" ht="15.75" hidden="1" customHeight="1">
      <c r="B830" s="13"/>
    </row>
    <row r="831" spans="2:2" ht="15.75" hidden="1" customHeight="1">
      <c r="B831" s="13"/>
    </row>
    <row r="832" spans="2:2" ht="15.75" hidden="1" customHeight="1">
      <c r="B832" s="13"/>
    </row>
    <row r="833" spans="2:2" ht="15.75" hidden="1" customHeight="1">
      <c r="B833" s="13"/>
    </row>
    <row r="834" spans="2:2" ht="15.75" hidden="1" customHeight="1">
      <c r="B834" s="13"/>
    </row>
    <row r="835" spans="2:2" ht="15.75" hidden="1" customHeight="1">
      <c r="B835" s="13"/>
    </row>
    <row r="836" spans="2:2" ht="15.75" hidden="1" customHeight="1">
      <c r="B836" s="13"/>
    </row>
    <row r="837" spans="2:2" ht="15.75" hidden="1" customHeight="1">
      <c r="B837" s="13"/>
    </row>
    <row r="838" spans="2:2" ht="15.75" hidden="1" customHeight="1">
      <c r="B838" s="13"/>
    </row>
    <row r="839" spans="2:2" ht="15.75" hidden="1" customHeight="1">
      <c r="B839" s="13"/>
    </row>
    <row r="840" spans="2:2" ht="15.75" hidden="1" customHeight="1">
      <c r="B840" s="13"/>
    </row>
    <row r="841" spans="2:2" ht="15.75" hidden="1" customHeight="1">
      <c r="B841" s="13"/>
    </row>
    <row r="842" spans="2:2" ht="15.75" hidden="1" customHeight="1">
      <c r="B842" s="13"/>
    </row>
    <row r="843" spans="2:2" ht="15.75" hidden="1" customHeight="1">
      <c r="B843" s="13"/>
    </row>
    <row r="844" spans="2:2" ht="15.75" hidden="1" customHeight="1">
      <c r="B844" s="13"/>
    </row>
    <row r="845" spans="2:2" ht="15.75" hidden="1" customHeight="1">
      <c r="B845" s="13"/>
    </row>
    <row r="846" spans="2:2" ht="15.75" hidden="1" customHeight="1">
      <c r="B846" s="13"/>
    </row>
    <row r="847" spans="2:2" ht="15.75" hidden="1" customHeight="1">
      <c r="B847" s="13"/>
    </row>
    <row r="848" spans="2:2" ht="15.75" hidden="1" customHeight="1">
      <c r="B848" s="13"/>
    </row>
    <row r="849" spans="2:2" ht="15.75" hidden="1" customHeight="1">
      <c r="B849" s="13"/>
    </row>
    <row r="850" spans="2:2" ht="15.75" hidden="1" customHeight="1">
      <c r="B850" s="13"/>
    </row>
    <row r="851" spans="2:2" ht="15.75" hidden="1" customHeight="1">
      <c r="B851" s="13"/>
    </row>
    <row r="852" spans="2:2" ht="15.75" hidden="1" customHeight="1">
      <c r="B852" s="13"/>
    </row>
    <row r="853" spans="2:2" ht="15.75" hidden="1" customHeight="1">
      <c r="B853" s="13"/>
    </row>
    <row r="854" spans="2:2" ht="15.75" hidden="1" customHeight="1">
      <c r="B854" s="13"/>
    </row>
    <row r="855" spans="2:2" ht="15.75" hidden="1" customHeight="1">
      <c r="B855" s="13"/>
    </row>
    <row r="856" spans="2:2" ht="15.75" hidden="1" customHeight="1">
      <c r="B856" s="13"/>
    </row>
    <row r="857" spans="2:2" ht="15.75" hidden="1" customHeight="1">
      <c r="B857" s="13"/>
    </row>
    <row r="858" spans="2:2" ht="15.75" hidden="1" customHeight="1">
      <c r="B858" s="13"/>
    </row>
    <row r="859" spans="2:2" ht="15.75" hidden="1" customHeight="1">
      <c r="B859" s="13"/>
    </row>
    <row r="860" spans="2:2" ht="15.75" hidden="1" customHeight="1">
      <c r="B860" s="13"/>
    </row>
    <row r="861" spans="2:2" ht="15.75" hidden="1" customHeight="1">
      <c r="B861" s="13"/>
    </row>
    <row r="862" spans="2:2" ht="15.75" hidden="1" customHeight="1">
      <c r="B862" s="13"/>
    </row>
    <row r="863" spans="2:2" ht="15.75" hidden="1" customHeight="1">
      <c r="B863" s="13"/>
    </row>
    <row r="864" spans="2:2" ht="15.75" hidden="1" customHeight="1">
      <c r="B864" s="13"/>
    </row>
    <row r="865" spans="2:2" ht="15.75" hidden="1" customHeight="1">
      <c r="B865" s="13"/>
    </row>
    <row r="866" spans="2:2" ht="15.75" hidden="1" customHeight="1">
      <c r="B866" s="13"/>
    </row>
    <row r="867" spans="2:2" ht="15.75" hidden="1" customHeight="1">
      <c r="B867" s="13"/>
    </row>
    <row r="868" spans="2:2" ht="15.75" hidden="1" customHeight="1">
      <c r="B868" s="13"/>
    </row>
    <row r="869" spans="2:2" ht="15.75" hidden="1" customHeight="1">
      <c r="B869" s="13"/>
    </row>
    <row r="870" spans="2:2" ht="15.75" hidden="1" customHeight="1">
      <c r="B870" s="13"/>
    </row>
    <row r="871" spans="2:2" ht="15.75" hidden="1" customHeight="1">
      <c r="B871" s="13"/>
    </row>
    <row r="872" spans="2:2" ht="15.75" hidden="1" customHeight="1">
      <c r="B872" s="13"/>
    </row>
    <row r="873" spans="2:2" ht="15.75" hidden="1" customHeight="1">
      <c r="B873" s="13"/>
    </row>
    <row r="874" spans="2:2" ht="15.75" hidden="1" customHeight="1">
      <c r="B874" s="13"/>
    </row>
    <row r="875" spans="2:2" ht="15.75" hidden="1" customHeight="1">
      <c r="B875" s="13"/>
    </row>
    <row r="876" spans="2:2" ht="15.75" hidden="1" customHeight="1">
      <c r="B876" s="13"/>
    </row>
    <row r="877" spans="2:2" ht="15.75" hidden="1" customHeight="1">
      <c r="B877" s="13"/>
    </row>
    <row r="878" spans="2:2" ht="15.75" hidden="1" customHeight="1">
      <c r="B878" s="13"/>
    </row>
    <row r="879" spans="2:2" ht="15.75" hidden="1" customHeight="1">
      <c r="B879" s="13"/>
    </row>
    <row r="880" spans="2:2" ht="15.75" hidden="1" customHeight="1">
      <c r="B880" s="13"/>
    </row>
    <row r="881" spans="2:2" ht="15.75" hidden="1" customHeight="1">
      <c r="B881" s="13"/>
    </row>
    <row r="882" spans="2:2" ht="15.75" hidden="1" customHeight="1">
      <c r="B882" s="13"/>
    </row>
    <row r="883" spans="2:2" ht="15.75" hidden="1" customHeight="1">
      <c r="B883" s="13"/>
    </row>
    <row r="884" spans="2:2" ht="15.75" hidden="1" customHeight="1">
      <c r="B884" s="13"/>
    </row>
    <row r="885" spans="2:2" ht="15.75" hidden="1" customHeight="1">
      <c r="B885" s="13"/>
    </row>
    <row r="886" spans="2:2" ht="15.75" hidden="1" customHeight="1">
      <c r="B886" s="13"/>
    </row>
    <row r="887" spans="2:2" ht="15.75" hidden="1" customHeight="1">
      <c r="B887" s="13"/>
    </row>
    <row r="888" spans="2:2" ht="15.75" hidden="1" customHeight="1">
      <c r="B888" s="13"/>
    </row>
    <row r="889" spans="2:2" ht="15.75" hidden="1" customHeight="1">
      <c r="B889" s="13"/>
    </row>
    <row r="890" spans="2:2" ht="15.75" hidden="1" customHeight="1">
      <c r="B890" s="13"/>
    </row>
    <row r="891" spans="2:2" ht="15.75" hidden="1" customHeight="1">
      <c r="B891" s="13"/>
    </row>
    <row r="892" spans="2:2" ht="15.75" hidden="1" customHeight="1">
      <c r="B892" s="13"/>
    </row>
    <row r="893" spans="2:2" ht="15.75" hidden="1" customHeight="1">
      <c r="B893" s="13"/>
    </row>
  </sheetData>
  <sheetProtection algorithmName="SHA-512" hashValue="khMVJLHc9zcLIUmRaJZX6UOIlRIL0063OQGNqaYvy76U8gtMP21CGhbZZQqNPHf8utvobh7PuddEJ4FJPCq+Gw==" saltValue="QQGwWcYmzsu51IaWzev76Q==" spinCount="100000" sheet="1" objects="1" scenarios="1"/>
  <dataConsolidate/>
  <mergeCells count="45">
    <mergeCell ref="A11:V11"/>
    <mergeCell ref="C12:F12"/>
    <mergeCell ref="G12:L12"/>
    <mergeCell ref="M12:U12"/>
    <mergeCell ref="C13:F13"/>
    <mergeCell ref="G13:L13"/>
    <mergeCell ref="M13:U13"/>
    <mergeCell ref="A15:V15"/>
    <mergeCell ref="C16:F16"/>
    <mergeCell ref="G16:L16"/>
    <mergeCell ref="M16:U16"/>
    <mergeCell ref="C17:F17"/>
    <mergeCell ref="G17:L17"/>
    <mergeCell ref="M17:U17"/>
    <mergeCell ref="C18:F18"/>
    <mergeCell ref="G18:L18"/>
    <mergeCell ref="M18:U18"/>
    <mergeCell ref="C19:F19"/>
    <mergeCell ref="G19:L19"/>
    <mergeCell ref="M19:U19"/>
    <mergeCell ref="G22:L22"/>
    <mergeCell ref="M22:U22"/>
    <mergeCell ref="A21:V21"/>
    <mergeCell ref="C22:F22"/>
    <mergeCell ref="G24:L24"/>
    <mergeCell ref="M24:U24"/>
    <mergeCell ref="C23:F23"/>
    <mergeCell ref="G23:L23"/>
    <mergeCell ref="M23:U23"/>
    <mergeCell ref="C24:F24"/>
    <mergeCell ref="C25:F25"/>
    <mergeCell ref="G25:L25"/>
    <mergeCell ref="M25:U25"/>
    <mergeCell ref="C26:F26"/>
    <mergeCell ref="G26:L26"/>
    <mergeCell ref="M26:U26"/>
    <mergeCell ref="J35:M35"/>
    <mergeCell ref="D45:G45"/>
    <mergeCell ref="G29:L29"/>
    <mergeCell ref="M29:U29"/>
    <mergeCell ref="A28:V28"/>
    <mergeCell ref="C29:F29"/>
    <mergeCell ref="C30:F30"/>
    <mergeCell ref="G30:L30"/>
    <mergeCell ref="M30:U30"/>
  </mergeCells>
  <conditionalFormatting sqref="A17:V17">
    <cfRule type="expression" dxfId="128" priority="6">
      <formula>ISNUMBER(SEARCH("Update",$G$16))&lt;&gt;TRUE</formula>
    </cfRule>
  </conditionalFormatting>
  <conditionalFormatting sqref="A18:V18">
    <cfRule type="expression" dxfId="127" priority="1">
      <formula>$G$16="Net Zero"</formula>
    </cfRule>
  </conditionalFormatting>
  <conditionalFormatting sqref="A19:V19">
    <cfRule type="expression" dxfId="126" priority="5">
      <formula>ISNUMBER(SEARCH("Net Zero",$G$16))&lt;&gt;TRUE</formula>
    </cfRule>
  </conditionalFormatting>
  <conditionalFormatting sqref="A30:XFD30">
    <cfRule type="expression" dxfId="125" priority="3">
      <formula>AND(#REF!="No",$G$29="No")</formula>
    </cfRule>
  </conditionalFormatting>
  <conditionalFormatting sqref="G26">
    <cfRule type="containsText" dxfId="124" priority="2" operator="containsText" text="www.">
      <formula>NOT(ISERROR(SEARCH("www.",G26)))</formula>
    </cfRule>
  </conditionalFormatting>
  <conditionalFormatting sqref="K11">
    <cfRule type="containsBlanks" dxfId="123" priority="13">
      <formula>LEN(TRIM(K11))=0</formula>
    </cfRule>
  </conditionalFormatting>
  <dataValidations count="5">
    <dataValidation type="list" allowBlank="1" showErrorMessage="1" sqref="G29:G30" xr:uid="{0471180F-5CD3-478F-BD16-E9D65BE024CE}">
      <formula1>"Yes,No"</formula1>
    </dataValidation>
    <dataValidation type="list" allowBlank="1" showErrorMessage="1" sqref="G16:L16" xr:uid="{F1727181-93F0-4131-88F8-47E4B33C1103}">
      <formula1>list_sub_type</formula1>
    </dataValidation>
    <dataValidation type="list" allowBlank="1" showInputMessage="1" showErrorMessage="1" sqref="G18:L18" xr:uid="{1C0BB871-838A-49BE-8DAA-E8DFF5A8D346}">
      <formula1>"5.1, 5.2"</formula1>
    </dataValidation>
    <dataValidation type="list" allowBlank="1" showInputMessage="1" showErrorMessage="1" sqref="G19:L19" xr:uid="{8785FBBC-F1EE-4643-9E7E-5796A503A209}">
      <formula1>"1.1, 1.2"</formula1>
    </dataValidation>
    <dataValidation type="list" allowBlank="1" showInputMessage="1" showErrorMessage="1" sqref="G17:L17" xr:uid="{E4DBCC9C-DBAD-4EEB-A680-1CD3A728FAB7}">
      <formula1>"Near-Term, Net-Zero, Near-Term and Net-Zero"</formula1>
    </dataValidation>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59999389629810485"/>
    <outlinePr summaryBelow="0" summaryRight="0"/>
  </sheetPr>
  <dimension ref="A1:XFD544"/>
  <sheetViews>
    <sheetView zoomScale="80" zoomScaleNormal="80" workbookViewId="0">
      <selection activeCell="H15" sqref="H15:M15"/>
    </sheetView>
  </sheetViews>
  <sheetFormatPr baseColWidth="10" defaultColWidth="0" defaultRowHeight="15" customHeight="1" zeroHeight="1"/>
  <cols>
    <col min="1" max="1" width="5.6640625" customWidth="1"/>
    <col min="2" max="21" width="10.6640625" customWidth="1"/>
    <col min="22" max="22" width="5.6640625" customWidth="1"/>
    <col min="23" max="33" width="14.5" hidden="1" customWidth="1"/>
    <col min="34" max="42" width="0" hidden="1" customWidth="1"/>
    <col min="43" max="16384" width="14.5" hidden="1"/>
  </cols>
  <sheetData>
    <row r="1" spans="1:28" s="323" customFormat="1" ht="15" customHeight="1">
      <c r="A1" s="328"/>
      <c r="B1" s="328"/>
      <c r="C1" s="328"/>
      <c r="D1" s="328"/>
      <c r="E1" s="328"/>
      <c r="F1" s="328"/>
      <c r="G1" s="328"/>
      <c r="H1" s="328"/>
      <c r="I1" s="328"/>
      <c r="J1" s="328"/>
      <c r="K1" s="328"/>
      <c r="L1" s="328"/>
      <c r="M1" s="328"/>
      <c r="N1" s="328"/>
      <c r="O1" s="328"/>
      <c r="P1" s="328"/>
      <c r="Q1" s="328"/>
      <c r="R1" s="328"/>
      <c r="S1" s="328"/>
      <c r="T1" s="328"/>
      <c r="U1" s="328"/>
      <c r="V1" s="328"/>
    </row>
    <row r="2" spans="1:28" s="323" customFormat="1" ht="15" customHeight="1">
      <c r="A2" s="328"/>
      <c r="B2" s="328"/>
      <c r="C2" s="328"/>
      <c r="D2" s="328"/>
      <c r="E2" s="328"/>
      <c r="F2" s="328"/>
      <c r="G2" s="328"/>
      <c r="H2" s="328"/>
      <c r="I2" s="328"/>
      <c r="J2" s="328"/>
      <c r="K2" s="328"/>
      <c r="L2" s="328"/>
      <c r="M2" s="328"/>
      <c r="N2" s="328"/>
      <c r="O2" s="328"/>
      <c r="P2" s="328"/>
      <c r="Q2" s="328"/>
      <c r="R2" s="328"/>
      <c r="S2" s="328"/>
      <c r="T2" s="328"/>
      <c r="U2" s="328"/>
      <c r="V2" s="328"/>
    </row>
    <row r="3" spans="1:28" s="323" customFormat="1" ht="15" customHeight="1">
      <c r="A3" s="328"/>
      <c r="B3" s="328"/>
      <c r="C3" s="328"/>
      <c r="D3" s="328"/>
      <c r="E3" s="328"/>
      <c r="F3" s="328"/>
      <c r="G3" s="328"/>
      <c r="H3" s="328"/>
      <c r="I3" s="328"/>
      <c r="J3" s="328"/>
      <c r="K3" s="328"/>
      <c r="L3" s="328"/>
      <c r="M3" s="328"/>
      <c r="N3" s="328"/>
      <c r="O3" s="328"/>
      <c r="P3" s="328"/>
      <c r="Q3" s="328"/>
      <c r="R3" s="328"/>
      <c r="S3" s="328"/>
      <c r="T3" s="328"/>
      <c r="U3" s="328"/>
      <c r="V3" s="328"/>
    </row>
    <row r="4" spans="1:28" s="323" customFormat="1" ht="15" customHeight="1">
      <c r="A4" s="328"/>
      <c r="B4" s="328"/>
      <c r="C4" s="328"/>
      <c r="D4" s="328"/>
      <c r="E4" s="328"/>
      <c r="F4" s="328"/>
      <c r="G4" s="328"/>
      <c r="H4" s="328"/>
      <c r="I4" s="328"/>
      <c r="J4" s="328"/>
      <c r="K4" s="328"/>
      <c r="L4" s="328"/>
      <c r="M4" s="328"/>
      <c r="N4" s="328"/>
      <c r="O4" s="328"/>
      <c r="P4" s="328"/>
      <c r="Q4" s="328"/>
      <c r="R4" s="328"/>
      <c r="S4" s="328"/>
      <c r="T4" s="328"/>
      <c r="U4" s="328"/>
      <c r="V4" s="328"/>
    </row>
    <row r="5" spans="1:28" s="323" customFormat="1" ht="15" customHeight="1">
      <c r="A5" s="328"/>
      <c r="B5" s="328"/>
      <c r="C5" s="328"/>
      <c r="D5" s="328"/>
      <c r="E5" s="328"/>
      <c r="F5" s="328"/>
      <c r="G5" s="328"/>
      <c r="H5" s="328"/>
      <c r="I5" s="328"/>
      <c r="J5" s="328"/>
      <c r="K5" s="328"/>
      <c r="L5" s="328"/>
      <c r="M5" s="328"/>
      <c r="N5" s="328"/>
      <c r="O5" s="328"/>
      <c r="P5" s="328"/>
      <c r="Q5" s="328"/>
      <c r="R5" s="328"/>
      <c r="S5" s="328"/>
      <c r="T5" s="328"/>
      <c r="U5" s="328"/>
      <c r="V5" s="328"/>
    </row>
    <row r="6" spans="1:28" s="323" customFormat="1" ht="15" customHeight="1">
      <c r="A6" s="328"/>
      <c r="B6" s="328"/>
      <c r="C6" s="328"/>
      <c r="D6" s="328"/>
      <c r="E6" s="328"/>
      <c r="F6" s="328"/>
      <c r="G6" s="328"/>
      <c r="H6" s="328"/>
      <c r="I6" s="328"/>
      <c r="J6" s="328"/>
      <c r="K6" s="328"/>
      <c r="L6" s="328"/>
      <c r="M6" s="328"/>
      <c r="N6" s="328"/>
      <c r="O6" s="328"/>
      <c r="P6" s="328"/>
      <c r="Q6" s="328"/>
      <c r="R6" s="328"/>
      <c r="S6" s="328"/>
      <c r="T6" s="328"/>
      <c r="U6" s="328"/>
      <c r="V6" s="328"/>
    </row>
    <row r="7" spans="1:28" s="323" customFormat="1" ht="15" customHeight="1">
      <c r="A7" s="328"/>
      <c r="B7" s="328"/>
      <c r="C7" s="328"/>
      <c r="D7" s="328"/>
      <c r="E7" s="328"/>
      <c r="F7" s="328"/>
      <c r="G7" s="328"/>
      <c r="H7" s="328"/>
      <c r="I7" s="328"/>
      <c r="J7" s="328"/>
      <c r="K7" s="328"/>
      <c r="L7" s="328"/>
      <c r="M7" s="328"/>
      <c r="N7" s="328"/>
      <c r="O7" s="328"/>
      <c r="P7" s="328"/>
      <c r="Q7" s="328"/>
      <c r="R7" s="328"/>
      <c r="S7" s="328"/>
      <c r="T7" s="328"/>
      <c r="U7" s="328"/>
      <c r="V7" s="328"/>
    </row>
    <row r="8" spans="1:28" s="323" customFormat="1" ht="15" customHeight="1">
      <c r="A8" s="328"/>
      <c r="B8" s="328"/>
      <c r="C8" s="328"/>
      <c r="D8" s="328"/>
      <c r="E8" s="328"/>
      <c r="F8" s="328"/>
      <c r="G8" s="328"/>
      <c r="H8" s="328"/>
      <c r="I8" s="328"/>
      <c r="J8" s="328"/>
      <c r="K8" s="328"/>
      <c r="L8" s="328"/>
      <c r="M8" s="328"/>
      <c r="N8" s="328"/>
      <c r="O8" s="328"/>
      <c r="P8" s="328"/>
      <c r="Q8" s="328"/>
      <c r="R8" s="328"/>
      <c r="S8" s="328"/>
      <c r="T8" s="328"/>
      <c r="U8" s="328"/>
      <c r="V8" s="328"/>
    </row>
    <row r="9" spans="1:28" s="323" customFormat="1" ht="15" customHeight="1">
      <c r="A9" s="328"/>
      <c r="B9" s="328"/>
      <c r="C9" s="328"/>
      <c r="D9" s="328"/>
      <c r="E9" s="328"/>
      <c r="F9" s="328"/>
      <c r="G9" s="328"/>
      <c r="H9" s="328"/>
      <c r="I9" s="328"/>
      <c r="J9" s="328"/>
      <c r="K9" s="328"/>
      <c r="L9" s="328"/>
      <c r="M9" s="328"/>
      <c r="N9" s="328"/>
      <c r="O9" s="328"/>
      <c r="P9" s="328"/>
      <c r="Q9" s="328"/>
      <c r="R9" s="328"/>
      <c r="S9" s="328"/>
      <c r="T9" s="328"/>
      <c r="U9" s="328"/>
      <c r="V9" s="328"/>
    </row>
    <row r="10" spans="1:28" s="323" customFormat="1" ht="15" customHeight="1">
      <c r="A10" s="328"/>
      <c r="B10" s="328"/>
      <c r="C10" s="328"/>
      <c r="D10" s="328"/>
      <c r="E10" s="328"/>
      <c r="F10" s="328"/>
      <c r="G10" s="328"/>
      <c r="H10" s="328"/>
      <c r="I10" s="328"/>
      <c r="J10" s="328"/>
      <c r="K10" s="328"/>
      <c r="L10" s="328"/>
      <c r="M10" s="328"/>
      <c r="N10" s="328"/>
      <c r="O10" s="328"/>
      <c r="P10" s="328"/>
      <c r="Q10" s="328"/>
      <c r="R10" s="328"/>
      <c r="S10" s="328"/>
      <c r="T10" s="328"/>
      <c r="U10" s="328"/>
      <c r="V10" s="328"/>
    </row>
    <row r="11" spans="1:28" s="323" customFormat="1" ht="25.25" customHeight="1">
      <c r="A11" s="354" t="s">
        <v>68</v>
      </c>
      <c r="B11" s="352"/>
      <c r="C11" s="352"/>
      <c r="D11" s="352"/>
      <c r="E11" s="352"/>
      <c r="F11" s="352"/>
      <c r="G11" s="352"/>
      <c r="H11" s="352"/>
      <c r="I11" s="352"/>
      <c r="J11" s="352"/>
      <c r="K11" s="352"/>
      <c r="L11" s="352"/>
      <c r="M11" s="352"/>
      <c r="N11" s="352"/>
      <c r="O11" s="352"/>
      <c r="P11" s="352"/>
      <c r="Q11" s="352"/>
      <c r="R11" s="352"/>
      <c r="S11" s="352"/>
      <c r="T11" s="352"/>
      <c r="U11" s="352"/>
      <c r="V11" s="352"/>
    </row>
    <row r="12" spans="1:28" ht="15" customHeight="1">
      <c r="A12" s="63"/>
      <c r="B12" s="63"/>
      <c r="C12" s="63"/>
      <c r="D12" s="63"/>
      <c r="E12" s="63"/>
      <c r="F12" s="63"/>
      <c r="G12" s="63"/>
      <c r="H12" s="63"/>
      <c r="I12" s="63"/>
      <c r="J12" s="63"/>
      <c r="K12" s="63"/>
      <c r="L12" s="63"/>
      <c r="M12" s="63"/>
      <c r="N12" s="63"/>
      <c r="O12" s="63"/>
      <c r="P12" s="63"/>
      <c r="Q12" s="63"/>
      <c r="R12" s="63"/>
      <c r="S12" s="63"/>
      <c r="T12" s="63"/>
      <c r="U12" s="63"/>
      <c r="V12" s="63"/>
    </row>
    <row r="13" spans="1:28" ht="24.75" customHeight="1" thickBot="1">
      <c r="A13" s="654" t="s">
        <v>69</v>
      </c>
      <c r="B13" s="654"/>
      <c r="C13" s="654"/>
      <c r="D13" s="654"/>
      <c r="E13" s="654"/>
      <c r="F13" s="654"/>
      <c r="G13" s="654"/>
      <c r="H13" s="654"/>
      <c r="I13" s="654"/>
      <c r="J13" s="654"/>
      <c r="K13" s="654"/>
      <c r="L13" s="654"/>
      <c r="M13" s="654"/>
      <c r="N13" s="654"/>
      <c r="O13" s="654"/>
      <c r="P13" s="654"/>
      <c r="Q13" s="654"/>
      <c r="R13" s="654"/>
      <c r="S13" s="654"/>
      <c r="T13" s="654"/>
      <c r="U13" s="654"/>
      <c r="V13" s="654"/>
    </row>
    <row r="14" spans="1:28" ht="24.75" customHeight="1" thickBot="1">
      <c r="A14" s="50"/>
      <c r="B14" s="51" t="s">
        <v>22</v>
      </c>
      <c r="C14" s="390" t="s">
        <v>23</v>
      </c>
      <c r="D14" s="390"/>
      <c r="E14" s="390"/>
      <c r="F14" s="390"/>
      <c r="G14" s="390"/>
      <c r="H14" s="390" t="s">
        <v>24</v>
      </c>
      <c r="I14" s="390"/>
      <c r="J14" s="390"/>
      <c r="K14" s="390"/>
      <c r="L14" s="390"/>
      <c r="M14" s="390"/>
      <c r="N14" s="390" t="s">
        <v>25</v>
      </c>
      <c r="O14" s="390"/>
      <c r="P14" s="390"/>
      <c r="Q14" s="390"/>
      <c r="R14" s="390"/>
      <c r="S14" s="390"/>
      <c r="T14" s="390"/>
      <c r="U14" s="390"/>
      <c r="V14" s="111"/>
      <c r="W14" s="14"/>
      <c r="X14" s="14"/>
      <c r="Y14" s="14"/>
      <c r="Z14" s="14"/>
      <c r="AA14" s="14"/>
      <c r="AB14" s="14"/>
    </row>
    <row r="15" spans="1:28" ht="99.75" customHeight="1">
      <c r="A15" s="64"/>
      <c r="B15" s="147" t="s">
        <v>70</v>
      </c>
      <c r="C15" s="606" t="s">
        <v>71</v>
      </c>
      <c r="D15" s="536"/>
      <c r="E15" s="536"/>
      <c r="F15" s="536"/>
      <c r="G15" s="536"/>
      <c r="H15" s="673"/>
      <c r="I15" s="478"/>
      <c r="J15" s="478"/>
      <c r="K15" s="478"/>
      <c r="L15" s="478"/>
      <c r="M15" s="478"/>
      <c r="N15" s="601" t="s">
        <v>72</v>
      </c>
      <c r="O15" s="602"/>
      <c r="P15" s="602"/>
      <c r="Q15" s="602"/>
      <c r="R15" s="602"/>
      <c r="S15" s="602"/>
      <c r="T15" s="602"/>
      <c r="U15" s="602"/>
      <c r="V15" s="66"/>
    </row>
    <row r="16" spans="1:28" ht="99.75" customHeight="1">
      <c r="A16" s="64"/>
      <c r="B16" s="147" t="s">
        <v>73</v>
      </c>
      <c r="C16" s="606" t="s">
        <v>74</v>
      </c>
      <c r="D16" s="536"/>
      <c r="E16" s="536"/>
      <c r="F16" s="536"/>
      <c r="G16" s="536"/>
      <c r="H16" s="673"/>
      <c r="I16" s="478"/>
      <c r="J16" s="478"/>
      <c r="K16" s="478"/>
      <c r="L16" s="478"/>
      <c r="M16" s="478"/>
      <c r="N16" s="612" t="s">
        <v>75</v>
      </c>
      <c r="O16" s="613"/>
      <c r="P16" s="613"/>
      <c r="Q16" s="613"/>
      <c r="R16" s="613"/>
      <c r="S16" s="613"/>
      <c r="T16" s="613"/>
      <c r="U16" s="613"/>
      <c r="V16" s="66"/>
    </row>
    <row r="17" spans="1:22" ht="99.75" customHeight="1">
      <c r="A17" s="64"/>
      <c r="B17" s="147" t="s">
        <v>76</v>
      </c>
      <c r="C17" s="606" t="s">
        <v>77</v>
      </c>
      <c r="D17" s="536"/>
      <c r="E17" s="536"/>
      <c r="F17" s="536"/>
      <c r="G17" s="536"/>
      <c r="H17" s="674"/>
      <c r="I17" s="675"/>
      <c r="J17" s="675"/>
      <c r="K17" s="675"/>
      <c r="L17" s="675"/>
      <c r="M17" s="675"/>
      <c r="N17" s="612" t="s">
        <v>78</v>
      </c>
      <c r="O17" s="613"/>
      <c r="P17" s="613"/>
      <c r="Q17" s="613"/>
      <c r="R17" s="613"/>
      <c r="S17" s="613"/>
      <c r="T17" s="613"/>
      <c r="U17" s="613"/>
      <c r="V17" s="66"/>
    </row>
    <row r="18" spans="1:22" ht="248" customHeight="1">
      <c r="A18" s="67"/>
      <c r="B18" s="143" t="s">
        <v>79</v>
      </c>
      <c r="C18" s="671" t="s">
        <v>80</v>
      </c>
      <c r="D18" s="672"/>
      <c r="E18" s="672"/>
      <c r="F18" s="672"/>
      <c r="G18" s="672"/>
      <c r="H18" s="676"/>
      <c r="I18" s="378"/>
      <c r="J18" s="378"/>
      <c r="K18" s="378"/>
      <c r="L18" s="378"/>
      <c r="M18" s="378"/>
      <c r="N18" s="370" t="s">
        <v>81</v>
      </c>
      <c r="O18" s="371"/>
      <c r="P18" s="371"/>
      <c r="Q18" s="371"/>
      <c r="R18" s="371"/>
      <c r="S18" s="371"/>
      <c r="T18" s="371"/>
      <c r="U18" s="371"/>
      <c r="V18" s="68"/>
    </row>
    <row r="19" spans="1:22">
      <c r="A19" s="62"/>
      <c r="B19" s="62"/>
      <c r="C19" s="62"/>
      <c r="D19" s="62"/>
      <c r="E19" s="62"/>
      <c r="F19" s="62"/>
      <c r="G19" s="62"/>
      <c r="H19" s="62"/>
      <c r="I19" s="62"/>
      <c r="J19" s="62"/>
      <c r="K19" s="62"/>
      <c r="L19" s="62"/>
      <c r="M19" s="62"/>
      <c r="N19" s="62"/>
      <c r="O19" s="62"/>
      <c r="P19" s="62"/>
      <c r="Q19" s="62"/>
      <c r="R19" s="62"/>
      <c r="S19" s="62"/>
      <c r="T19" s="62"/>
      <c r="U19" s="62"/>
      <c r="V19" s="62"/>
    </row>
    <row r="20" spans="1:22" ht="24.75" customHeight="1" thickBot="1">
      <c r="A20" s="359" t="s">
        <v>82</v>
      </c>
      <c r="B20" s="365"/>
      <c r="C20" s="365"/>
      <c r="D20" s="365"/>
      <c r="E20" s="365"/>
      <c r="F20" s="365"/>
      <c r="G20" s="365"/>
      <c r="H20" s="365"/>
      <c r="I20" s="365"/>
      <c r="J20" s="365"/>
      <c r="K20" s="365"/>
      <c r="L20" s="365"/>
      <c r="M20" s="365"/>
      <c r="N20" s="365"/>
      <c r="O20" s="365"/>
      <c r="P20" s="365"/>
      <c r="Q20" s="365"/>
      <c r="R20" s="365"/>
      <c r="S20" s="365"/>
      <c r="T20" s="365"/>
      <c r="U20" s="365"/>
      <c r="V20" s="2"/>
    </row>
    <row r="21" spans="1:22" ht="99.75" customHeight="1">
      <c r="A21" s="64"/>
      <c r="B21" s="147" t="s">
        <v>83</v>
      </c>
      <c r="C21" s="362" t="s">
        <v>84</v>
      </c>
      <c r="D21" s="361"/>
      <c r="E21" s="361"/>
      <c r="F21" s="361"/>
      <c r="G21" s="361"/>
      <c r="H21" s="600"/>
      <c r="I21" s="478"/>
      <c r="J21" s="478"/>
      <c r="K21" s="478"/>
      <c r="L21" s="478"/>
      <c r="M21" s="478"/>
      <c r="N21" s="612" t="s">
        <v>85</v>
      </c>
      <c r="O21" s="613"/>
      <c r="P21" s="613"/>
      <c r="Q21" s="613"/>
      <c r="R21" s="613"/>
      <c r="S21" s="613"/>
      <c r="T21" s="613"/>
      <c r="U21" s="613"/>
      <c r="V21" s="66"/>
    </row>
    <row r="22" spans="1:22" ht="99.75" customHeight="1">
      <c r="A22" s="64"/>
      <c r="B22" s="147" t="s">
        <v>86</v>
      </c>
      <c r="C22" s="362" t="s">
        <v>87</v>
      </c>
      <c r="D22" s="361"/>
      <c r="E22" s="361"/>
      <c r="F22" s="361"/>
      <c r="G22" s="361"/>
      <c r="H22" s="600"/>
      <c r="I22" s="478"/>
      <c r="J22" s="478"/>
      <c r="K22" s="478"/>
      <c r="L22" s="478"/>
      <c r="M22" s="478"/>
      <c r="N22" s="612" t="s">
        <v>88</v>
      </c>
      <c r="O22" s="613"/>
      <c r="P22" s="613"/>
      <c r="Q22" s="613"/>
      <c r="R22" s="613"/>
      <c r="S22" s="613"/>
      <c r="T22" s="613"/>
      <c r="U22" s="613"/>
      <c r="V22" s="66"/>
    </row>
    <row r="23" spans="1:22" ht="99.75" customHeight="1">
      <c r="A23" s="64"/>
      <c r="B23" s="147" t="s">
        <v>89</v>
      </c>
      <c r="C23" s="362" t="s">
        <v>90</v>
      </c>
      <c r="D23" s="361"/>
      <c r="E23" s="361"/>
      <c r="F23" s="361"/>
      <c r="G23" s="361"/>
      <c r="H23" s="600"/>
      <c r="I23" s="478"/>
      <c r="J23" s="478"/>
      <c r="K23" s="478"/>
      <c r="L23" s="478"/>
      <c r="M23" s="478"/>
      <c r="N23" s="612" t="s">
        <v>91</v>
      </c>
      <c r="O23" s="613"/>
      <c r="P23" s="613"/>
      <c r="Q23" s="613"/>
      <c r="R23" s="613"/>
      <c r="S23" s="613"/>
      <c r="T23" s="613"/>
      <c r="U23" s="613"/>
      <c r="V23" s="66"/>
    </row>
    <row r="24" spans="1:22" ht="99.75" customHeight="1">
      <c r="A24" s="64"/>
      <c r="B24" s="147" t="s">
        <v>92</v>
      </c>
      <c r="C24" s="362" t="s">
        <v>93</v>
      </c>
      <c r="D24" s="361"/>
      <c r="E24" s="361"/>
      <c r="F24" s="361"/>
      <c r="G24" s="361"/>
      <c r="H24" s="600"/>
      <c r="I24" s="478"/>
      <c r="J24" s="478"/>
      <c r="K24" s="478"/>
      <c r="L24" s="478"/>
      <c r="M24" s="478"/>
      <c r="N24" s="612" t="s">
        <v>94</v>
      </c>
      <c r="O24" s="613"/>
      <c r="P24" s="613"/>
      <c r="Q24" s="613"/>
      <c r="R24" s="613"/>
      <c r="S24" s="613"/>
      <c r="T24" s="613"/>
      <c r="U24" s="613"/>
      <c r="V24" s="66"/>
    </row>
    <row r="25" spans="1:22" ht="99.75" customHeight="1">
      <c r="A25" s="64"/>
      <c r="B25" s="147" t="s">
        <v>95</v>
      </c>
      <c r="C25" s="362" t="s">
        <v>96</v>
      </c>
      <c r="D25" s="361"/>
      <c r="E25" s="361"/>
      <c r="F25" s="361"/>
      <c r="G25" s="361"/>
      <c r="H25" s="600"/>
      <c r="I25" s="478"/>
      <c r="J25" s="478"/>
      <c r="K25" s="478"/>
      <c r="L25" s="478"/>
      <c r="M25" s="478"/>
      <c r="N25" s="612" t="s">
        <v>97</v>
      </c>
      <c r="O25" s="613"/>
      <c r="P25" s="613"/>
      <c r="Q25" s="613"/>
      <c r="R25" s="613"/>
      <c r="S25" s="613"/>
      <c r="T25" s="613"/>
      <c r="U25" s="613"/>
      <c r="V25" s="66"/>
    </row>
    <row r="26" spans="1:22" ht="99.75" customHeight="1">
      <c r="A26" s="64"/>
      <c r="B26" s="147" t="s">
        <v>98</v>
      </c>
      <c r="C26" s="362" t="s">
        <v>99</v>
      </c>
      <c r="D26" s="361"/>
      <c r="E26" s="361"/>
      <c r="F26" s="361"/>
      <c r="G26" s="361"/>
      <c r="H26" s="677"/>
      <c r="I26" s="678"/>
      <c r="J26" s="678"/>
      <c r="K26" s="678"/>
      <c r="L26" s="678"/>
      <c r="M26" s="678"/>
      <c r="N26" s="612" t="s">
        <v>100</v>
      </c>
      <c r="O26" s="613"/>
      <c r="P26" s="613"/>
      <c r="Q26" s="613"/>
      <c r="R26" s="613"/>
      <c r="S26" s="613"/>
      <c r="T26" s="613"/>
      <c r="U26" s="613"/>
      <c r="V26" s="66"/>
    </row>
    <row r="27" spans="1:22" ht="15.75" customHeight="1">
      <c r="A27" s="62"/>
      <c r="B27" s="62"/>
      <c r="C27" s="62"/>
      <c r="D27" s="62"/>
      <c r="E27" s="62"/>
      <c r="F27" s="62"/>
      <c r="G27" s="62"/>
      <c r="H27" s="62"/>
      <c r="I27" s="62"/>
      <c r="J27" s="62"/>
      <c r="K27" s="62"/>
      <c r="L27" s="62"/>
      <c r="M27" s="62"/>
      <c r="N27" s="62"/>
      <c r="O27" s="62"/>
      <c r="P27" s="62"/>
      <c r="Q27" s="62"/>
      <c r="R27" s="62"/>
      <c r="S27" s="62"/>
      <c r="T27" s="62"/>
      <c r="U27" s="62"/>
      <c r="V27" s="62"/>
    </row>
    <row r="28" spans="1:22" ht="15.75" customHeight="1">
      <c r="A28" s="62"/>
      <c r="B28" s="62"/>
      <c r="C28" s="62"/>
      <c r="D28" s="62"/>
      <c r="E28" s="62"/>
      <c r="F28" s="62"/>
      <c r="G28" s="62"/>
      <c r="H28" s="62"/>
      <c r="I28" s="62"/>
      <c r="J28" s="62"/>
      <c r="K28" s="62"/>
      <c r="L28" s="62"/>
      <c r="M28" s="62"/>
      <c r="N28" s="62"/>
      <c r="O28" s="62"/>
      <c r="P28" s="62"/>
      <c r="Q28" s="62"/>
      <c r="R28" s="62"/>
      <c r="S28" s="62"/>
      <c r="T28" s="62"/>
      <c r="U28" s="62"/>
      <c r="V28" s="62"/>
    </row>
    <row r="29" spans="1:22" ht="24.75" customHeight="1" thickBot="1">
      <c r="A29" s="359" t="s">
        <v>101</v>
      </c>
      <c r="B29" s="365"/>
      <c r="C29" s="365"/>
      <c r="D29" s="365"/>
      <c r="E29" s="365"/>
      <c r="F29" s="365"/>
      <c r="G29" s="365"/>
      <c r="H29" s="365"/>
      <c r="I29" s="365"/>
      <c r="J29" s="365"/>
      <c r="K29" s="365"/>
      <c r="L29" s="365"/>
      <c r="M29" s="365"/>
      <c r="N29" s="365"/>
      <c r="O29" s="365"/>
      <c r="P29" s="365"/>
      <c r="Q29" s="365"/>
      <c r="R29" s="365"/>
      <c r="S29" s="365"/>
      <c r="T29" s="365"/>
      <c r="U29" s="365"/>
      <c r="V29" s="365"/>
    </row>
    <row r="30" spans="1:22" ht="243" customHeight="1">
      <c r="A30" s="64"/>
      <c r="B30" s="147" t="s">
        <v>102</v>
      </c>
      <c r="C30" s="362" t="s">
        <v>103</v>
      </c>
      <c r="D30" s="361"/>
      <c r="E30" s="361"/>
      <c r="F30" s="361"/>
      <c r="G30" s="361"/>
      <c r="H30" s="649"/>
      <c r="I30" s="650"/>
      <c r="J30" s="650"/>
      <c r="K30" s="650"/>
      <c r="L30" s="650"/>
      <c r="M30" s="650"/>
      <c r="N30" s="612" t="s">
        <v>104</v>
      </c>
      <c r="O30" s="613"/>
      <c r="P30" s="613"/>
      <c r="Q30" s="613"/>
      <c r="R30" s="613"/>
      <c r="S30" s="613"/>
      <c r="T30" s="613"/>
      <c r="U30" s="613"/>
      <c r="V30" s="66"/>
    </row>
    <row r="31" spans="1:22" ht="99.75" customHeight="1">
      <c r="A31" s="64"/>
      <c r="B31" s="147" t="s">
        <v>105</v>
      </c>
      <c r="C31" s="362" t="s">
        <v>106</v>
      </c>
      <c r="D31" s="361"/>
      <c r="E31" s="361"/>
      <c r="F31" s="361"/>
      <c r="G31" s="361"/>
      <c r="H31" s="600"/>
      <c r="I31" s="478"/>
      <c r="J31" s="478"/>
      <c r="K31" s="478"/>
      <c r="L31" s="478"/>
      <c r="M31" s="478"/>
      <c r="N31" s="612" t="s">
        <v>107</v>
      </c>
      <c r="O31" s="613"/>
      <c r="P31" s="613"/>
      <c r="Q31" s="613"/>
      <c r="R31" s="613"/>
      <c r="S31" s="613"/>
      <c r="T31" s="613"/>
      <c r="U31" s="613"/>
      <c r="V31" s="66"/>
    </row>
    <row r="32" spans="1:22" ht="99.75" customHeight="1">
      <c r="A32" s="64"/>
      <c r="B32" s="147" t="s">
        <v>108</v>
      </c>
      <c r="C32" s="362" t="s">
        <v>109</v>
      </c>
      <c r="D32" s="361"/>
      <c r="E32" s="361"/>
      <c r="F32" s="361"/>
      <c r="G32" s="361"/>
      <c r="H32" s="600"/>
      <c r="I32" s="478"/>
      <c r="J32" s="478"/>
      <c r="K32" s="478"/>
      <c r="L32" s="478"/>
      <c r="M32" s="478"/>
      <c r="N32" s="612" t="s">
        <v>110</v>
      </c>
      <c r="O32" s="613"/>
      <c r="P32" s="613"/>
      <c r="Q32" s="613"/>
      <c r="R32" s="613"/>
      <c r="S32" s="613"/>
      <c r="T32" s="613"/>
      <c r="U32" s="613"/>
      <c r="V32" s="66"/>
    </row>
    <row r="33" spans="1:22" ht="99.75" customHeight="1">
      <c r="A33" s="64"/>
      <c r="B33" s="147" t="s">
        <v>111</v>
      </c>
      <c r="C33" s="362" t="s">
        <v>112</v>
      </c>
      <c r="D33" s="361"/>
      <c r="E33" s="361"/>
      <c r="F33" s="361"/>
      <c r="G33" s="361"/>
      <c r="H33" s="651"/>
      <c r="I33" s="651"/>
      <c r="J33" s="651"/>
      <c r="K33" s="651"/>
      <c r="L33" s="651"/>
      <c r="M33" s="651"/>
      <c r="N33" s="612" t="s">
        <v>113</v>
      </c>
      <c r="O33" s="613"/>
      <c r="P33" s="613"/>
      <c r="Q33" s="613"/>
      <c r="R33" s="613"/>
      <c r="S33" s="613"/>
      <c r="T33" s="613"/>
      <c r="U33" s="613"/>
      <c r="V33" s="66"/>
    </row>
    <row r="34" spans="1:22" ht="99.75" customHeight="1">
      <c r="A34" s="64"/>
      <c r="B34" s="147" t="s">
        <v>114</v>
      </c>
      <c r="C34" s="362" t="s">
        <v>115</v>
      </c>
      <c r="D34" s="361"/>
      <c r="E34" s="361"/>
      <c r="F34" s="361"/>
      <c r="G34" s="361"/>
      <c r="H34" s="600"/>
      <c r="I34" s="478"/>
      <c r="J34" s="478"/>
      <c r="K34" s="478"/>
      <c r="L34" s="478"/>
      <c r="M34" s="478"/>
      <c r="N34" s="612" t="s">
        <v>116</v>
      </c>
      <c r="O34" s="613"/>
      <c r="P34" s="613"/>
      <c r="Q34" s="613"/>
      <c r="R34" s="613"/>
      <c r="S34" s="613"/>
      <c r="T34" s="613"/>
      <c r="U34" s="613"/>
      <c r="V34" s="66"/>
    </row>
    <row r="35" spans="1:22" ht="99.75" customHeight="1">
      <c r="A35" s="64"/>
      <c r="B35" s="147" t="s">
        <v>117</v>
      </c>
      <c r="C35" s="362" t="s">
        <v>118</v>
      </c>
      <c r="D35" s="361"/>
      <c r="E35" s="361"/>
      <c r="F35" s="361"/>
      <c r="G35" s="361"/>
      <c r="H35" s="680"/>
      <c r="I35" s="681"/>
      <c r="J35" s="681"/>
      <c r="K35" s="681"/>
      <c r="L35" s="681"/>
      <c r="M35" s="681"/>
      <c r="N35" s="612" t="s">
        <v>119</v>
      </c>
      <c r="O35" s="613"/>
      <c r="P35" s="613"/>
      <c r="Q35" s="613"/>
      <c r="R35" s="613"/>
      <c r="S35" s="613"/>
      <c r="T35" s="613"/>
      <c r="U35" s="613"/>
      <c r="V35" s="66"/>
    </row>
    <row r="36" spans="1:22" ht="15.75" customHeight="1">
      <c r="A36" s="62"/>
      <c r="B36" s="62"/>
      <c r="C36" s="62"/>
      <c r="D36" s="62"/>
      <c r="E36" s="62"/>
      <c r="F36" s="62"/>
      <c r="G36" s="62"/>
      <c r="H36" s="62"/>
      <c r="I36" s="62"/>
      <c r="J36" s="62"/>
      <c r="K36" s="62"/>
      <c r="L36" s="62"/>
      <c r="M36" s="62"/>
      <c r="N36" s="62"/>
      <c r="O36" s="62"/>
      <c r="P36" s="62"/>
      <c r="Q36" s="62"/>
      <c r="R36" s="62"/>
      <c r="S36" s="62"/>
      <c r="T36" s="62"/>
      <c r="U36" s="62"/>
      <c r="V36" s="62"/>
    </row>
    <row r="37" spans="1:22" ht="24.75" customHeight="1" thickBot="1">
      <c r="A37" s="359" t="s">
        <v>120</v>
      </c>
      <c r="B37" s="365"/>
      <c r="C37" s="365"/>
      <c r="D37" s="365"/>
      <c r="E37" s="365"/>
      <c r="F37" s="365"/>
      <c r="G37" s="365"/>
      <c r="H37" s="365"/>
      <c r="I37" s="365"/>
      <c r="J37" s="365"/>
      <c r="K37" s="365"/>
      <c r="L37" s="365"/>
      <c r="M37" s="365"/>
      <c r="N37" s="365"/>
      <c r="O37" s="365"/>
      <c r="P37" s="365"/>
      <c r="Q37" s="365"/>
      <c r="R37" s="365"/>
      <c r="S37" s="365"/>
      <c r="T37" s="365"/>
      <c r="U37" s="365"/>
      <c r="V37" s="365"/>
    </row>
    <row r="38" spans="1:22" ht="162.75" customHeight="1">
      <c r="A38" s="64"/>
      <c r="B38" s="147" t="s">
        <v>121</v>
      </c>
      <c r="C38" s="360" t="s">
        <v>122</v>
      </c>
      <c r="D38" s="361"/>
      <c r="E38" s="361"/>
      <c r="F38" s="361"/>
      <c r="G38" s="361"/>
      <c r="H38" s="649"/>
      <c r="I38" s="650"/>
      <c r="J38" s="650"/>
      <c r="K38" s="650"/>
      <c r="L38" s="650"/>
      <c r="M38" s="650"/>
      <c r="N38" s="612" t="s">
        <v>123</v>
      </c>
      <c r="O38" s="613"/>
      <c r="P38" s="613"/>
      <c r="Q38" s="613"/>
      <c r="R38" s="613"/>
      <c r="S38" s="613"/>
      <c r="T38" s="613"/>
      <c r="U38" s="613"/>
      <c r="V38" s="66"/>
    </row>
    <row r="39" spans="1:22" ht="99.75" customHeight="1">
      <c r="A39" s="64"/>
      <c r="B39" s="147" t="s">
        <v>124</v>
      </c>
      <c r="C39" s="360" t="s">
        <v>125</v>
      </c>
      <c r="D39" s="361"/>
      <c r="E39" s="361"/>
      <c r="F39" s="361"/>
      <c r="G39" s="361"/>
      <c r="H39" s="679"/>
      <c r="I39" s="679"/>
      <c r="J39" s="679"/>
      <c r="K39" s="679"/>
      <c r="L39" s="679"/>
      <c r="M39" s="679"/>
      <c r="N39" s="612" t="s">
        <v>126</v>
      </c>
      <c r="O39" s="613"/>
      <c r="P39" s="613"/>
      <c r="Q39" s="613"/>
      <c r="R39" s="613"/>
      <c r="S39" s="613"/>
      <c r="T39" s="613"/>
      <c r="U39" s="613"/>
      <c r="V39" s="66"/>
    </row>
    <row r="40" spans="1:22" ht="170.25" customHeight="1">
      <c r="A40" s="64"/>
      <c r="B40" s="147" t="s">
        <v>127</v>
      </c>
      <c r="C40" s="360" t="s">
        <v>128</v>
      </c>
      <c r="D40" s="361"/>
      <c r="E40" s="361"/>
      <c r="F40" s="361"/>
      <c r="G40" s="361"/>
      <c r="H40" s="669"/>
      <c r="I40" s="670"/>
      <c r="J40" s="670"/>
      <c r="K40" s="670"/>
      <c r="L40" s="670"/>
      <c r="M40" s="670"/>
      <c r="N40" s="612" t="s">
        <v>129</v>
      </c>
      <c r="O40" s="613"/>
      <c r="P40" s="613"/>
      <c r="Q40" s="613"/>
      <c r="R40" s="613"/>
      <c r="S40" s="613"/>
      <c r="T40" s="613"/>
      <c r="U40" s="613"/>
      <c r="V40" s="66"/>
    </row>
    <row r="41" spans="1:22" ht="99.75" customHeight="1">
      <c r="A41" s="64"/>
      <c r="B41" s="147" t="s">
        <v>130</v>
      </c>
      <c r="C41" s="360" t="s">
        <v>131</v>
      </c>
      <c r="D41" s="361"/>
      <c r="E41" s="361"/>
      <c r="F41" s="361"/>
      <c r="G41" s="361"/>
      <c r="H41" s="600"/>
      <c r="I41" s="478"/>
      <c r="J41" s="478"/>
      <c r="K41" s="478"/>
      <c r="L41" s="478"/>
      <c r="M41" s="478"/>
      <c r="N41" s="612" t="s">
        <v>132</v>
      </c>
      <c r="O41" s="613"/>
      <c r="P41" s="613"/>
      <c r="Q41" s="613"/>
      <c r="R41" s="613"/>
      <c r="S41" s="613"/>
      <c r="T41" s="613"/>
      <c r="U41" s="613"/>
      <c r="V41" s="66"/>
    </row>
    <row r="42" spans="1:22" ht="120.75" customHeight="1">
      <c r="A42" s="64"/>
      <c r="B42" s="147" t="s">
        <v>133</v>
      </c>
      <c r="C42" s="360" t="s">
        <v>134</v>
      </c>
      <c r="D42" s="361"/>
      <c r="E42" s="361"/>
      <c r="F42" s="361"/>
      <c r="G42" s="361"/>
      <c r="H42" s="652"/>
      <c r="I42" s="653"/>
      <c r="J42" s="653"/>
      <c r="K42" s="653"/>
      <c r="L42" s="653"/>
      <c r="M42" s="653"/>
      <c r="N42" s="612" t="s">
        <v>135</v>
      </c>
      <c r="O42" s="613"/>
      <c r="P42" s="613"/>
      <c r="Q42" s="613"/>
      <c r="R42" s="613"/>
      <c r="S42" s="613"/>
      <c r="T42" s="613"/>
      <c r="U42" s="613"/>
      <c r="V42" s="66"/>
    </row>
    <row r="43" spans="1:22" ht="99.75" customHeight="1">
      <c r="A43" s="64"/>
      <c r="B43" s="147" t="s">
        <v>136</v>
      </c>
      <c r="C43" s="360" t="s">
        <v>137</v>
      </c>
      <c r="D43" s="361"/>
      <c r="E43" s="361"/>
      <c r="F43" s="361"/>
      <c r="G43" s="361"/>
      <c r="H43" s="668"/>
      <c r="I43" s="508"/>
      <c r="J43" s="508"/>
      <c r="K43" s="508"/>
      <c r="L43" s="508"/>
      <c r="M43" s="508"/>
      <c r="N43" s="612" t="s">
        <v>138</v>
      </c>
      <c r="O43" s="613"/>
      <c r="P43" s="613"/>
      <c r="Q43" s="613"/>
      <c r="R43" s="613"/>
      <c r="S43" s="613"/>
      <c r="T43" s="613"/>
      <c r="U43" s="613"/>
      <c r="V43" s="66"/>
    </row>
    <row r="44" spans="1:22" ht="99.75" customHeight="1">
      <c r="A44" s="64"/>
      <c r="B44" s="147" t="s">
        <v>139</v>
      </c>
      <c r="C44" s="360" t="s">
        <v>140</v>
      </c>
      <c r="D44" s="361"/>
      <c r="E44" s="361"/>
      <c r="F44" s="361"/>
      <c r="G44" s="361"/>
      <c r="H44" s="600"/>
      <c r="I44" s="478"/>
      <c r="J44" s="478"/>
      <c r="K44" s="478"/>
      <c r="L44" s="478"/>
      <c r="M44" s="478"/>
      <c r="N44" s="612" t="s">
        <v>141</v>
      </c>
      <c r="O44" s="613"/>
      <c r="P44" s="613"/>
      <c r="Q44" s="613"/>
      <c r="R44" s="613"/>
      <c r="S44" s="613"/>
      <c r="T44" s="613"/>
      <c r="U44" s="613"/>
      <c r="V44" s="66"/>
    </row>
    <row r="45" spans="1:22" ht="15.75" customHeight="1">
      <c r="A45" s="62"/>
      <c r="B45" s="62"/>
      <c r="C45" s="62"/>
      <c r="D45" s="62"/>
      <c r="E45" s="62"/>
      <c r="F45" s="62"/>
      <c r="G45" s="62"/>
      <c r="H45" s="62"/>
      <c r="I45" s="62"/>
      <c r="J45" s="62"/>
      <c r="K45" s="62"/>
      <c r="L45" s="62"/>
      <c r="M45" s="62"/>
      <c r="N45" s="62"/>
      <c r="O45" s="62"/>
      <c r="P45" s="62"/>
      <c r="Q45" s="62"/>
      <c r="R45" s="62"/>
      <c r="S45" s="62"/>
      <c r="T45" s="62"/>
      <c r="U45" s="62"/>
      <c r="V45" s="62"/>
    </row>
    <row r="46" spans="1:22" ht="15.75" customHeight="1">
      <c r="A46" s="62"/>
      <c r="B46" s="62"/>
      <c r="C46" s="62"/>
      <c r="D46" s="62"/>
      <c r="E46" s="62"/>
      <c r="F46" s="62"/>
      <c r="G46" s="62"/>
      <c r="H46" s="62"/>
      <c r="I46" s="62"/>
      <c r="J46" s="62"/>
      <c r="K46" s="62"/>
      <c r="L46" s="62"/>
      <c r="M46" s="62"/>
      <c r="N46" s="62"/>
      <c r="O46" s="62"/>
      <c r="P46" s="62"/>
      <c r="Q46" s="62"/>
      <c r="R46" s="62"/>
      <c r="S46" s="62"/>
      <c r="T46" s="62"/>
      <c r="U46" s="62"/>
      <c r="V46" s="62"/>
    </row>
    <row r="47" spans="1:22" ht="24.75" customHeight="1" thickBot="1">
      <c r="A47" s="359" t="s">
        <v>142</v>
      </c>
      <c r="B47" s="365"/>
      <c r="C47" s="365"/>
      <c r="D47" s="365"/>
      <c r="E47" s="365"/>
      <c r="F47" s="365"/>
      <c r="G47" s="365"/>
      <c r="H47" s="365"/>
      <c r="I47" s="365"/>
      <c r="J47" s="365"/>
      <c r="K47" s="365"/>
      <c r="L47" s="365"/>
      <c r="M47" s="365"/>
      <c r="N47" s="365"/>
      <c r="O47" s="365"/>
      <c r="P47" s="365"/>
      <c r="Q47" s="365"/>
      <c r="R47" s="365"/>
      <c r="S47" s="365"/>
      <c r="T47" s="365"/>
      <c r="U47" s="365"/>
      <c r="V47" s="365"/>
    </row>
    <row r="48" spans="1:22" ht="159" customHeight="1">
      <c r="A48" s="64"/>
      <c r="B48" s="147" t="s">
        <v>143</v>
      </c>
      <c r="C48" s="360" t="s">
        <v>144</v>
      </c>
      <c r="D48" s="361"/>
      <c r="E48" s="361"/>
      <c r="F48" s="361"/>
      <c r="G48" s="361"/>
      <c r="H48" s="649"/>
      <c r="I48" s="650"/>
      <c r="J48" s="650"/>
      <c r="K48" s="650"/>
      <c r="L48" s="650"/>
      <c r="M48" s="650"/>
      <c r="N48" s="612" t="s">
        <v>145</v>
      </c>
      <c r="O48" s="613"/>
      <c r="P48" s="613"/>
      <c r="Q48" s="613"/>
      <c r="R48" s="613"/>
      <c r="S48" s="613"/>
      <c r="T48" s="613"/>
      <c r="U48" s="613"/>
      <c r="V48" s="66"/>
    </row>
    <row r="49" spans="1:22" ht="72" customHeight="1">
      <c r="A49" s="64"/>
      <c r="B49" s="147" t="s">
        <v>146</v>
      </c>
      <c r="C49" s="360" t="s">
        <v>147</v>
      </c>
      <c r="D49" s="361"/>
      <c r="E49" s="361"/>
      <c r="F49" s="361"/>
      <c r="G49" s="361"/>
      <c r="H49" s="639"/>
      <c r="I49" s="640"/>
      <c r="J49" s="640"/>
      <c r="K49" s="640"/>
      <c r="L49" s="640"/>
      <c r="M49" s="640"/>
      <c r="N49" s="612" t="s">
        <v>64</v>
      </c>
      <c r="O49" s="613"/>
      <c r="P49" s="613"/>
      <c r="Q49" s="613"/>
      <c r="R49" s="613"/>
      <c r="S49" s="613"/>
      <c r="T49" s="613"/>
      <c r="U49" s="613"/>
      <c r="V49" s="66"/>
    </row>
    <row r="50" spans="1:22" ht="72" customHeight="1">
      <c r="A50" s="64"/>
      <c r="B50" s="147" t="s">
        <v>148</v>
      </c>
      <c r="C50" s="360" t="s">
        <v>149</v>
      </c>
      <c r="D50" s="361"/>
      <c r="E50" s="361"/>
      <c r="F50" s="361"/>
      <c r="G50" s="361"/>
      <c r="H50" s="639"/>
      <c r="I50" s="640"/>
      <c r="J50" s="640"/>
      <c r="K50" s="640"/>
      <c r="L50" s="640"/>
      <c r="M50" s="640"/>
      <c r="N50" s="612" t="s">
        <v>64</v>
      </c>
      <c r="O50" s="613"/>
      <c r="P50" s="613"/>
      <c r="Q50" s="613"/>
      <c r="R50" s="613"/>
      <c r="S50" s="613"/>
      <c r="T50" s="613"/>
      <c r="U50" s="613"/>
      <c r="V50" s="66"/>
    </row>
    <row r="51" spans="1:22" ht="72" customHeight="1">
      <c r="A51" s="64"/>
      <c r="B51" s="147" t="s">
        <v>150</v>
      </c>
      <c r="C51" s="360" t="s">
        <v>151</v>
      </c>
      <c r="D51" s="361"/>
      <c r="E51" s="361"/>
      <c r="F51" s="361"/>
      <c r="G51" s="361"/>
      <c r="H51" s="639"/>
      <c r="I51" s="640"/>
      <c r="J51" s="640"/>
      <c r="K51" s="640"/>
      <c r="L51" s="640"/>
      <c r="M51" s="640"/>
      <c r="N51" s="612" t="s">
        <v>64</v>
      </c>
      <c r="O51" s="613"/>
      <c r="P51" s="613"/>
      <c r="Q51" s="613"/>
      <c r="R51" s="613"/>
      <c r="S51" s="613"/>
      <c r="T51" s="613"/>
      <c r="U51" s="613"/>
      <c r="V51" s="66"/>
    </row>
    <row r="52" spans="1:22" ht="72" customHeight="1">
      <c r="A52" s="64"/>
      <c r="B52" s="147" t="s">
        <v>152</v>
      </c>
      <c r="C52" s="360" t="s">
        <v>153</v>
      </c>
      <c r="D52" s="361"/>
      <c r="E52" s="361"/>
      <c r="F52" s="361"/>
      <c r="G52" s="361"/>
      <c r="H52" s="639"/>
      <c r="I52" s="640"/>
      <c r="J52" s="640"/>
      <c r="K52" s="640"/>
      <c r="L52" s="640"/>
      <c r="M52" s="640"/>
      <c r="N52" s="612" t="s">
        <v>64</v>
      </c>
      <c r="O52" s="613"/>
      <c r="P52" s="613"/>
      <c r="Q52" s="613"/>
      <c r="R52" s="613"/>
      <c r="S52" s="613"/>
      <c r="T52" s="613"/>
      <c r="U52" s="613"/>
      <c r="V52" s="66"/>
    </row>
    <row r="53" spans="1:22" ht="99.75" customHeight="1">
      <c r="A53" s="64"/>
      <c r="B53" s="147" t="s">
        <v>154</v>
      </c>
      <c r="C53" s="360" t="s">
        <v>155</v>
      </c>
      <c r="D53" s="361"/>
      <c r="E53" s="361"/>
      <c r="F53" s="361"/>
      <c r="G53" s="361"/>
      <c r="H53" s="600"/>
      <c r="I53" s="478"/>
      <c r="J53" s="478"/>
      <c r="K53" s="478"/>
      <c r="L53" s="478"/>
      <c r="M53" s="478"/>
      <c r="N53" s="612" t="s">
        <v>156</v>
      </c>
      <c r="O53" s="613"/>
      <c r="P53" s="613"/>
      <c r="Q53" s="613"/>
      <c r="R53" s="613"/>
      <c r="S53" s="613"/>
      <c r="T53" s="613"/>
      <c r="U53" s="613"/>
      <c r="V53" s="66"/>
    </row>
    <row r="54" spans="1:22" ht="15.75" customHeight="1">
      <c r="A54" s="62"/>
      <c r="B54" s="62"/>
      <c r="C54" s="62"/>
      <c r="D54" s="62"/>
      <c r="E54" s="62"/>
      <c r="F54" s="62"/>
      <c r="G54" s="62"/>
      <c r="H54" s="62"/>
      <c r="I54" s="62"/>
      <c r="J54" s="62"/>
      <c r="K54" s="62"/>
      <c r="L54" s="62"/>
      <c r="M54" s="62"/>
      <c r="N54" s="62"/>
      <c r="O54" s="62"/>
      <c r="P54" s="62"/>
      <c r="Q54" s="62"/>
      <c r="R54" s="62"/>
      <c r="S54" s="62"/>
      <c r="T54" s="62"/>
      <c r="U54" s="62"/>
      <c r="V54" s="62"/>
    </row>
    <row r="55" spans="1:22" ht="15.75" customHeight="1">
      <c r="A55" s="62"/>
      <c r="B55" s="62"/>
      <c r="C55" s="62"/>
      <c r="D55" s="62"/>
      <c r="E55" s="62"/>
      <c r="F55" s="62"/>
      <c r="G55" s="62"/>
      <c r="H55" s="62"/>
      <c r="I55" s="62"/>
      <c r="J55" s="62"/>
      <c r="K55" s="62"/>
      <c r="L55" s="62"/>
      <c r="M55" s="62"/>
      <c r="N55" s="62"/>
      <c r="O55" s="62"/>
      <c r="P55" s="62"/>
      <c r="Q55" s="62"/>
      <c r="R55" s="62"/>
      <c r="S55" s="62"/>
      <c r="T55" s="62"/>
      <c r="U55" s="62"/>
      <c r="V55" s="62"/>
    </row>
    <row r="56" spans="1:22" ht="24.75" customHeight="1" thickBot="1">
      <c r="A56" s="359" t="s">
        <v>157</v>
      </c>
      <c r="B56" s="365"/>
      <c r="C56" s="365"/>
      <c r="D56" s="365"/>
      <c r="E56" s="365"/>
      <c r="F56" s="365"/>
      <c r="G56" s="365"/>
      <c r="H56" s="365"/>
      <c r="I56" s="365"/>
      <c r="J56" s="365"/>
      <c r="K56" s="365"/>
      <c r="L56" s="365"/>
      <c r="M56" s="365"/>
      <c r="N56" s="365"/>
      <c r="O56" s="365"/>
      <c r="P56" s="365"/>
      <c r="Q56" s="365"/>
      <c r="R56" s="365"/>
      <c r="S56" s="365"/>
      <c r="T56" s="365"/>
      <c r="U56" s="365"/>
      <c r="V56" s="365"/>
    </row>
    <row r="57" spans="1:22" ht="226.5" customHeight="1">
      <c r="A57" s="64"/>
      <c r="B57" s="147" t="s">
        <v>158</v>
      </c>
      <c r="C57" s="360" t="s">
        <v>159</v>
      </c>
      <c r="D57" s="361"/>
      <c r="E57" s="361"/>
      <c r="F57" s="361"/>
      <c r="G57" s="361"/>
      <c r="H57" s="649"/>
      <c r="I57" s="650"/>
      <c r="J57" s="650"/>
      <c r="K57" s="650"/>
      <c r="L57" s="650"/>
      <c r="M57" s="650"/>
      <c r="N57" s="612" t="s">
        <v>160</v>
      </c>
      <c r="O57" s="613"/>
      <c r="P57" s="613"/>
      <c r="Q57" s="613"/>
      <c r="R57" s="613"/>
      <c r="S57" s="613"/>
      <c r="T57" s="613"/>
      <c r="U57" s="613"/>
      <c r="V57" s="66"/>
    </row>
    <row r="58" spans="1:22" ht="99.75" customHeight="1">
      <c r="A58" s="64"/>
      <c r="B58" s="147" t="s">
        <v>161</v>
      </c>
      <c r="C58" s="360" t="s">
        <v>162</v>
      </c>
      <c r="D58" s="361"/>
      <c r="E58" s="361"/>
      <c r="F58" s="361"/>
      <c r="G58" s="361"/>
      <c r="H58" s="642"/>
      <c r="I58" s="648"/>
      <c r="J58" s="648"/>
      <c r="K58" s="648"/>
      <c r="L58" s="648"/>
      <c r="M58" s="648"/>
      <c r="N58" s="612" t="s">
        <v>163</v>
      </c>
      <c r="O58" s="613"/>
      <c r="P58" s="613"/>
      <c r="Q58" s="613"/>
      <c r="R58" s="613"/>
      <c r="S58" s="613"/>
      <c r="T58" s="613"/>
      <c r="U58" s="613"/>
      <c r="V58" s="66"/>
    </row>
    <row r="59" spans="1:22" ht="102.75" customHeight="1">
      <c r="A59" s="64"/>
      <c r="B59" s="147" t="s">
        <v>164</v>
      </c>
      <c r="C59" s="360" t="s">
        <v>165</v>
      </c>
      <c r="D59" s="361"/>
      <c r="E59" s="361"/>
      <c r="F59" s="361"/>
      <c r="G59" s="361"/>
      <c r="H59" s="639"/>
      <c r="I59" s="640"/>
      <c r="J59" s="640"/>
      <c r="K59" s="640"/>
      <c r="L59" s="640"/>
      <c r="M59" s="640"/>
      <c r="N59" s="612" t="s">
        <v>166</v>
      </c>
      <c r="O59" s="613"/>
      <c r="P59" s="613"/>
      <c r="Q59" s="613"/>
      <c r="R59" s="613"/>
      <c r="S59" s="613"/>
      <c r="T59" s="613"/>
      <c r="U59" s="613"/>
      <c r="V59" s="66"/>
    </row>
    <row r="60" spans="1:22" ht="99.75" customHeight="1">
      <c r="A60" s="64"/>
      <c r="B60" s="147" t="s">
        <v>167</v>
      </c>
      <c r="C60" s="360" t="s">
        <v>168</v>
      </c>
      <c r="D60" s="361"/>
      <c r="E60" s="361"/>
      <c r="F60" s="361"/>
      <c r="G60" s="361"/>
      <c r="H60" s="644"/>
      <c r="I60" s="645"/>
      <c r="J60" s="645"/>
      <c r="K60" s="645"/>
      <c r="L60" s="645"/>
      <c r="M60" s="645"/>
      <c r="N60" s="612" t="s">
        <v>169</v>
      </c>
      <c r="O60" s="613"/>
      <c r="P60" s="613"/>
      <c r="Q60" s="613"/>
      <c r="R60" s="613"/>
      <c r="S60" s="613"/>
      <c r="T60" s="613"/>
      <c r="U60" s="613"/>
      <c r="V60" s="66"/>
    </row>
    <row r="61" spans="1:22" ht="218.25" customHeight="1">
      <c r="A61" s="64"/>
      <c r="B61" s="147" t="s">
        <v>170</v>
      </c>
      <c r="C61" s="360" t="s">
        <v>171</v>
      </c>
      <c r="D61" s="361"/>
      <c r="E61" s="361"/>
      <c r="F61" s="361"/>
      <c r="G61" s="361"/>
      <c r="H61" s="600"/>
      <c r="I61" s="478"/>
      <c r="J61" s="478"/>
      <c r="K61" s="478"/>
      <c r="L61" s="478"/>
      <c r="M61" s="478"/>
      <c r="N61" s="612" t="s">
        <v>172</v>
      </c>
      <c r="O61" s="613"/>
      <c r="P61" s="613"/>
      <c r="Q61" s="613"/>
      <c r="R61" s="613"/>
      <c r="S61" s="613"/>
      <c r="T61" s="613"/>
      <c r="U61" s="613"/>
      <c r="V61" s="66"/>
    </row>
    <row r="62" spans="1:22" ht="99.75" customHeight="1">
      <c r="A62" s="64"/>
      <c r="B62" s="147" t="s">
        <v>173</v>
      </c>
      <c r="C62" s="360" t="s">
        <v>162</v>
      </c>
      <c r="D62" s="361"/>
      <c r="E62" s="361"/>
      <c r="F62" s="361"/>
      <c r="G62" s="361"/>
      <c r="H62" s="639"/>
      <c r="I62" s="640"/>
      <c r="J62" s="640"/>
      <c r="K62" s="640"/>
      <c r="L62" s="640"/>
      <c r="M62" s="640"/>
      <c r="N62" s="612" t="s">
        <v>174</v>
      </c>
      <c r="O62" s="613"/>
      <c r="P62" s="613"/>
      <c r="Q62" s="613"/>
      <c r="R62" s="613"/>
      <c r="S62" s="613"/>
      <c r="T62" s="613"/>
      <c r="U62" s="613"/>
      <c r="V62" s="66"/>
    </row>
    <row r="63" spans="1:22" ht="99.75" customHeight="1">
      <c r="A63" s="64"/>
      <c r="B63" s="147" t="s">
        <v>175</v>
      </c>
      <c r="C63" s="360" t="s">
        <v>176</v>
      </c>
      <c r="D63" s="361"/>
      <c r="E63" s="361"/>
      <c r="F63" s="361"/>
      <c r="G63" s="361"/>
      <c r="H63" s="646"/>
      <c r="I63" s="647"/>
      <c r="J63" s="647"/>
      <c r="K63" s="647"/>
      <c r="L63" s="647"/>
      <c r="M63" s="647"/>
      <c r="N63" s="612" t="s">
        <v>177</v>
      </c>
      <c r="O63" s="613"/>
      <c r="P63" s="613"/>
      <c r="Q63" s="613"/>
      <c r="R63" s="613"/>
      <c r="S63" s="613"/>
      <c r="T63" s="613"/>
      <c r="U63" s="613"/>
      <c r="V63" s="66"/>
    </row>
    <row r="64" spans="1:22" ht="99.75" customHeight="1">
      <c r="A64" s="64"/>
      <c r="B64" s="147" t="s">
        <v>178</v>
      </c>
      <c r="C64" s="360" t="s">
        <v>179</v>
      </c>
      <c r="D64" s="361"/>
      <c r="E64" s="361"/>
      <c r="F64" s="361"/>
      <c r="G64" s="361"/>
      <c r="H64" s="639"/>
      <c r="I64" s="640"/>
      <c r="J64" s="640"/>
      <c r="K64" s="640"/>
      <c r="L64" s="640"/>
      <c r="M64" s="640"/>
      <c r="N64" s="612" t="s">
        <v>180</v>
      </c>
      <c r="O64" s="613"/>
      <c r="P64" s="613"/>
      <c r="Q64" s="613"/>
      <c r="R64" s="613"/>
      <c r="S64" s="613"/>
      <c r="T64" s="613"/>
      <c r="U64" s="613"/>
      <c r="V64" s="66"/>
    </row>
    <row r="65" spans="1:24" ht="15.75" customHeight="1">
      <c r="A65" s="62"/>
      <c r="B65" s="62"/>
      <c r="C65" s="62"/>
      <c r="D65" s="62"/>
      <c r="E65" s="62"/>
      <c r="F65" s="62"/>
      <c r="G65" s="62"/>
      <c r="H65" s="62"/>
      <c r="I65" s="62"/>
      <c r="J65" s="62"/>
      <c r="K65" s="62"/>
      <c r="L65" s="62"/>
      <c r="M65" s="62"/>
      <c r="N65" s="62"/>
      <c r="O65" s="62"/>
      <c r="P65" s="62"/>
      <c r="Q65" s="62"/>
      <c r="R65" s="62"/>
      <c r="S65" s="62"/>
      <c r="T65" s="62"/>
      <c r="U65" s="62"/>
      <c r="V65" s="62"/>
    </row>
    <row r="66" spans="1:24" ht="15.75" customHeight="1">
      <c r="A66" s="62"/>
      <c r="B66" s="62"/>
      <c r="C66" s="62"/>
      <c r="D66" s="62"/>
      <c r="E66" s="62"/>
      <c r="F66" s="62"/>
      <c r="G66" s="62"/>
      <c r="H66" s="62"/>
      <c r="I66" s="62"/>
      <c r="J66" s="62"/>
      <c r="K66" s="62"/>
      <c r="L66" s="62"/>
      <c r="M66" s="62"/>
      <c r="N66" s="62"/>
      <c r="O66" s="62"/>
      <c r="P66" s="62"/>
      <c r="Q66" s="62"/>
      <c r="R66" s="62"/>
      <c r="S66" s="62"/>
      <c r="T66" s="62"/>
      <c r="U66" s="62"/>
      <c r="V66" s="62"/>
    </row>
    <row r="67" spans="1:24" ht="24.75" customHeight="1" thickBot="1">
      <c r="A67" s="359" t="s">
        <v>181</v>
      </c>
      <c r="B67" s="365"/>
      <c r="C67" s="365"/>
      <c r="D67" s="365"/>
      <c r="E67" s="365"/>
      <c r="F67" s="365"/>
      <c r="G67" s="365"/>
      <c r="H67" s="365"/>
      <c r="I67" s="365"/>
      <c r="J67" s="365"/>
      <c r="K67" s="365"/>
      <c r="L67" s="365"/>
      <c r="M67" s="365"/>
      <c r="N67" s="365"/>
      <c r="O67" s="365"/>
      <c r="P67" s="365"/>
      <c r="Q67" s="365"/>
      <c r="R67" s="365"/>
      <c r="S67" s="365"/>
      <c r="T67" s="365"/>
      <c r="U67" s="365"/>
      <c r="V67" s="365"/>
    </row>
    <row r="68" spans="1:24" ht="99.75" customHeight="1">
      <c r="A68" s="64"/>
      <c r="B68" s="147" t="s">
        <v>182</v>
      </c>
      <c r="C68" s="360" t="s">
        <v>183</v>
      </c>
      <c r="D68" s="361"/>
      <c r="E68" s="361"/>
      <c r="F68" s="361"/>
      <c r="G68" s="361"/>
      <c r="H68" s="600"/>
      <c r="I68" s="641"/>
      <c r="J68" s="641"/>
      <c r="K68" s="641"/>
      <c r="L68" s="641"/>
      <c r="M68" s="641"/>
      <c r="N68" s="612" t="s">
        <v>184</v>
      </c>
      <c r="O68" s="613"/>
      <c r="P68" s="613"/>
      <c r="Q68" s="613"/>
      <c r="R68" s="613"/>
      <c r="S68" s="613"/>
      <c r="T68" s="613"/>
      <c r="U68" s="613"/>
      <c r="V68" s="66"/>
    </row>
    <row r="69" spans="1:24" ht="100.5" customHeight="1">
      <c r="A69" s="64"/>
      <c r="B69" s="147" t="s">
        <v>185</v>
      </c>
      <c r="C69" s="360" t="s">
        <v>186</v>
      </c>
      <c r="D69" s="361"/>
      <c r="E69" s="361"/>
      <c r="F69" s="361"/>
      <c r="G69" s="361"/>
      <c r="H69" s="600"/>
      <c r="I69" s="641"/>
      <c r="J69" s="641"/>
      <c r="K69" s="641"/>
      <c r="L69" s="641"/>
      <c r="M69" s="641"/>
      <c r="N69" s="612" t="s">
        <v>187</v>
      </c>
      <c r="O69" s="613"/>
      <c r="P69" s="613"/>
      <c r="Q69" s="613"/>
      <c r="R69" s="613"/>
      <c r="S69" s="613"/>
      <c r="T69" s="613"/>
      <c r="U69" s="613"/>
      <c r="V69" s="66"/>
    </row>
    <row r="70" spans="1:24" ht="99.75" customHeight="1">
      <c r="A70" s="64"/>
      <c r="B70" s="147" t="s">
        <v>188</v>
      </c>
      <c r="C70" s="360" t="s">
        <v>189</v>
      </c>
      <c r="D70" s="361"/>
      <c r="E70" s="361"/>
      <c r="F70" s="361"/>
      <c r="G70" s="361"/>
      <c r="H70" s="651"/>
      <c r="I70" s="651"/>
      <c r="J70" s="661"/>
      <c r="K70" s="662"/>
      <c r="L70" s="661"/>
      <c r="M70" s="662"/>
      <c r="N70" s="612" t="s">
        <v>190</v>
      </c>
      <c r="O70" s="613"/>
      <c r="P70" s="613"/>
      <c r="Q70" s="613"/>
      <c r="R70" s="613"/>
      <c r="S70" s="613"/>
      <c r="T70" s="613"/>
      <c r="U70" s="613"/>
      <c r="V70" s="66"/>
      <c r="X70" s="270"/>
    </row>
    <row r="71" spans="1:24" ht="99.75" customHeight="1">
      <c r="A71" s="64"/>
      <c r="B71" s="147" t="s">
        <v>191</v>
      </c>
      <c r="C71" s="360" t="s">
        <v>192</v>
      </c>
      <c r="D71" s="361"/>
      <c r="E71" s="361"/>
      <c r="F71" s="361"/>
      <c r="G71" s="361"/>
      <c r="H71" s="600"/>
      <c r="I71" s="641"/>
      <c r="J71" s="641"/>
      <c r="K71" s="641"/>
      <c r="L71" s="641"/>
      <c r="M71" s="641"/>
      <c r="N71" s="612" t="s">
        <v>193</v>
      </c>
      <c r="O71" s="613"/>
      <c r="P71" s="613"/>
      <c r="Q71" s="613"/>
      <c r="R71" s="613"/>
      <c r="S71" s="613"/>
      <c r="T71" s="613"/>
      <c r="U71" s="613"/>
      <c r="V71" s="66"/>
    </row>
    <row r="72" spans="1:24" ht="99.75" customHeight="1">
      <c r="A72" s="64"/>
      <c r="B72" s="147" t="s">
        <v>194</v>
      </c>
      <c r="C72" s="360" t="s">
        <v>195</v>
      </c>
      <c r="D72" s="361"/>
      <c r="E72" s="361"/>
      <c r="F72" s="361"/>
      <c r="G72" s="361"/>
      <c r="H72" s="642"/>
      <c r="I72" s="643"/>
      <c r="J72" s="643"/>
      <c r="K72" s="643"/>
      <c r="L72" s="643"/>
      <c r="M72" s="643"/>
      <c r="N72" s="612" t="s">
        <v>64</v>
      </c>
      <c r="O72" s="613"/>
      <c r="P72" s="613"/>
      <c r="Q72" s="613"/>
      <c r="R72" s="613"/>
      <c r="S72" s="613"/>
      <c r="T72" s="613"/>
      <c r="U72" s="613"/>
      <c r="V72" s="66"/>
    </row>
    <row r="73" spans="1:24" ht="99.75" customHeight="1">
      <c r="A73" s="64"/>
      <c r="B73" s="147" t="s">
        <v>196</v>
      </c>
      <c r="C73" s="635" t="s">
        <v>197</v>
      </c>
      <c r="D73" s="361"/>
      <c r="E73" s="361"/>
      <c r="F73" s="361"/>
      <c r="G73" s="361"/>
      <c r="H73" s="639"/>
      <c r="I73" s="640"/>
      <c r="J73" s="640"/>
      <c r="K73" s="640"/>
      <c r="L73" s="640"/>
      <c r="M73" s="640"/>
      <c r="N73" s="612" t="s">
        <v>187</v>
      </c>
      <c r="O73" s="613"/>
      <c r="P73" s="613"/>
      <c r="Q73" s="613"/>
      <c r="R73" s="613"/>
      <c r="S73" s="613"/>
      <c r="T73" s="613"/>
      <c r="U73" s="613"/>
      <c r="V73" s="66"/>
    </row>
    <row r="74" spans="1:24" ht="99.75" customHeight="1">
      <c r="A74" s="64"/>
      <c r="B74" s="147" t="s">
        <v>198</v>
      </c>
      <c r="C74" s="635" t="s">
        <v>199</v>
      </c>
      <c r="D74" s="361"/>
      <c r="E74" s="361"/>
      <c r="F74" s="361"/>
      <c r="G74" s="361"/>
      <c r="H74" s="600"/>
      <c r="I74" s="478"/>
      <c r="J74" s="478"/>
      <c r="K74" s="478"/>
      <c r="L74" s="478"/>
      <c r="M74" s="478"/>
      <c r="N74" s="612" t="s">
        <v>193</v>
      </c>
      <c r="O74" s="613"/>
      <c r="P74" s="613"/>
      <c r="Q74" s="613"/>
      <c r="R74" s="613"/>
      <c r="S74" s="613"/>
      <c r="T74" s="613"/>
      <c r="U74" s="613"/>
      <c r="V74" s="66"/>
    </row>
    <row r="75" spans="1:24" ht="101.25" customHeight="1">
      <c r="A75" s="64"/>
      <c r="B75" s="147" t="s">
        <v>200</v>
      </c>
      <c r="C75" s="360" t="s">
        <v>201</v>
      </c>
      <c r="D75" s="361"/>
      <c r="E75" s="361"/>
      <c r="F75" s="361"/>
      <c r="G75" s="361"/>
      <c r="H75" s="600"/>
      <c r="I75" s="478"/>
      <c r="J75" s="478"/>
      <c r="K75" s="478"/>
      <c r="L75" s="478"/>
      <c r="M75" s="478"/>
      <c r="N75" s="612" t="s">
        <v>202</v>
      </c>
      <c r="O75" s="613"/>
      <c r="P75" s="613"/>
      <c r="Q75" s="613"/>
      <c r="R75" s="613"/>
      <c r="S75" s="613"/>
      <c r="T75" s="613"/>
      <c r="U75" s="613"/>
      <c r="V75" s="66"/>
    </row>
    <row r="76" spans="1:24" ht="15.75" customHeight="1">
      <c r="A76" s="62"/>
      <c r="B76" s="62"/>
      <c r="C76" s="62"/>
      <c r="D76" s="62"/>
      <c r="E76" s="62"/>
      <c r="F76" s="62"/>
      <c r="G76" s="62"/>
      <c r="H76" s="62"/>
      <c r="I76" s="62"/>
      <c r="J76" s="62"/>
      <c r="K76" s="62"/>
      <c r="L76" s="62"/>
      <c r="M76" s="62"/>
      <c r="N76" s="62"/>
      <c r="O76" s="62"/>
      <c r="P76" s="62"/>
      <c r="Q76" s="62"/>
      <c r="R76" s="62"/>
      <c r="S76" s="62"/>
      <c r="T76" s="62"/>
      <c r="U76" s="62"/>
      <c r="V76" s="62"/>
    </row>
    <row r="77" spans="1:24" ht="15.75" customHeight="1">
      <c r="A77" s="62"/>
      <c r="B77" s="62"/>
      <c r="C77" s="62"/>
      <c r="D77" s="62"/>
      <c r="E77" s="62"/>
      <c r="F77" s="62"/>
      <c r="G77" s="62"/>
      <c r="H77" s="62"/>
      <c r="I77" s="62"/>
      <c r="J77" s="62"/>
      <c r="K77" s="62"/>
      <c r="L77" s="62"/>
      <c r="M77" s="62"/>
      <c r="N77" s="62"/>
      <c r="O77" s="62"/>
      <c r="P77" s="62"/>
      <c r="Q77" s="62"/>
      <c r="R77" s="62"/>
      <c r="S77" s="62"/>
      <c r="T77" s="62"/>
      <c r="U77" s="62"/>
      <c r="V77" s="62"/>
    </row>
    <row r="78" spans="1:24" ht="24.75" customHeight="1" thickBot="1">
      <c r="A78" s="359" t="str">
        <f>"SCOPE 1 EMISSIONS IN THE BASE YEAR OF "&amp;H69</f>
        <v xml:space="preserve">SCOPE 1 EMISSIONS IN THE BASE YEAR OF </v>
      </c>
      <c r="B78" s="365"/>
      <c r="C78" s="365"/>
      <c r="D78" s="365"/>
      <c r="E78" s="365"/>
      <c r="F78" s="365"/>
      <c r="G78" s="365"/>
      <c r="H78" s="365"/>
      <c r="I78" s="365"/>
      <c r="J78" s="365"/>
      <c r="K78" s="365"/>
      <c r="L78" s="365"/>
      <c r="M78" s="365"/>
      <c r="N78" s="365"/>
      <c r="O78" s="365"/>
      <c r="P78" s="365"/>
      <c r="Q78" s="365"/>
      <c r="R78" s="365"/>
      <c r="S78" s="365"/>
      <c r="T78" s="365"/>
      <c r="U78" s="365"/>
      <c r="V78" s="365"/>
    </row>
    <row r="79" spans="1:24" ht="75" customHeight="1">
      <c r="A79" s="69"/>
      <c r="B79" s="561" t="s">
        <v>203</v>
      </c>
      <c r="C79" s="637"/>
      <c r="D79" s="637"/>
      <c r="E79" s="637"/>
      <c r="F79" s="637"/>
      <c r="G79" s="637"/>
      <c r="H79" s="637"/>
      <c r="I79" s="637"/>
      <c r="J79" s="637"/>
      <c r="K79" s="637"/>
      <c r="L79" s="637"/>
      <c r="M79" s="637"/>
      <c r="N79" s="637"/>
      <c r="O79" s="637"/>
      <c r="P79" s="637"/>
      <c r="Q79" s="637"/>
      <c r="R79" s="637"/>
      <c r="S79" s="637"/>
      <c r="T79" s="637"/>
      <c r="U79" s="637"/>
      <c r="V79" s="69"/>
    </row>
    <row r="80" spans="1:24" ht="19.5" customHeight="1" thickBot="1">
      <c r="A80" s="387" t="s">
        <v>204</v>
      </c>
      <c r="B80" s="388"/>
      <c r="C80" s="388"/>
      <c r="D80" s="388"/>
      <c r="E80" s="388"/>
      <c r="F80" s="388"/>
      <c r="G80" s="388"/>
      <c r="H80" s="388"/>
      <c r="I80" s="388"/>
      <c r="J80" s="388"/>
      <c r="K80" s="388"/>
      <c r="L80" s="388"/>
      <c r="M80" s="388"/>
      <c r="N80" s="388"/>
      <c r="O80" s="388"/>
      <c r="P80" s="388"/>
      <c r="Q80" s="388"/>
      <c r="R80" s="388"/>
      <c r="S80" s="388"/>
      <c r="T80" s="388"/>
      <c r="U80" s="388"/>
      <c r="V80" s="388"/>
    </row>
    <row r="81" spans="1:22" ht="24.75" customHeight="1">
      <c r="A81" s="70"/>
      <c r="B81" s="70"/>
      <c r="C81" s="584"/>
      <c r="D81" s="536"/>
      <c r="E81" s="584" t="s">
        <v>205</v>
      </c>
      <c r="F81" s="536"/>
      <c r="G81" s="409"/>
      <c r="H81" s="586" t="s">
        <v>206</v>
      </c>
      <c r="I81" s="536"/>
      <c r="J81" s="409"/>
      <c r="K81" s="586" t="s">
        <v>207</v>
      </c>
      <c r="L81" s="536"/>
      <c r="M81" s="409"/>
      <c r="N81" s="586" t="s">
        <v>208</v>
      </c>
      <c r="O81" s="536"/>
      <c r="P81" s="409"/>
      <c r="Q81" s="71"/>
      <c r="R81" s="71"/>
      <c r="S81" s="71"/>
      <c r="T81" s="71"/>
      <c r="U81" s="71"/>
      <c r="V81" s="72"/>
    </row>
    <row r="82" spans="1:22" ht="24.75" customHeight="1">
      <c r="A82" s="73"/>
      <c r="B82" s="72"/>
      <c r="C82" s="589"/>
      <c r="D82" s="333"/>
      <c r="E82" s="638" t="s">
        <v>209</v>
      </c>
      <c r="F82" s="361"/>
      <c r="G82" s="393"/>
      <c r="H82" s="596"/>
      <c r="I82" s="405"/>
      <c r="J82" s="406"/>
      <c r="K82" s="597"/>
      <c r="L82" s="634"/>
      <c r="M82" s="636"/>
      <c r="N82" s="623">
        <f>SUM(K82:M85)</f>
        <v>0</v>
      </c>
      <c r="O82" s="624"/>
      <c r="P82" s="625"/>
      <c r="Q82" s="71"/>
      <c r="R82" s="71"/>
      <c r="S82" s="71"/>
      <c r="T82" s="71"/>
      <c r="U82" s="71"/>
      <c r="V82" s="73"/>
    </row>
    <row r="83" spans="1:22" ht="24.75" customHeight="1">
      <c r="A83" s="73"/>
      <c r="B83" s="72"/>
      <c r="C83" s="333"/>
      <c r="D83" s="333"/>
      <c r="E83" s="638" t="s">
        <v>210</v>
      </c>
      <c r="F83" s="361"/>
      <c r="G83" s="393"/>
      <c r="H83" s="596"/>
      <c r="I83" s="405"/>
      <c r="J83" s="406"/>
      <c r="K83" s="597"/>
      <c r="L83" s="598"/>
      <c r="M83" s="599"/>
      <c r="N83" s="626"/>
      <c r="O83" s="627"/>
      <c r="P83" s="628"/>
      <c r="Q83" s="71"/>
      <c r="R83" s="71"/>
      <c r="S83" s="71"/>
      <c r="T83" s="71"/>
      <c r="U83" s="71"/>
      <c r="V83" s="73"/>
    </row>
    <row r="84" spans="1:22" ht="24.75" customHeight="1">
      <c r="A84" s="73"/>
      <c r="B84" s="72"/>
      <c r="C84" s="333"/>
      <c r="D84" s="333"/>
      <c r="E84" s="638" t="s">
        <v>211</v>
      </c>
      <c r="F84" s="361"/>
      <c r="G84" s="393"/>
      <c r="H84" s="596"/>
      <c r="I84" s="405"/>
      <c r="J84" s="406"/>
      <c r="K84" s="597"/>
      <c r="L84" s="598"/>
      <c r="M84" s="599"/>
      <c r="N84" s="626"/>
      <c r="O84" s="627"/>
      <c r="P84" s="628"/>
      <c r="Q84" s="71"/>
      <c r="R84" s="71"/>
      <c r="S84" s="71"/>
      <c r="T84" s="71"/>
      <c r="U84" s="71"/>
      <c r="V84" s="73"/>
    </row>
    <row r="85" spans="1:22" ht="24.75" customHeight="1">
      <c r="A85" s="74"/>
      <c r="B85" s="70"/>
      <c r="C85" s="536"/>
      <c r="D85" s="536"/>
      <c r="E85" s="638" t="s">
        <v>212</v>
      </c>
      <c r="F85" s="361"/>
      <c r="G85" s="393"/>
      <c r="H85" s="596"/>
      <c r="I85" s="405"/>
      <c r="J85" s="406"/>
      <c r="K85" s="597"/>
      <c r="L85" s="598"/>
      <c r="M85" s="599"/>
      <c r="N85" s="629"/>
      <c r="O85" s="630"/>
      <c r="P85" s="631"/>
      <c r="Q85" s="65"/>
      <c r="R85" s="65"/>
      <c r="S85" s="65"/>
      <c r="T85" s="65"/>
      <c r="U85" s="65"/>
      <c r="V85" s="74"/>
    </row>
    <row r="86" spans="1:22" ht="15" customHeight="1">
      <c r="A86" s="73"/>
      <c r="B86" s="72"/>
      <c r="C86" s="75"/>
      <c r="D86" s="75"/>
      <c r="E86" s="72"/>
      <c r="F86" s="72"/>
      <c r="G86" s="72"/>
      <c r="H86" s="72"/>
      <c r="I86" s="72"/>
      <c r="J86" s="72"/>
      <c r="K86" s="72"/>
      <c r="L86" s="72"/>
      <c r="M86" s="72"/>
      <c r="N86" s="71"/>
      <c r="O86" s="71"/>
      <c r="P86" s="71"/>
      <c r="Q86" s="71"/>
      <c r="R86" s="71"/>
      <c r="S86" s="71"/>
      <c r="T86" s="71"/>
      <c r="U86" s="71"/>
      <c r="V86" s="73"/>
    </row>
    <row r="87" spans="1:22" ht="24.75" customHeight="1" thickBot="1">
      <c r="A87" s="359" t="str">
        <f>"SCOPE 2 EMISSIONS IN THE BASE YEAR OF "&amp;H69</f>
        <v xml:space="preserve">SCOPE 2 EMISSIONS IN THE BASE YEAR OF </v>
      </c>
      <c r="B87" s="365"/>
      <c r="C87" s="365"/>
      <c r="D87" s="365"/>
      <c r="E87" s="365"/>
      <c r="F87" s="365"/>
      <c r="G87" s="365"/>
      <c r="H87" s="365"/>
      <c r="I87" s="365"/>
      <c r="J87" s="365"/>
      <c r="K87" s="365"/>
      <c r="L87" s="365"/>
      <c r="M87" s="365"/>
      <c r="N87" s="365"/>
      <c r="O87" s="365"/>
      <c r="P87" s="365"/>
      <c r="Q87" s="365"/>
      <c r="R87" s="365"/>
      <c r="S87" s="365"/>
      <c r="T87" s="365"/>
      <c r="U87" s="365"/>
      <c r="V87" s="365"/>
    </row>
    <row r="88" spans="1:22" ht="141.75" customHeight="1">
      <c r="A88" s="64"/>
      <c r="B88" s="147" t="s">
        <v>213</v>
      </c>
      <c r="C88" s="360" t="s">
        <v>214</v>
      </c>
      <c r="D88" s="361"/>
      <c r="E88" s="361"/>
      <c r="F88" s="361"/>
      <c r="G88" s="361"/>
      <c r="H88" s="600"/>
      <c r="I88" s="478"/>
      <c r="J88" s="478"/>
      <c r="K88" s="478"/>
      <c r="L88" s="478"/>
      <c r="M88" s="478"/>
      <c r="N88" s="612" t="s">
        <v>215</v>
      </c>
      <c r="O88" s="613"/>
      <c r="P88" s="613"/>
      <c r="Q88" s="613"/>
      <c r="R88" s="613"/>
      <c r="S88" s="613"/>
      <c r="T88" s="613"/>
      <c r="U88" s="613"/>
      <c r="V88" s="66"/>
    </row>
    <row r="89" spans="1:22" ht="15" customHeight="1">
      <c r="A89" s="73"/>
      <c r="B89" s="72"/>
      <c r="C89" s="75"/>
      <c r="D89" s="75"/>
      <c r="E89" s="72"/>
      <c r="F89" s="72"/>
      <c r="G89" s="72"/>
      <c r="H89" s="72"/>
      <c r="I89" s="72"/>
      <c r="J89" s="72"/>
      <c r="K89" s="72"/>
      <c r="L89" s="72"/>
      <c r="M89" s="72"/>
      <c r="N89" s="71"/>
      <c r="O89" s="71"/>
      <c r="P89" s="71"/>
      <c r="Q89" s="71"/>
      <c r="R89" s="71"/>
      <c r="S89" s="71"/>
      <c r="T89" s="71"/>
      <c r="U89" s="71"/>
      <c r="V89" s="73"/>
    </row>
    <row r="90" spans="1:22" ht="19.5" customHeight="1" thickBot="1">
      <c r="A90" s="387" t="s">
        <v>216</v>
      </c>
      <c r="B90" s="388"/>
      <c r="C90" s="388"/>
      <c r="D90" s="388"/>
      <c r="E90" s="388"/>
      <c r="F90" s="388"/>
      <c r="G90" s="388"/>
      <c r="H90" s="388"/>
      <c r="I90" s="388"/>
      <c r="J90" s="388"/>
      <c r="K90" s="388"/>
      <c r="L90" s="388"/>
      <c r="M90" s="388"/>
      <c r="N90" s="388"/>
      <c r="O90" s="388"/>
      <c r="P90" s="388"/>
      <c r="Q90" s="388"/>
      <c r="R90" s="388"/>
      <c r="S90" s="388"/>
      <c r="T90" s="388"/>
      <c r="U90" s="388"/>
      <c r="V90" s="388"/>
    </row>
    <row r="91" spans="1:22" ht="24.75" customHeight="1">
      <c r="A91" s="70"/>
      <c r="B91" s="70"/>
      <c r="C91" s="584"/>
      <c r="D91" s="536"/>
      <c r="E91" s="632" t="s">
        <v>205</v>
      </c>
      <c r="F91" s="367"/>
      <c r="G91" s="428"/>
      <c r="H91" s="633" t="s">
        <v>217</v>
      </c>
      <c r="I91" s="536"/>
      <c r="J91" s="409"/>
      <c r="K91" s="633" t="s">
        <v>207</v>
      </c>
      <c r="L91" s="536"/>
      <c r="M91" s="409"/>
      <c r="N91" s="587" t="s">
        <v>208</v>
      </c>
      <c r="O91" s="500"/>
      <c r="P91" s="588"/>
      <c r="Q91" s="76"/>
      <c r="R91" s="76"/>
      <c r="S91" s="76"/>
      <c r="T91" s="76"/>
      <c r="U91" s="76"/>
      <c r="V91" s="77"/>
    </row>
    <row r="92" spans="1:22" ht="24.75" customHeight="1">
      <c r="A92" s="73"/>
      <c r="B92" s="72"/>
      <c r="C92" s="589"/>
      <c r="D92" s="333"/>
      <c r="E92" s="607" t="s">
        <v>218</v>
      </c>
      <c r="F92" s="367"/>
      <c r="G92" s="428"/>
      <c r="H92" s="583"/>
      <c r="I92" s="405"/>
      <c r="J92" s="406"/>
      <c r="K92" s="634"/>
      <c r="L92" s="598"/>
      <c r="M92" s="599"/>
      <c r="N92" s="623">
        <f>SUM(K92:M94)</f>
        <v>0</v>
      </c>
      <c r="O92" s="624"/>
      <c r="P92" s="625"/>
      <c r="Q92" s="62"/>
      <c r="R92" s="62"/>
      <c r="S92" s="62"/>
      <c r="T92" s="62"/>
      <c r="U92" s="62"/>
      <c r="V92" s="73"/>
    </row>
    <row r="93" spans="1:22" ht="24.75" customHeight="1">
      <c r="A93" s="73"/>
      <c r="B93" s="72"/>
      <c r="C93" s="333"/>
      <c r="D93" s="333"/>
      <c r="E93" s="607" t="s">
        <v>219</v>
      </c>
      <c r="F93" s="367"/>
      <c r="G93" s="428"/>
      <c r="H93" s="583"/>
      <c r="I93" s="405"/>
      <c r="J93" s="406"/>
      <c r="K93" s="634"/>
      <c r="L93" s="598"/>
      <c r="M93" s="599"/>
      <c r="N93" s="626"/>
      <c r="O93" s="627"/>
      <c r="P93" s="628"/>
      <c r="Q93" s="62"/>
      <c r="R93" s="62"/>
      <c r="S93" s="62"/>
      <c r="T93" s="62"/>
      <c r="U93" s="62"/>
      <c r="V93" s="73"/>
    </row>
    <row r="94" spans="1:22" ht="24.75" customHeight="1">
      <c r="A94" s="74"/>
      <c r="B94" s="70"/>
      <c r="C94" s="536"/>
      <c r="D94" s="536"/>
      <c r="E94" s="607" t="s">
        <v>220</v>
      </c>
      <c r="F94" s="367"/>
      <c r="G94" s="428"/>
      <c r="H94" s="583"/>
      <c r="I94" s="405"/>
      <c r="J94" s="406"/>
      <c r="K94" s="634"/>
      <c r="L94" s="598"/>
      <c r="M94" s="599"/>
      <c r="N94" s="629"/>
      <c r="O94" s="630"/>
      <c r="P94" s="631"/>
      <c r="Q94" s="78"/>
      <c r="R94" s="78"/>
      <c r="S94" s="78"/>
      <c r="T94" s="78"/>
      <c r="U94" s="78"/>
      <c r="V94" s="74"/>
    </row>
    <row r="95" spans="1:22" ht="15" customHeight="1">
      <c r="A95" s="73"/>
      <c r="B95" s="72"/>
      <c r="C95" s="75"/>
      <c r="D95" s="75"/>
      <c r="E95" s="72"/>
      <c r="F95" s="72"/>
      <c r="G95" s="72"/>
      <c r="H95" s="72"/>
      <c r="I95" s="72"/>
      <c r="J95" s="72"/>
      <c r="K95" s="72"/>
      <c r="L95" s="72"/>
      <c r="M95" s="72"/>
      <c r="N95" s="71"/>
      <c r="O95" s="71"/>
      <c r="P95" s="71"/>
      <c r="Q95" s="71"/>
      <c r="R95" s="71"/>
      <c r="S95" s="71"/>
      <c r="T95" s="71"/>
      <c r="U95" s="71"/>
      <c r="V95" s="73"/>
    </row>
    <row r="96" spans="1:22" ht="19.5" customHeight="1" thickBot="1">
      <c r="A96" s="387" t="s">
        <v>221</v>
      </c>
      <c r="B96" s="388"/>
      <c r="C96" s="388"/>
      <c r="D96" s="388"/>
      <c r="E96" s="388"/>
      <c r="F96" s="388"/>
      <c r="G96" s="388"/>
      <c r="H96" s="388"/>
      <c r="I96" s="388"/>
      <c r="J96" s="388"/>
      <c r="K96" s="388"/>
      <c r="L96" s="388"/>
      <c r="M96" s="388"/>
      <c r="N96" s="388"/>
      <c r="O96" s="388"/>
      <c r="P96" s="388"/>
      <c r="Q96" s="388"/>
      <c r="R96" s="388"/>
      <c r="S96" s="388"/>
      <c r="T96" s="388"/>
      <c r="U96" s="388"/>
      <c r="V96" s="388"/>
    </row>
    <row r="97" spans="1:22" ht="24.75" customHeight="1">
      <c r="A97" s="70"/>
      <c r="B97" s="70"/>
      <c r="C97" s="584"/>
      <c r="D97" s="536"/>
      <c r="E97" s="585" t="s">
        <v>205</v>
      </c>
      <c r="F97" s="361"/>
      <c r="G97" s="393"/>
      <c r="H97" s="586" t="s">
        <v>206</v>
      </c>
      <c r="I97" s="536"/>
      <c r="J97" s="409"/>
      <c r="K97" s="586" t="s">
        <v>207</v>
      </c>
      <c r="L97" s="536"/>
      <c r="M97" s="409"/>
      <c r="N97" s="587" t="s">
        <v>208</v>
      </c>
      <c r="O97" s="500"/>
      <c r="P97" s="588"/>
      <c r="Q97" s="76"/>
      <c r="R97" s="76"/>
      <c r="S97" s="76"/>
      <c r="T97" s="76"/>
      <c r="U97" s="76"/>
      <c r="V97" s="77"/>
    </row>
    <row r="98" spans="1:22" ht="24.75" customHeight="1">
      <c r="A98" s="73"/>
      <c r="B98" s="72"/>
      <c r="C98" s="589"/>
      <c r="D98" s="333"/>
      <c r="E98" s="608" t="s">
        <v>218</v>
      </c>
      <c r="F98" s="361"/>
      <c r="G98" s="393"/>
      <c r="H98" s="596"/>
      <c r="I98" s="405"/>
      <c r="J98" s="406"/>
      <c r="K98" s="597"/>
      <c r="L98" s="598"/>
      <c r="M98" s="599"/>
      <c r="N98" s="623">
        <f>SUM(K98:M100)</f>
        <v>0</v>
      </c>
      <c r="O98" s="624"/>
      <c r="P98" s="625"/>
      <c r="Q98" s="62"/>
      <c r="R98" s="62"/>
      <c r="S98" s="62"/>
      <c r="T98" s="62"/>
      <c r="U98" s="62"/>
      <c r="V98" s="73"/>
    </row>
    <row r="99" spans="1:22" ht="24.75" customHeight="1">
      <c r="A99" s="73"/>
      <c r="B99" s="72"/>
      <c r="C99" s="333"/>
      <c r="D99" s="333"/>
      <c r="E99" s="608" t="s">
        <v>219</v>
      </c>
      <c r="F99" s="361"/>
      <c r="G99" s="393"/>
      <c r="H99" s="596"/>
      <c r="I99" s="405"/>
      <c r="J99" s="406"/>
      <c r="K99" s="597"/>
      <c r="L99" s="598"/>
      <c r="M99" s="599"/>
      <c r="N99" s="626"/>
      <c r="O99" s="627"/>
      <c r="P99" s="628"/>
      <c r="Q99" s="62"/>
      <c r="R99" s="62"/>
      <c r="S99" s="62"/>
      <c r="T99" s="62"/>
      <c r="U99" s="62"/>
      <c r="V99" s="73"/>
    </row>
    <row r="100" spans="1:22" ht="24.75" customHeight="1">
      <c r="A100" s="74"/>
      <c r="B100" s="70"/>
      <c r="C100" s="536"/>
      <c r="D100" s="536"/>
      <c r="E100" s="609" t="s">
        <v>220</v>
      </c>
      <c r="F100" s="610"/>
      <c r="G100" s="611"/>
      <c r="H100" s="596"/>
      <c r="I100" s="405"/>
      <c r="J100" s="406"/>
      <c r="K100" s="597"/>
      <c r="L100" s="598"/>
      <c r="M100" s="599"/>
      <c r="N100" s="629"/>
      <c r="O100" s="630"/>
      <c r="P100" s="631"/>
      <c r="Q100" s="78"/>
      <c r="R100" s="78"/>
      <c r="S100" s="78"/>
      <c r="T100" s="78"/>
      <c r="U100" s="78"/>
      <c r="V100" s="74"/>
    </row>
    <row r="101" spans="1:22" ht="99.75" customHeight="1">
      <c r="A101" s="64"/>
      <c r="B101" s="147" t="s">
        <v>222</v>
      </c>
      <c r="C101" s="606" t="s">
        <v>223</v>
      </c>
      <c r="D101" s="536"/>
      <c r="E101" s="536"/>
      <c r="F101" s="536"/>
      <c r="G101" s="536"/>
      <c r="H101" s="600"/>
      <c r="I101" s="478"/>
      <c r="J101" s="478"/>
      <c r="K101" s="478"/>
      <c r="L101" s="478"/>
      <c r="M101" s="478"/>
      <c r="N101" s="601" t="s">
        <v>224</v>
      </c>
      <c r="O101" s="602"/>
      <c r="P101" s="602"/>
      <c r="Q101" s="602"/>
      <c r="R101" s="602"/>
      <c r="S101" s="602"/>
      <c r="T101" s="602"/>
      <c r="U101" s="602"/>
      <c r="V101" s="66"/>
    </row>
    <row r="102" spans="1:22" ht="99.75" customHeight="1">
      <c r="A102" s="64"/>
      <c r="B102" s="147" t="s">
        <v>225</v>
      </c>
      <c r="C102" s="606" t="s">
        <v>226</v>
      </c>
      <c r="D102" s="536"/>
      <c r="E102" s="536"/>
      <c r="F102" s="536"/>
      <c r="G102" s="536"/>
      <c r="H102" s="600"/>
      <c r="I102" s="478"/>
      <c r="J102" s="478"/>
      <c r="K102" s="478"/>
      <c r="L102" s="478"/>
      <c r="M102" s="478"/>
      <c r="N102" s="601" t="s">
        <v>227</v>
      </c>
      <c r="O102" s="602"/>
      <c r="P102" s="602"/>
      <c r="Q102" s="602"/>
      <c r="R102" s="602"/>
      <c r="S102" s="602"/>
      <c r="T102" s="602"/>
      <c r="U102" s="602"/>
      <c r="V102" s="66"/>
    </row>
    <row r="103" spans="1:22" ht="14.25" customHeight="1">
      <c r="A103" s="62"/>
      <c r="B103" s="79"/>
      <c r="C103" s="80"/>
      <c r="D103" s="79"/>
      <c r="E103" s="79"/>
      <c r="F103" s="79"/>
      <c r="G103" s="79"/>
      <c r="H103" s="79"/>
      <c r="I103" s="79"/>
      <c r="J103" s="79"/>
      <c r="K103" s="79"/>
      <c r="L103" s="79"/>
      <c r="M103" s="79"/>
      <c r="N103" s="79"/>
      <c r="O103" s="62"/>
      <c r="P103" s="62"/>
      <c r="Q103" s="62"/>
      <c r="R103" s="62"/>
      <c r="S103" s="62"/>
      <c r="T103" s="62"/>
      <c r="U103" s="62"/>
      <c r="V103" s="62"/>
    </row>
    <row r="104" spans="1:22" ht="24.75" customHeight="1" thickBot="1">
      <c r="A104" s="359" t="str">
        <f>"TABLE 3: SCOPE 3 EMISSIONS IN THE BASE YEAR OF "&amp;list_by3</f>
        <v>TABLE 3: SCOPE 3 EMISSIONS IN THE BASE YEAR OF 0</v>
      </c>
      <c r="B104" s="365"/>
      <c r="C104" s="365"/>
      <c r="D104" s="365"/>
      <c r="E104" s="365"/>
      <c r="F104" s="365"/>
      <c r="G104" s="365"/>
      <c r="H104" s="365"/>
      <c r="I104" s="365"/>
      <c r="J104" s="365"/>
      <c r="K104" s="365"/>
      <c r="L104" s="365"/>
      <c r="M104" s="365"/>
      <c r="N104" s="365"/>
      <c r="O104" s="365"/>
      <c r="P104" s="365"/>
      <c r="Q104" s="365"/>
      <c r="R104" s="365"/>
      <c r="S104" s="365"/>
      <c r="T104" s="365"/>
      <c r="U104" s="365"/>
      <c r="V104" s="365"/>
    </row>
    <row r="105" spans="1:22" s="135" customFormat="1" ht="409.5" customHeight="1">
      <c r="A105" s="134"/>
      <c r="B105" s="580" t="s">
        <v>228</v>
      </c>
      <c r="C105" s="581"/>
      <c r="D105" s="581"/>
      <c r="E105" s="581"/>
      <c r="F105" s="581"/>
      <c r="G105" s="581"/>
      <c r="H105" s="581"/>
      <c r="I105" s="581"/>
      <c r="J105" s="581"/>
      <c r="K105" s="581"/>
      <c r="L105" s="581"/>
      <c r="M105" s="581"/>
      <c r="N105" s="581"/>
      <c r="O105" s="581"/>
      <c r="P105" s="581"/>
      <c r="Q105" s="581"/>
      <c r="R105" s="581"/>
      <c r="S105" s="581"/>
      <c r="T105" s="581"/>
      <c r="U105" s="581"/>
      <c r="V105" s="134"/>
    </row>
    <row r="106" spans="1:22" ht="24.75" customHeight="1">
      <c r="A106" s="604" t="s">
        <v>229</v>
      </c>
      <c r="B106" s="605"/>
      <c r="C106" s="605"/>
      <c r="D106" s="605"/>
      <c r="E106" s="605"/>
      <c r="F106" s="605"/>
      <c r="G106" s="605"/>
      <c r="H106" s="605"/>
      <c r="I106" s="605"/>
      <c r="J106" s="605"/>
      <c r="K106" s="605"/>
      <c r="L106" s="605"/>
      <c r="M106" s="605"/>
      <c r="N106" s="605"/>
      <c r="O106" s="605"/>
      <c r="P106" s="605"/>
      <c r="Q106" s="605"/>
      <c r="R106" s="605"/>
      <c r="S106" s="605"/>
      <c r="T106" s="605"/>
      <c r="U106" s="605"/>
      <c r="V106" s="605"/>
    </row>
    <row r="107" spans="1:22" ht="14.25" customHeight="1">
      <c r="A107" s="81"/>
      <c r="B107" s="46"/>
      <c r="C107" s="82"/>
      <c r="D107" s="46"/>
      <c r="E107" s="46"/>
      <c r="F107" s="46"/>
      <c r="G107" s="83"/>
      <c r="H107" s="83"/>
      <c r="I107" s="83"/>
      <c r="J107" s="83"/>
      <c r="K107" s="83"/>
      <c r="L107" s="82"/>
      <c r="M107" s="82"/>
      <c r="N107" s="82"/>
      <c r="O107" s="31"/>
      <c r="P107" s="31"/>
      <c r="Q107" s="31"/>
      <c r="R107" s="31"/>
      <c r="S107" s="31"/>
      <c r="T107" s="31"/>
      <c r="U107" s="31"/>
      <c r="V107" s="31"/>
    </row>
    <row r="108" spans="1:22" ht="27.75" customHeight="1">
      <c r="A108" s="81"/>
      <c r="B108" s="46"/>
      <c r="C108" s="590" t="s">
        <v>230</v>
      </c>
      <c r="D108" s="591"/>
      <c r="E108" s="592"/>
      <c r="F108" s="614" t="s">
        <v>231</v>
      </c>
      <c r="G108" s="615"/>
      <c r="H108" s="615"/>
      <c r="I108" s="615"/>
      <c r="J108" s="615"/>
      <c r="K108" s="615"/>
      <c r="L108" s="615"/>
      <c r="M108" s="615"/>
      <c r="N108" s="615"/>
      <c r="O108" s="615"/>
      <c r="P108" s="615"/>
      <c r="Q108" s="615"/>
      <c r="R108" s="616"/>
      <c r="S108" s="620" t="s">
        <v>232</v>
      </c>
      <c r="T108" s="571"/>
      <c r="U108" s="31"/>
      <c r="V108" s="31"/>
    </row>
    <row r="109" spans="1:22" ht="108" customHeight="1">
      <c r="A109" s="81"/>
      <c r="B109" s="46"/>
      <c r="C109" s="593"/>
      <c r="D109" s="594"/>
      <c r="E109" s="595"/>
      <c r="F109" s="617"/>
      <c r="G109" s="618"/>
      <c r="H109" s="618"/>
      <c r="I109" s="618"/>
      <c r="J109" s="618"/>
      <c r="K109" s="618"/>
      <c r="L109" s="618"/>
      <c r="M109" s="618"/>
      <c r="N109" s="618"/>
      <c r="O109" s="618"/>
      <c r="P109" s="618"/>
      <c r="Q109" s="618"/>
      <c r="R109" s="619"/>
      <c r="S109" s="621">
        <f>SUM(S112:S117)</f>
        <v>1404887</v>
      </c>
      <c r="T109" s="622"/>
      <c r="U109" s="31"/>
      <c r="V109" s="31"/>
    </row>
    <row r="110" spans="1:22" ht="15.75" customHeight="1">
      <c r="A110" s="81"/>
      <c r="B110" s="46"/>
      <c r="C110" s="82"/>
      <c r="D110" s="46"/>
      <c r="E110" s="46"/>
      <c r="F110" s="46"/>
      <c r="G110" s="83"/>
      <c r="H110" s="83"/>
      <c r="I110" s="83"/>
      <c r="J110" s="83"/>
      <c r="K110" s="83"/>
      <c r="L110" s="82"/>
      <c r="M110" s="82"/>
      <c r="N110" s="82"/>
      <c r="O110" s="31"/>
      <c r="P110" s="31"/>
      <c r="Q110" s="31"/>
      <c r="R110" s="31"/>
      <c r="S110" s="31"/>
      <c r="T110" s="31"/>
      <c r="U110" s="31"/>
      <c r="V110" s="31"/>
    </row>
    <row r="111" spans="1:22" ht="24.75" customHeight="1">
      <c r="A111" s="82"/>
      <c r="B111" s="46"/>
      <c r="C111" s="603" t="s">
        <v>233</v>
      </c>
      <c r="D111" s="572"/>
      <c r="E111" s="571"/>
      <c r="F111" s="603" t="s">
        <v>234</v>
      </c>
      <c r="G111" s="572"/>
      <c r="H111" s="571"/>
      <c r="I111" s="603" t="s">
        <v>235</v>
      </c>
      <c r="J111" s="571"/>
      <c r="K111" s="603" t="s">
        <v>236</v>
      </c>
      <c r="L111" s="571"/>
      <c r="M111" s="603" t="s">
        <v>237</v>
      </c>
      <c r="N111" s="571"/>
      <c r="O111" s="603" t="s">
        <v>238</v>
      </c>
      <c r="P111" s="572"/>
      <c r="Q111" s="572"/>
      <c r="R111" s="571"/>
      <c r="S111" s="603" t="s">
        <v>207</v>
      </c>
      <c r="T111" s="571"/>
      <c r="U111" s="20"/>
      <c r="V111" s="31"/>
    </row>
    <row r="112" spans="1:22" ht="99.75" customHeight="1">
      <c r="A112" s="82"/>
      <c r="B112" s="46"/>
      <c r="C112" s="582" t="s">
        <v>239</v>
      </c>
      <c r="D112" s="572"/>
      <c r="E112" s="571"/>
      <c r="F112" s="570"/>
      <c r="G112" s="572"/>
      <c r="H112" s="571"/>
      <c r="I112" s="570" t="s">
        <v>240</v>
      </c>
      <c r="J112" s="571"/>
      <c r="K112" s="570" t="s">
        <v>241</v>
      </c>
      <c r="L112" s="571"/>
      <c r="M112" s="570" t="s">
        <v>242</v>
      </c>
      <c r="N112" s="571"/>
      <c r="O112" s="570" t="s">
        <v>243</v>
      </c>
      <c r="P112" s="572"/>
      <c r="Q112" s="572"/>
      <c r="R112" s="571"/>
      <c r="S112" s="578">
        <v>650785</v>
      </c>
      <c r="T112" s="579"/>
      <c r="U112" s="523"/>
      <c r="V112" s="31"/>
    </row>
    <row r="113" spans="1:22" ht="99.75" customHeight="1">
      <c r="A113" s="82"/>
      <c r="B113" s="46"/>
      <c r="C113" s="582" t="s">
        <v>244</v>
      </c>
      <c r="D113" s="572"/>
      <c r="E113" s="571"/>
      <c r="F113" s="570"/>
      <c r="G113" s="572"/>
      <c r="H113" s="571"/>
      <c r="I113" s="570" t="s">
        <v>245</v>
      </c>
      <c r="J113" s="571"/>
      <c r="K113" s="570" t="s">
        <v>241</v>
      </c>
      <c r="L113" s="571"/>
      <c r="M113" s="570" t="s">
        <v>242</v>
      </c>
      <c r="N113" s="571"/>
      <c r="O113" s="570" t="s">
        <v>29</v>
      </c>
      <c r="P113" s="572"/>
      <c r="Q113" s="572"/>
      <c r="R113" s="571"/>
      <c r="S113" s="578">
        <v>456712</v>
      </c>
      <c r="T113" s="579"/>
      <c r="U113" s="333"/>
      <c r="V113" s="31"/>
    </row>
    <row r="114" spans="1:22" ht="99.75" customHeight="1">
      <c r="A114" s="82"/>
      <c r="B114" s="46"/>
      <c r="C114" s="582" t="s">
        <v>246</v>
      </c>
      <c r="D114" s="572"/>
      <c r="E114" s="571"/>
      <c r="F114" s="570"/>
      <c r="G114" s="572"/>
      <c r="H114" s="571"/>
      <c r="I114" s="570" t="s">
        <v>29</v>
      </c>
      <c r="J114" s="571"/>
      <c r="K114" s="570" t="s">
        <v>247</v>
      </c>
      <c r="L114" s="571"/>
      <c r="M114" s="570" t="s">
        <v>248</v>
      </c>
      <c r="N114" s="571"/>
      <c r="O114" s="570" t="s">
        <v>249</v>
      </c>
      <c r="P114" s="572"/>
      <c r="Q114" s="572"/>
      <c r="R114" s="571"/>
      <c r="S114" s="578">
        <v>23054</v>
      </c>
      <c r="T114" s="579"/>
      <c r="U114" s="333"/>
      <c r="V114" s="31"/>
    </row>
    <row r="115" spans="1:22" ht="99.75" customHeight="1">
      <c r="A115" s="82"/>
      <c r="B115" s="46"/>
      <c r="C115" s="570" t="s">
        <v>250</v>
      </c>
      <c r="D115" s="572"/>
      <c r="E115" s="571"/>
      <c r="F115" s="570"/>
      <c r="G115" s="572"/>
      <c r="H115" s="571"/>
      <c r="I115" s="570" t="s">
        <v>29</v>
      </c>
      <c r="J115" s="571"/>
      <c r="K115" s="570" t="s">
        <v>251</v>
      </c>
      <c r="L115" s="571"/>
      <c r="M115" s="570" t="s">
        <v>252</v>
      </c>
      <c r="N115" s="571"/>
      <c r="O115" s="570" t="s">
        <v>253</v>
      </c>
      <c r="P115" s="572"/>
      <c r="Q115" s="572"/>
      <c r="R115" s="571"/>
      <c r="S115" s="578">
        <v>68691</v>
      </c>
      <c r="T115" s="579"/>
      <c r="U115" s="333"/>
      <c r="V115" s="31"/>
    </row>
    <row r="116" spans="1:22" ht="99.75" customHeight="1">
      <c r="A116" s="82"/>
      <c r="B116" s="46"/>
      <c r="C116" s="582" t="s">
        <v>254</v>
      </c>
      <c r="D116" s="572"/>
      <c r="E116" s="571"/>
      <c r="F116" s="570"/>
      <c r="G116" s="572"/>
      <c r="H116" s="571"/>
      <c r="I116" s="570" t="s">
        <v>29</v>
      </c>
      <c r="J116" s="571"/>
      <c r="K116" s="570" t="s">
        <v>247</v>
      </c>
      <c r="L116" s="571"/>
      <c r="M116" s="570" t="s">
        <v>252</v>
      </c>
      <c r="N116" s="571"/>
      <c r="O116" s="570" t="s">
        <v>255</v>
      </c>
      <c r="P116" s="572"/>
      <c r="Q116" s="572"/>
      <c r="R116" s="571"/>
      <c r="S116" s="578">
        <v>45907</v>
      </c>
      <c r="T116" s="579"/>
      <c r="U116" s="333"/>
      <c r="V116" s="31"/>
    </row>
    <row r="117" spans="1:22" ht="99.75" customHeight="1">
      <c r="A117" s="82"/>
      <c r="B117" s="46"/>
      <c r="C117" s="576" t="s">
        <v>256</v>
      </c>
      <c r="D117" s="574"/>
      <c r="E117" s="575"/>
      <c r="F117" s="570"/>
      <c r="G117" s="572"/>
      <c r="H117" s="571"/>
      <c r="I117" s="570" t="s">
        <v>257</v>
      </c>
      <c r="J117" s="571"/>
      <c r="K117" s="570" t="s">
        <v>251</v>
      </c>
      <c r="L117" s="571"/>
      <c r="M117" s="570" t="s">
        <v>258</v>
      </c>
      <c r="N117" s="571"/>
      <c r="O117" s="570" t="s">
        <v>29</v>
      </c>
      <c r="P117" s="572"/>
      <c r="Q117" s="572"/>
      <c r="R117" s="571"/>
      <c r="S117" s="578">
        <v>159738</v>
      </c>
      <c r="T117" s="579"/>
      <c r="U117" s="333"/>
      <c r="V117" s="31"/>
    </row>
    <row r="118" spans="1:22" ht="14.25" customHeight="1">
      <c r="A118" s="81"/>
      <c r="B118" s="46"/>
      <c r="C118" s="82"/>
      <c r="D118" s="46"/>
      <c r="E118" s="46"/>
      <c r="F118" s="46"/>
      <c r="G118" s="83"/>
      <c r="H118" s="83"/>
      <c r="I118" s="83"/>
      <c r="J118" s="83"/>
      <c r="K118" s="83"/>
      <c r="L118" s="82"/>
      <c r="M118" s="82"/>
      <c r="N118" s="82"/>
      <c r="O118" s="31"/>
      <c r="P118" s="31"/>
      <c r="Q118" s="31"/>
      <c r="R118" s="31"/>
      <c r="S118" s="31"/>
      <c r="T118" s="31"/>
      <c r="U118" s="31"/>
      <c r="V118" s="31"/>
    </row>
    <row r="119" spans="1:22" ht="49.5" customHeight="1">
      <c r="A119" s="85"/>
      <c r="B119" s="71"/>
      <c r="C119" s="21"/>
      <c r="D119" s="577" t="s">
        <v>259</v>
      </c>
      <c r="E119" s="574"/>
      <c r="F119" s="574"/>
      <c r="G119" s="574"/>
      <c r="H119" s="574"/>
      <c r="I119" s="574"/>
      <c r="J119" s="575"/>
      <c r="K119" s="573" t="s">
        <v>260</v>
      </c>
      <c r="L119" s="574"/>
      <c r="M119" s="574"/>
      <c r="N119" s="574"/>
      <c r="O119" s="574"/>
      <c r="P119" s="574"/>
      <c r="Q119" s="574"/>
      <c r="R119" s="574"/>
      <c r="S119" s="574"/>
      <c r="T119" s="575"/>
      <c r="U119" s="86"/>
      <c r="V119" s="87"/>
    </row>
    <row r="120" spans="1:22" ht="49.5" customHeight="1">
      <c r="A120" s="88"/>
      <c r="B120" s="71"/>
      <c r="C120" s="21"/>
      <c r="D120" s="577" t="s">
        <v>261</v>
      </c>
      <c r="E120" s="574"/>
      <c r="F120" s="574"/>
      <c r="G120" s="574"/>
      <c r="H120" s="574"/>
      <c r="I120" s="574"/>
      <c r="J120" s="575"/>
      <c r="K120" s="573" t="s">
        <v>262</v>
      </c>
      <c r="L120" s="574"/>
      <c r="M120" s="574"/>
      <c r="N120" s="574"/>
      <c r="O120" s="574"/>
      <c r="P120" s="574"/>
      <c r="Q120" s="574"/>
      <c r="R120" s="574"/>
      <c r="S120" s="574"/>
      <c r="T120" s="575"/>
      <c r="U120" s="86"/>
      <c r="V120" s="87"/>
    </row>
    <row r="121" spans="1:22" ht="49.5" customHeight="1">
      <c r="A121" s="88"/>
      <c r="B121" s="71"/>
      <c r="C121" s="21"/>
      <c r="D121" s="577" t="s">
        <v>263</v>
      </c>
      <c r="E121" s="574"/>
      <c r="F121" s="574"/>
      <c r="G121" s="574"/>
      <c r="H121" s="574"/>
      <c r="I121" s="574"/>
      <c r="J121" s="575"/>
      <c r="K121" s="573" t="s">
        <v>264</v>
      </c>
      <c r="L121" s="574"/>
      <c r="M121" s="574"/>
      <c r="N121" s="574"/>
      <c r="O121" s="574"/>
      <c r="P121" s="574"/>
      <c r="Q121" s="574"/>
      <c r="R121" s="574"/>
      <c r="S121" s="574"/>
      <c r="T121" s="575"/>
      <c r="U121" s="86"/>
      <c r="V121" s="87"/>
    </row>
    <row r="122" spans="1:22" ht="15" customHeight="1">
      <c r="A122" s="31"/>
      <c r="B122" s="89"/>
      <c r="C122" s="84"/>
      <c r="D122" s="82"/>
      <c r="E122" s="82"/>
      <c r="F122" s="82"/>
      <c r="G122" s="82"/>
      <c r="H122" s="82"/>
      <c r="I122" s="83"/>
      <c r="J122" s="83"/>
      <c r="K122" s="83"/>
      <c r="L122" s="83"/>
      <c r="M122" s="84"/>
      <c r="N122" s="90"/>
      <c r="O122" s="31"/>
      <c r="P122" s="31"/>
      <c r="Q122" s="31"/>
      <c r="R122" s="31"/>
      <c r="S122" s="31"/>
      <c r="T122" s="31"/>
      <c r="U122" s="31"/>
      <c r="V122" s="31"/>
    </row>
    <row r="123" spans="1:22" ht="24.75" customHeight="1">
      <c r="A123" s="512" t="s">
        <v>265</v>
      </c>
      <c r="B123" s="513"/>
      <c r="C123" s="513"/>
      <c r="D123" s="513"/>
      <c r="E123" s="513"/>
      <c r="F123" s="513"/>
      <c r="G123" s="513"/>
      <c r="H123" s="513"/>
      <c r="I123" s="513"/>
      <c r="J123" s="513"/>
      <c r="K123" s="513"/>
      <c r="L123" s="513"/>
      <c r="M123" s="513"/>
      <c r="N123" s="513"/>
      <c r="O123" s="513"/>
      <c r="P123" s="513"/>
      <c r="Q123" s="513"/>
      <c r="R123" s="513"/>
      <c r="S123" s="513"/>
      <c r="T123" s="513"/>
      <c r="U123" s="513"/>
      <c r="V123" s="513"/>
    </row>
    <row r="124" spans="1:22" ht="14.25" customHeight="1">
      <c r="A124" s="81"/>
      <c r="B124" s="46"/>
      <c r="C124" s="82"/>
      <c r="D124" s="46"/>
      <c r="E124" s="46"/>
      <c r="F124" s="46"/>
      <c r="G124" s="83"/>
      <c r="H124" s="83"/>
      <c r="I124" s="83"/>
      <c r="J124" s="83"/>
      <c r="K124" s="83"/>
      <c r="L124" s="82"/>
      <c r="M124" s="82"/>
      <c r="N124" s="82"/>
      <c r="O124" s="31"/>
      <c r="P124" s="31"/>
      <c r="Q124" s="31"/>
      <c r="R124" s="31"/>
      <c r="S124" s="31"/>
      <c r="T124" s="31"/>
      <c r="U124" s="31"/>
      <c r="V124" s="31"/>
    </row>
    <row r="125" spans="1:22" ht="27.75" customHeight="1">
      <c r="A125" s="81"/>
      <c r="B125" s="46"/>
      <c r="C125" s="545" t="s">
        <v>230</v>
      </c>
      <c r="D125" s="533"/>
      <c r="E125" s="534"/>
      <c r="F125" s="540"/>
      <c r="G125" s="515"/>
      <c r="H125" s="515"/>
      <c r="I125" s="515"/>
      <c r="J125" s="515"/>
      <c r="K125" s="515"/>
      <c r="L125" s="515"/>
      <c r="M125" s="515"/>
      <c r="N125" s="515"/>
      <c r="O125" s="515"/>
      <c r="P125" s="515"/>
      <c r="Q125" s="515"/>
      <c r="R125" s="515"/>
      <c r="S125" s="518" t="s">
        <v>232</v>
      </c>
      <c r="T125" s="393"/>
      <c r="U125" s="31"/>
      <c r="V125" s="31"/>
    </row>
    <row r="126" spans="1:22" ht="108" customHeight="1">
      <c r="A126" s="81"/>
      <c r="B126" s="46"/>
      <c r="C126" s="535"/>
      <c r="D126" s="536"/>
      <c r="E126" s="409"/>
      <c r="F126" s="516"/>
      <c r="G126" s="517"/>
      <c r="H126" s="517"/>
      <c r="I126" s="517"/>
      <c r="J126" s="517"/>
      <c r="K126" s="517"/>
      <c r="L126" s="517"/>
      <c r="M126" s="517"/>
      <c r="N126" s="517"/>
      <c r="O126" s="517"/>
      <c r="P126" s="517"/>
      <c r="Q126" s="517"/>
      <c r="R126" s="517"/>
      <c r="S126" s="519">
        <f>SUM(S129:S134)</f>
        <v>0</v>
      </c>
      <c r="T126" s="520"/>
      <c r="U126" s="31"/>
      <c r="V126" s="31"/>
    </row>
    <row r="127" spans="1:22" ht="15.75" customHeight="1">
      <c r="A127" s="81"/>
      <c r="B127" s="46"/>
      <c r="C127" s="82"/>
      <c r="D127" s="46"/>
      <c r="E127" s="46"/>
      <c r="F127" s="46"/>
      <c r="G127" s="83"/>
      <c r="H127" s="83"/>
      <c r="I127" s="83"/>
      <c r="J127" s="83"/>
      <c r="K127" s="83"/>
      <c r="L127" s="82"/>
      <c r="M127" s="82"/>
      <c r="N127" s="82"/>
      <c r="O127" s="31"/>
      <c r="P127" s="31"/>
      <c r="Q127" s="31"/>
      <c r="R127" s="31"/>
      <c r="S127" s="31"/>
      <c r="T127" s="31"/>
      <c r="U127" s="31"/>
      <c r="V127" s="31"/>
    </row>
    <row r="128" spans="1:22" ht="24.75" customHeight="1">
      <c r="A128" s="82"/>
      <c r="B128" s="46"/>
      <c r="C128" s="521" t="s">
        <v>233</v>
      </c>
      <c r="D128" s="367"/>
      <c r="E128" s="428"/>
      <c r="F128" s="521" t="s">
        <v>234</v>
      </c>
      <c r="G128" s="367"/>
      <c r="H128" s="428"/>
      <c r="I128" s="521" t="s">
        <v>235</v>
      </c>
      <c r="J128" s="428"/>
      <c r="K128" s="521" t="s">
        <v>236</v>
      </c>
      <c r="L128" s="428"/>
      <c r="M128" s="521" t="s">
        <v>237</v>
      </c>
      <c r="N128" s="428"/>
      <c r="O128" s="521" t="s">
        <v>238</v>
      </c>
      <c r="P128" s="367"/>
      <c r="Q128" s="367"/>
      <c r="R128" s="428"/>
      <c r="S128" s="521" t="s">
        <v>207</v>
      </c>
      <c r="T128" s="428"/>
      <c r="U128" s="20"/>
      <c r="V128" s="31"/>
    </row>
    <row r="129" spans="1:22" ht="99.75" customHeight="1">
      <c r="A129" s="82"/>
      <c r="B129" s="46"/>
      <c r="C129" s="529"/>
      <c r="D129" s="378"/>
      <c r="E129" s="426"/>
      <c r="F129" s="524"/>
      <c r="G129" s="530"/>
      <c r="H129" s="531"/>
      <c r="I129" s="524"/>
      <c r="J129" s="426"/>
      <c r="K129" s="524"/>
      <c r="L129" s="426"/>
      <c r="M129" s="524"/>
      <c r="N129" s="426"/>
      <c r="O129" s="524"/>
      <c r="P129" s="378"/>
      <c r="Q129" s="378"/>
      <c r="R129" s="378"/>
      <c r="S129" s="525"/>
      <c r="T129" s="439"/>
      <c r="U129" s="523"/>
      <c r="V129" s="31"/>
    </row>
    <row r="130" spans="1:22" ht="99.75" customHeight="1">
      <c r="A130" s="82"/>
      <c r="B130" s="46"/>
      <c r="C130" s="529"/>
      <c r="D130" s="378"/>
      <c r="E130" s="426"/>
      <c r="F130" s="524"/>
      <c r="G130" s="530"/>
      <c r="H130" s="531"/>
      <c r="I130" s="524"/>
      <c r="J130" s="426"/>
      <c r="K130" s="524"/>
      <c r="L130" s="426"/>
      <c r="M130" s="524"/>
      <c r="N130" s="426"/>
      <c r="O130" s="524"/>
      <c r="P130" s="378"/>
      <c r="Q130" s="378"/>
      <c r="R130" s="378"/>
      <c r="S130" s="525"/>
      <c r="T130" s="439"/>
      <c r="U130" s="333"/>
      <c r="V130" s="31"/>
    </row>
    <row r="131" spans="1:22" ht="99.75" customHeight="1">
      <c r="A131" s="82"/>
      <c r="B131" s="46"/>
      <c r="C131" s="529"/>
      <c r="D131" s="378"/>
      <c r="E131" s="426"/>
      <c r="F131" s="524"/>
      <c r="G131" s="530"/>
      <c r="H131" s="531"/>
      <c r="I131" s="524"/>
      <c r="J131" s="426"/>
      <c r="K131" s="524"/>
      <c r="L131" s="426"/>
      <c r="M131" s="524"/>
      <c r="N131" s="426"/>
      <c r="O131" s="524"/>
      <c r="P131" s="378"/>
      <c r="Q131" s="378"/>
      <c r="R131" s="378"/>
      <c r="S131" s="525"/>
      <c r="T131" s="439"/>
      <c r="U131" s="333"/>
      <c r="V131" s="31"/>
    </row>
    <row r="132" spans="1:22" ht="99.75" customHeight="1">
      <c r="A132" s="82"/>
      <c r="B132" s="46"/>
      <c r="C132" s="524"/>
      <c r="D132" s="378"/>
      <c r="E132" s="426"/>
      <c r="F132" s="524"/>
      <c r="G132" s="530"/>
      <c r="H132" s="531"/>
      <c r="I132" s="524"/>
      <c r="J132" s="426"/>
      <c r="K132" s="524"/>
      <c r="L132" s="426"/>
      <c r="M132" s="524"/>
      <c r="N132" s="426"/>
      <c r="O132" s="524"/>
      <c r="P132" s="378"/>
      <c r="Q132" s="378"/>
      <c r="R132" s="378"/>
      <c r="S132" s="525"/>
      <c r="T132" s="439"/>
      <c r="U132" s="333"/>
      <c r="V132" s="31"/>
    </row>
    <row r="133" spans="1:22" ht="99.75" customHeight="1">
      <c r="A133" s="82"/>
      <c r="B133" s="46"/>
      <c r="C133" s="529"/>
      <c r="D133" s="378"/>
      <c r="E133" s="426"/>
      <c r="F133" s="524"/>
      <c r="G133" s="530"/>
      <c r="H133" s="531"/>
      <c r="I133" s="524"/>
      <c r="J133" s="426"/>
      <c r="K133" s="524"/>
      <c r="L133" s="426"/>
      <c r="M133" s="524"/>
      <c r="N133" s="426"/>
      <c r="O133" s="524"/>
      <c r="P133" s="378"/>
      <c r="Q133" s="378"/>
      <c r="R133" s="378"/>
      <c r="S133" s="525"/>
      <c r="T133" s="439"/>
      <c r="U133" s="333"/>
      <c r="V133" s="31"/>
    </row>
    <row r="134" spans="1:22" ht="99.75" customHeight="1">
      <c r="A134" s="82"/>
      <c r="B134" s="46"/>
      <c r="C134" s="569" t="s">
        <v>256</v>
      </c>
      <c r="D134" s="433"/>
      <c r="E134" s="434"/>
      <c r="F134" s="524"/>
      <c r="G134" s="530"/>
      <c r="H134" s="531"/>
      <c r="I134" s="524"/>
      <c r="J134" s="426"/>
      <c r="K134" s="524"/>
      <c r="L134" s="426"/>
      <c r="M134" s="524"/>
      <c r="N134" s="426"/>
      <c r="O134" s="524"/>
      <c r="P134" s="378"/>
      <c r="Q134" s="378"/>
      <c r="R134" s="378"/>
      <c r="S134" s="525"/>
      <c r="T134" s="439"/>
      <c r="U134" s="333"/>
      <c r="V134" s="31"/>
    </row>
    <row r="135" spans="1:22" ht="14.25" customHeight="1">
      <c r="A135" s="81"/>
      <c r="B135" s="46"/>
      <c r="C135" s="82"/>
      <c r="D135" s="46"/>
      <c r="E135" s="46"/>
      <c r="F135" s="46"/>
      <c r="G135" s="83"/>
      <c r="H135" s="83"/>
      <c r="I135" s="83"/>
      <c r="J135" s="83"/>
      <c r="K135" s="83"/>
      <c r="L135" s="54"/>
      <c r="M135" s="54"/>
      <c r="N135" s="82"/>
      <c r="O135" s="31"/>
      <c r="P135" s="31"/>
      <c r="Q135" s="31"/>
      <c r="R135" s="31"/>
      <c r="S135" s="31"/>
      <c r="T135" s="31"/>
      <c r="U135" s="31"/>
      <c r="V135" s="31"/>
    </row>
    <row r="136" spans="1:22" ht="49.5" customHeight="1">
      <c r="A136" s="85"/>
      <c r="B136" s="71"/>
      <c r="C136" s="148" t="s">
        <v>266</v>
      </c>
      <c r="D136" s="432" t="s">
        <v>259</v>
      </c>
      <c r="E136" s="433"/>
      <c r="F136" s="433"/>
      <c r="G136" s="433"/>
      <c r="H136" s="433"/>
      <c r="I136" s="433"/>
      <c r="J136" s="434"/>
      <c r="K136" s="511"/>
      <c r="L136" s="441"/>
      <c r="M136" s="441"/>
      <c r="N136" s="441"/>
      <c r="O136" s="441"/>
      <c r="P136" s="441"/>
      <c r="Q136" s="441"/>
      <c r="R136" s="441"/>
      <c r="S136" s="441"/>
      <c r="T136" s="442"/>
      <c r="U136" s="86"/>
      <c r="V136" s="87"/>
    </row>
    <row r="137" spans="1:22" ht="49.5" customHeight="1">
      <c r="A137" s="88"/>
      <c r="B137" s="71"/>
      <c r="C137" s="148" t="s">
        <v>267</v>
      </c>
      <c r="D137" s="432" t="s">
        <v>261</v>
      </c>
      <c r="E137" s="433"/>
      <c r="F137" s="433"/>
      <c r="G137" s="433"/>
      <c r="H137" s="433"/>
      <c r="I137" s="433"/>
      <c r="J137" s="434"/>
      <c r="K137" s="511"/>
      <c r="L137" s="441"/>
      <c r="M137" s="441"/>
      <c r="N137" s="441"/>
      <c r="O137" s="441"/>
      <c r="P137" s="441"/>
      <c r="Q137" s="441"/>
      <c r="R137" s="441"/>
      <c r="S137" s="441"/>
      <c r="T137" s="442"/>
      <c r="U137" s="86"/>
      <c r="V137" s="87"/>
    </row>
    <row r="138" spans="1:22" ht="49.5" customHeight="1">
      <c r="A138" s="88"/>
      <c r="B138" s="71"/>
      <c r="C138" s="148" t="s">
        <v>268</v>
      </c>
      <c r="D138" s="432" t="s">
        <v>263</v>
      </c>
      <c r="E138" s="433"/>
      <c r="F138" s="433"/>
      <c r="G138" s="433"/>
      <c r="H138" s="433"/>
      <c r="I138" s="433"/>
      <c r="J138" s="434"/>
      <c r="K138" s="511"/>
      <c r="L138" s="441"/>
      <c r="M138" s="441"/>
      <c r="N138" s="441"/>
      <c r="O138" s="441"/>
      <c r="P138" s="441"/>
      <c r="Q138" s="441"/>
      <c r="R138" s="441"/>
      <c r="S138" s="441"/>
      <c r="T138" s="442"/>
      <c r="U138" s="86"/>
      <c r="V138" s="87"/>
    </row>
    <row r="139" spans="1:22" ht="15" customHeight="1">
      <c r="A139" s="31"/>
      <c r="B139" s="89"/>
      <c r="C139" s="84"/>
      <c r="D139" s="82"/>
      <c r="E139" s="82"/>
      <c r="F139" s="82"/>
      <c r="G139" s="82"/>
      <c r="H139" s="82"/>
      <c r="I139" s="83"/>
      <c r="J139" s="83"/>
      <c r="K139" s="83"/>
      <c r="L139" s="83"/>
      <c r="M139" s="84"/>
      <c r="N139" s="90"/>
      <c r="O139" s="31"/>
      <c r="P139" s="31"/>
      <c r="Q139" s="31"/>
      <c r="R139" s="31"/>
      <c r="S139" s="31"/>
      <c r="T139" s="31"/>
      <c r="U139" s="31"/>
      <c r="V139" s="31"/>
    </row>
    <row r="140" spans="1:22" ht="24.75" customHeight="1">
      <c r="A140" s="512" t="s">
        <v>269</v>
      </c>
      <c r="B140" s="513"/>
      <c r="C140" s="513"/>
      <c r="D140" s="513"/>
      <c r="E140" s="513"/>
      <c r="F140" s="513"/>
      <c r="G140" s="513"/>
      <c r="H140" s="513"/>
      <c r="I140" s="513"/>
      <c r="J140" s="513"/>
      <c r="K140" s="513"/>
      <c r="L140" s="513"/>
      <c r="M140" s="513"/>
      <c r="N140" s="513"/>
      <c r="O140" s="513"/>
      <c r="P140" s="513"/>
      <c r="Q140" s="513"/>
      <c r="R140" s="513"/>
      <c r="S140" s="513"/>
      <c r="T140" s="513"/>
      <c r="U140" s="513"/>
      <c r="V140" s="513"/>
    </row>
    <row r="141" spans="1:22" ht="14.25" customHeight="1">
      <c r="A141" s="81"/>
      <c r="B141" s="46"/>
      <c r="C141" s="82"/>
      <c r="D141" s="46"/>
      <c r="E141" s="46"/>
      <c r="F141" s="46"/>
      <c r="G141" s="83"/>
      <c r="H141" s="83"/>
      <c r="I141" s="83"/>
      <c r="J141" s="83"/>
      <c r="K141" s="83"/>
      <c r="L141" s="82"/>
      <c r="M141" s="82"/>
      <c r="N141" s="82"/>
      <c r="O141" s="31"/>
      <c r="P141" s="31"/>
      <c r="Q141" s="31"/>
      <c r="R141" s="31"/>
      <c r="S141" s="31"/>
      <c r="T141" s="31"/>
      <c r="U141" s="31"/>
      <c r="V141" s="31"/>
    </row>
    <row r="142" spans="1:22" ht="27.75" customHeight="1">
      <c r="A142" s="81"/>
      <c r="B142" s="46"/>
      <c r="C142" s="545" t="s">
        <v>230</v>
      </c>
      <c r="D142" s="533"/>
      <c r="E142" s="534"/>
      <c r="F142" s="540"/>
      <c r="G142" s="515"/>
      <c r="H142" s="515"/>
      <c r="I142" s="515"/>
      <c r="J142" s="515"/>
      <c r="K142" s="515"/>
      <c r="L142" s="515"/>
      <c r="M142" s="515"/>
      <c r="N142" s="515"/>
      <c r="O142" s="515"/>
      <c r="P142" s="515"/>
      <c r="Q142" s="515"/>
      <c r="R142" s="515"/>
      <c r="S142" s="518" t="s">
        <v>232</v>
      </c>
      <c r="T142" s="393"/>
      <c r="U142" s="31"/>
      <c r="V142" s="31"/>
    </row>
    <row r="143" spans="1:22" ht="108" customHeight="1">
      <c r="A143" s="81"/>
      <c r="B143" s="46"/>
      <c r="C143" s="535"/>
      <c r="D143" s="536"/>
      <c r="E143" s="409"/>
      <c r="F143" s="516"/>
      <c r="G143" s="517"/>
      <c r="H143" s="517"/>
      <c r="I143" s="517"/>
      <c r="J143" s="517"/>
      <c r="K143" s="517"/>
      <c r="L143" s="517"/>
      <c r="M143" s="517"/>
      <c r="N143" s="517"/>
      <c r="O143" s="517"/>
      <c r="P143" s="517"/>
      <c r="Q143" s="517"/>
      <c r="R143" s="517"/>
      <c r="S143" s="519">
        <f>SUM(S146:S151)</f>
        <v>0</v>
      </c>
      <c r="T143" s="520"/>
      <c r="U143" s="31"/>
      <c r="V143" s="31"/>
    </row>
    <row r="144" spans="1:22" ht="15.75" customHeight="1">
      <c r="A144" s="81"/>
      <c r="B144" s="46"/>
      <c r="C144" s="82"/>
      <c r="D144" s="46"/>
      <c r="E144" s="46"/>
      <c r="F144" s="46"/>
      <c r="G144" s="83"/>
      <c r="H144" s="83"/>
      <c r="I144" s="83"/>
      <c r="J144" s="83"/>
      <c r="K144" s="83"/>
      <c r="L144" s="82"/>
      <c r="M144" s="82"/>
      <c r="N144" s="82"/>
      <c r="O144" s="31"/>
      <c r="P144" s="31"/>
      <c r="Q144" s="31"/>
      <c r="R144" s="31"/>
      <c r="S144" s="31"/>
      <c r="T144" s="31"/>
      <c r="U144" s="31"/>
      <c r="V144" s="31"/>
    </row>
    <row r="145" spans="1:22" ht="24.75" customHeight="1">
      <c r="A145" s="82"/>
      <c r="B145" s="46"/>
      <c r="C145" s="521" t="s">
        <v>270</v>
      </c>
      <c r="D145" s="367"/>
      <c r="E145" s="428"/>
      <c r="F145" s="521" t="s">
        <v>234</v>
      </c>
      <c r="G145" s="367"/>
      <c r="H145" s="428"/>
      <c r="I145" s="521" t="s">
        <v>235</v>
      </c>
      <c r="J145" s="428"/>
      <c r="K145" s="521" t="s">
        <v>236</v>
      </c>
      <c r="L145" s="428"/>
      <c r="M145" s="521" t="s">
        <v>237</v>
      </c>
      <c r="N145" s="428"/>
      <c r="O145" s="521" t="s">
        <v>238</v>
      </c>
      <c r="P145" s="367"/>
      <c r="Q145" s="367"/>
      <c r="R145" s="428"/>
      <c r="S145" s="521" t="s">
        <v>207</v>
      </c>
      <c r="T145" s="428"/>
      <c r="U145" s="20"/>
      <c r="V145" s="31"/>
    </row>
    <row r="146" spans="1:22" ht="99.75" customHeight="1">
      <c r="A146" s="82"/>
      <c r="B146" s="46"/>
      <c r="C146" s="529"/>
      <c r="D146" s="378"/>
      <c r="E146" s="426"/>
      <c r="F146" s="524"/>
      <c r="G146" s="530"/>
      <c r="H146" s="531"/>
      <c r="I146" s="524"/>
      <c r="J146" s="426"/>
      <c r="K146" s="524"/>
      <c r="L146" s="426"/>
      <c r="M146" s="524"/>
      <c r="N146" s="426"/>
      <c r="O146" s="524"/>
      <c r="P146" s="378"/>
      <c r="Q146" s="378"/>
      <c r="R146" s="378"/>
      <c r="S146" s="525"/>
      <c r="T146" s="439"/>
      <c r="U146" s="523"/>
      <c r="V146" s="31"/>
    </row>
    <row r="147" spans="1:22" ht="99.75" customHeight="1">
      <c r="A147" s="82"/>
      <c r="B147" s="46"/>
      <c r="C147" s="529"/>
      <c r="D147" s="378"/>
      <c r="E147" s="426"/>
      <c r="F147" s="524"/>
      <c r="G147" s="530"/>
      <c r="H147" s="531"/>
      <c r="I147" s="524"/>
      <c r="J147" s="426"/>
      <c r="K147" s="524"/>
      <c r="L147" s="426"/>
      <c r="M147" s="524"/>
      <c r="N147" s="426"/>
      <c r="O147" s="524"/>
      <c r="P147" s="378"/>
      <c r="Q147" s="378"/>
      <c r="R147" s="378"/>
      <c r="S147" s="525"/>
      <c r="T147" s="439"/>
      <c r="U147" s="333"/>
      <c r="V147" s="31"/>
    </row>
    <row r="148" spans="1:22" ht="99.75" customHeight="1">
      <c r="A148" s="82"/>
      <c r="B148" s="46"/>
      <c r="C148" s="529"/>
      <c r="D148" s="378"/>
      <c r="E148" s="426"/>
      <c r="F148" s="524"/>
      <c r="G148" s="530"/>
      <c r="H148" s="531"/>
      <c r="I148" s="524"/>
      <c r="J148" s="426"/>
      <c r="K148" s="524"/>
      <c r="L148" s="426"/>
      <c r="M148" s="524"/>
      <c r="N148" s="426"/>
      <c r="O148" s="524"/>
      <c r="P148" s="378"/>
      <c r="Q148" s="378"/>
      <c r="R148" s="378"/>
      <c r="S148" s="525"/>
      <c r="T148" s="439"/>
      <c r="U148" s="333"/>
      <c r="V148" s="31"/>
    </row>
    <row r="149" spans="1:22" ht="99.75" customHeight="1">
      <c r="A149" s="82"/>
      <c r="B149" s="46"/>
      <c r="C149" s="524"/>
      <c r="D149" s="378"/>
      <c r="E149" s="426"/>
      <c r="F149" s="524"/>
      <c r="G149" s="530"/>
      <c r="H149" s="531"/>
      <c r="I149" s="524"/>
      <c r="J149" s="426"/>
      <c r="K149" s="524"/>
      <c r="L149" s="426"/>
      <c r="M149" s="524"/>
      <c r="N149" s="426"/>
      <c r="O149" s="524"/>
      <c r="P149" s="378"/>
      <c r="Q149" s="378"/>
      <c r="R149" s="378"/>
      <c r="S149" s="525"/>
      <c r="T149" s="439"/>
      <c r="U149" s="333"/>
      <c r="V149" s="31"/>
    </row>
    <row r="150" spans="1:22" ht="99.75" customHeight="1">
      <c r="A150" s="82"/>
      <c r="B150" s="46"/>
      <c r="C150" s="529"/>
      <c r="D150" s="378"/>
      <c r="E150" s="426"/>
      <c r="F150" s="524"/>
      <c r="G150" s="530"/>
      <c r="H150" s="531"/>
      <c r="I150" s="524"/>
      <c r="J150" s="426"/>
      <c r="K150" s="524"/>
      <c r="L150" s="426"/>
      <c r="M150" s="524"/>
      <c r="N150" s="426"/>
      <c r="O150" s="524"/>
      <c r="P150" s="378"/>
      <c r="Q150" s="378"/>
      <c r="R150" s="378"/>
      <c r="S150" s="525"/>
      <c r="T150" s="439"/>
      <c r="U150" s="333"/>
      <c r="V150" s="31"/>
    </row>
    <row r="151" spans="1:22" ht="99.75" customHeight="1">
      <c r="A151" s="82"/>
      <c r="B151" s="46"/>
      <c r="C151" s="544" t="s">
        <v>256</v>
      </c>
      <c r="D151" s="433"/>
      <c r="E151" s="434"/>
      <c r="F151" s="524"/>
      <c r="G151" s="530"/>
      <c r="H151" s="531"/>
      <c r="I151" s="524"/>
      <c r="J151" s="426"/>
      <c r="K151" s="524"/>
      <c r="L151" s="426"/>
      <c r="M151" s="524"/>
      <c r="N151" s="426"/>
      <c r="O151" s="524"/>
      <c r="P151" s="378"/>
      <c r="Q151" s="378"/>
      <c r="R151" s="378"/>
      <c r="S151" s="525"/>
      <c r="T151" s="439"/>
      <c r="U151" s="333"/>
      <c r="V151" s="31"/>
    </row>
    <row r="152" spans="1:22" ht="14.25" customHeight="1">
      <c r="A152" s="81"/>
      <c r="B152" s="46"/>
      <c r="C152" s="178"/>
      <c r="D152" s="179"/>
      <c r="E152" s="179"/>
      <c r="F152" s="179"/>
      <c r="G152" s="180"/>
      <c r="H152" s="180"/>
      <c r="I152" s="180"/>
      <c r="J152" s="180"/>
      <c r="K152" s="180"/>
      <c r="L152" s="181"/>
      <c r="M152" s="181"/>
      <c r="N152" s="178"/>
      <c r="O152" s="182"/>
      <c r="P152" s="182"/>
      <c r="Q152" s="182"/>
      <c r="R152" s="182"/>
      <c r="S152" s="182"/>
      <c r="T152" s="182"/>
      <c r="U152" s="31"/>
      <c r="V152" s="31"/>
    </row>
    <row r="153" spans="1:22" ht="49.5" customHeight="1">
      <c r="A153" s="85"/>
      <c r="B153" s="71"/>
      <c r="C153" s="183" t="s">
        <v>271</v>
      </c>
      <c r="D153" s="522" t="s">
        <v>259</v>
      </c>
      <c r="E153" s="433"/>
      <c r="F153" s="433"/>
      <c r="G153" s="433"/>
      <c r="H153" s="433"/>
      <c r="I153" s="433"/>
      <c r="J153" s="434"/>
      <c r="K153" s="511"/>
      <c r="L153" s="441"/>
      <c r="M153" s="441"/>
      <c r="N153" s="441"/>
      <c r="O153" s="441"/>
      <c r="P153" s="441"/>
      <c r="Q153" s="441"/>
      <c r="R153" s="441"/>
      <c r="S153" s="441"/>
      <c r="T153" s="442"/>
      <c r="U153" s="86"/>
      <c r="V153" s="87"/>
    </row>
    <row r="154" spans="1:22" ht="49.5" customHeight="1">
      <c r="A154" s="88"/>
      <c r="B154" s="71"/>
      <c r="C154" s="183" t="s">
        <v>272</v>
      </c>
      <c r="D154" s="522" t="s">
        <v>261</v>
      </c>
      <c r="E154" s="433"/>
      <c r="F154" s="433"/>
      <c r="G154" s="433"/>
      <c r="H154" s="433"/>
      <c r="I154" s="433"/>
      <c r="J154" s="434"/>
      <c r="K154" s="511"/>
      <c r="L154" s="441"/>
      <c r="M154" s="441"/>
      <c r="N154" s="441"/>
      <c r="O154" s="441"/>
      <c r="P154" s="441"/>
      <c r="Q154" s="441"/>
      <c r="R154" s="441"/>
      <c r="S154" s="441"/>
      <c r="T154" s="442"/>
      <c r="U154" s="86"/>
      <c r="V154" s="87"/>
    </row>
    <row r="155" spans="1:22" ht="49.5" customHeight="1">
      <c r="A155" s="88"/>
      <c r="B155" s="71"/>
      <c r="C155" s="183" t="s">
        <v>273</v>
      </c>
      <c r="D155" s="522" t="s">
        <v>274</v>
      </c>
      <c r="E155" s="433"/>
      <c r="F155" s="433"/>
      <c r="G155" s="433"/>
      <c r="H155" s="433"/>
      <c r="I155" s="433"/>
      <c r="J155" s="434"/>
      <c r="K155" s="511"/>
      <c r="L155" s="441"/>
      <c r="M155" s="441"/>
      <c r="N155" s="441"/>
      <c r="O155" s="441"/>
      <c r="P155" s="441"/>
      <c r="Q155" s="441"/>
      <c r="R155" s="441"/>
      <c r="S155" s="441"/>
      <c r="T155" s="442"/>
      <c r="U155" s="86"/>
      <c r="V155" s="87"/>
    </row>
    <row r="156" spans="1:22" ht="24.75" customHeight="1">
      <c r="A156" s="512" t="s">
        <v>275</v>
      </c>
      <c r="B156" s="513"/>
      <c r="C156" s="513"/>
      <c r="D156" s="513"/>
      <c r="E156" s="513"/>
      <c r="F156" s="513"/>
      <c r="G156" s="513"/>
      <c r="H156" s="513"/>
      <c r="I156" s="513"/>
      <c r="J156" s="513"/>
      <c r="K156" s="513"/>
      <c r="L156" s="513"/>
      <c r="M156" s="513"/>
      <c r="N156" s="513"/>
      <c r="O156" s="513"/>
      <c r="P156" s="513"/>
      <c r="Q156" s="513"/>
      <c r="R156" s="513"/>
      <c r="S156" s="513"/>
      <c r="T156" s="513"/>
      <c r="U156" s="513"/>
      <c r="V156" s="513"/>
    </row>
    <row r="157" spans="1:22" ht="14.25" customHeight="1">
      <c r="A157" s="81"/>
      <c r="B157" s="46"/>
      <c r="C157" s="82"/>
      <c r="D157" s="46"/>
      <c r="E157" s="46"/>
      <c r="F157" s="46"/>
      <c r="G157" s="83"/>
      <c r="H157" s="83"/>
      <c r="I157" s="83"/>
      <c r="J157" s="83"/>
      <c r="K157" s="83"/>
      <c r="L157" s="82"/>
      <c r="M157" s="82"/>
      <c r="N157" s="82"/>
      <c r="O157" s="31"/>
      <c r="P157" s="31"/>
      <c r="Q157" s="31"/>
      <c r="R157" s="31"/>
      <c r="S157" s="31"/>
      <c r="T157" s="31"/>
      <c r="U157" s="31"/>
      <c r="V157" s="31"/>
    </row>
    <row r="158" spans="1:22" ht="27.75" customHeight="1">
      <c r="A158" s="81"/>
      <c r="B158" s="46"/>
      <c r="C158" s="532" t="s">
        <v>230</v>
      </c>
      <c r="D158" s="533"/>
      <c r="E158" s="534"/>
      <c r="F158" s="540"/>
      <c r="G158" s="515"/>
      <c r="H158" s="515"/>
      <c r="I158" s="515"/>
      <c r="J158" s="515"/>
      <c r="K158" s="515"/>
      <c r="L158" s="515"/>
      <c r="M158" s="515"/>
      <c r="N158" s="515"/>
      <c r="O158" s="515"/>
      <c r="P158" s="515"/>
      <c r="Q158" s="515"/>
      <c r="R158" s="515"/>
      <c r="S158" s="526" t="s">
        <v>232</v>
      </c>
      <c r="T158" s="393"/>
      <c r="U158" s="31"/>
      <c r="V158" s="31"/>
    </row>
    <row r="159" spans="1:22" ht="108" customHeight="1">
      <c r="A159" s="81"/>
      <c r="B159" s="46"/>
      <c r="C159" s="535"/>
      <c r="D159" s="536"/>
      <c r="E159" s="409"/>
      <c r="F159" s="516"/>
      <c r="G159" s="517"/>
      <c r="H159" s="517"/>
      <c r="I159" s="517"/>
      <c r="J159" s="517"/>
      <c r="K159" s="517"/>
      <c r="L159" s="517"/>
      <c r="M159" s="517"/>
      <c r="N159" s="517"/>
      <c r="O159" s="517"/>
      <c r="P159" s="517"/>
      <c r="Q159" s="517"/>
      <c r="R159" s="517"/>
      <c r="S159" s="527">
        <f>SUM(S162:S165)</f>
        <v>0</v>
      </c>
      <c r="T159" s="386"/>
      <c r="U159" s="31"/>
      <c r="V159" s="31"/>
    </row>
    <row r="160" spans="1:22" ht="15.75" customHeight="1">
      <c r="A160" s="81"/>
      <c r="B160" s="46"/>
      <c r="C160" s="178"/>
      <c r="D160" s="179"/>
      <c r="E160" s="179"/>
      <c r="F160" s="179"/>
      <c r="G160" s="180"/>
      <c r="H160" s="180"/>
      <c r="I160" s="180"/>
      <c r="J160" s="180"/>
      <c r="K160" s="180"/>
      <c r="L160" s="178"/>
      <c r="M160" s="178"/>
      <c r="N160" s="178"/>
      <c r="O160" s="182"/>
      <c r="P160" s="182"/>
      <c r="Q160" s="182"/>
      <c r="R160" s="182"/>
      <c r="S160" s="182"/>
      <c r="T160" s="182"/>
      <c r="U160" s="31"/>
      <c r="V160" s="31"/>
    </row>
    <row r="161" spans="1:22" ht="24.75" customHeight="1">
      <c r="A161" s="82"/>
      <c r="B161" s="46"/>
      <c r="C161" s="528" t="s">
        <v>276</v>
      </c>
      <c r="D161" s="367"/>
      <c r="E161" s="428"/>
      <c r="F161" s="528" t="s">
        <v>234</v>
      </c>
      <c r="G161" s="367"/>
      <c r="H161" s="428"/>
      <c r="I161" s="528" t="s">
        <v>235</v>
      </c>
      <c r="J161" s="428"/>
      <c r="K161" s="528" t="s">
        <v>236</v>
      </c>
      <c r="L161" s="428"/>
      <c r="M161" s="528" t="s">
        <v>237</v>
      </c>
      <c r="N161" s="428"/>
      <c r="O161" s="528" t="s">
        <v>238</v>
      </c>
      <c r="P161" s="367"/>
      <c r="Q161" s="367"/>
      <c r="R161" s="428"/>
      <c r="S161" s="528" t="s">
        <v>207</v>
      </c>
      <c r="T161" s="428"/>
      <c r="U161" s="20"/>
      <c r="V161" s="31"/>
    </row>
    <row r="162" spans="1:22" ht="99.75" customHeight="1">
      <c r="A162" s="82"/>
      <c r="B162" s="46"/>
      <c r="C162" s="511" t="s">
        <v>277</v>
      </c>
      <c r="D162" s="441"/>
      <c r="E162" s="442"/>
      <c r="F162" s="524"/>
      <c r="G162" s="530"/>
      <c r="H162" s="531"/>
      <c r="I162" s="524"/>
      <c r="J162" s="426"/>
      <c r="K162" s="567"/>
      <c r="L162" s="426"/>
      <c r="M162" s="567"/>
      <c r="N162" s="426"/>
      <c r="O162" s="567"/>
      <c r="P162" s="378"/>
      <c r="Q162" s="378"/>
      <c r="R162" s="378"/>
      <c r="S162" s="525"/>
      <c r="T162" s="568"/>
      <c r="U162" s="523"/>
      <c r="V162" s="31"/>
    </row>
    <row r="163" spans="1:22" ht="99.75" customHeight="1">
      <c r="A163" s="82"/>
      <c r="B163" s="46"/>
      <c r="C163" s="511" t="s">
        <v>278</v>
      </c>
      <c r="D163" s="441"/>
      <c r="E163" s="442"/>
      <c r="F163" s="524"/>
      <c r="G163" s="530"/>
      <c r="H163" s="531"/>
      <c r="I163" s="524"/>
      <c r="J163" s="426"/>
      <c r="K163" s="567"/>
      <c r="L163" s="426"/>
      <c r="M163" s="567"/>
      <c r="N163" s="426"/>
      <c r="O163" s="567"/>
      <c r="P163" s="378"/>
      <c r="Q163" s="378"/>
      <c r="R163" s="378"/>
      <c r="S163" s="525"/>
      <c r="T163" s="568"/>
      <c r="U163" s="333"/>
      <c r="V163" s="31"/>
    </row>
    <row r="164" spans="1:22" ht="99.75" customHeight="1">
      <c r="A164" s="82"/>
      <c r="B164" s="46"/>
      <c r="C164" s="511" t="s">
        <v>279</v>
      </c>
      <c r="D164" s="441"/>
      <c r="E164" s="442"/>
      <c r="F164" s="524"/>
      <c r="G164" s="530"/>
      <c r="H164" s="531"/>
      <c r="I164" s="524"/>
      <c r="J164" s="426"/>
      <c r="K164" s="567"/>
      <c r="L164" s="426"/>
      <c r="M164" s="567"/>
      <c r="N164" s="426"/>
      <c r="O164" s="567"/>
      <c r="P164" s="378"/>
      <c r="Q164" s="378"/>
      <c r="R164" s="378"/>
      <c r="S164" s="525"/>
      <c r="T164" s="568"/>
      <c r="U164" s="333"/>
      <c r="V164" s="31"/>
    </row>
    <row r="165" spans="1:22" ht="99.75" customHeight="1">
      <c r="A165" s="82"/>
      <c r="B165" s="46"/>
      <c r="C165" s="511" t="s">
        <v>280</v>
      </c>
      <c r="D165" s="441"/>
      <c r="E165" s="442"/>
      <c r="F165" s="524"/>
      <c r="G165" s="530"/>
      <c r="H165" s="531"/>
      <c r="I165" s="524"/>
      <c r="J165" s="426"/>
      <c r="K165" s="567"/>
      <c r="L165" s="426"/>
      <c r="M165" s="567"/>
      <c r="N165" s="426"/>
      <c r="O165" s="567"/>
      <c r="P165" s="378"/>
      <c r="Q165" s="378"/>
      <c r="R165" s="378"/>
      <c r="S165" s="525"/>
      <c r="T165" s="568"/>
      <c r="U165" s="333"/>
      <c r="V165" s="31"/>
    </row>
    <row r="166" spans="1:22" ht="14.25" customHeight="1">
      <c r="A166" s="81"/>
      <c r="B166" s="46"/>
      <c r="C166" s="82"/>
      <c r="D166" s="46"/>
      <c r="E166" s="46"/>
      <c r="F166" s="46"/>
      <c r="G166" s="83"/>
      <c r="H166" s="83"/>
      <c r="I166" s="83"/>
      <c r="J166" s="83"/>
      <c r="K166" s="83"/>
      <c r="L166" s="82"/>
      <c r="M166" s="82"/>
      <c r="N166" s="82"/>
      <c r="O166" s="31"/>
      <c r="P166" s="31"/>
      <c r="Q166" s="31"/>
      <c r="R166" s="31"/>
      <c r="S166" s="31"/>
      <c r="T166" s="31"/>
      <c r="U166" s="31"/>
      <c r="V166" s="31"/>
    </row>
    <row r="167" spans="1:22" ht="24.75" customHeight="1">
      <c r="A167" s="566" t="s">
        <v>281</v>
      </c>
      <c r="B167" s="536"/>
      <c r="C167" s="536"/>
      <c r="D167" s="536"/>
      <c r="E167" s="536"/>
      <c r="F167" s="536"/>
      <c r="G167" s="536"/>
      <c r="H167" s="536"/>
      <c r="I167" s="536"/>
      <c r="J167" s="536"/>
      <c r="K167" s="536"/>
      <c r="L167" s="536"/>
      <c r="M167" s="536"/>
      <c r="N167" s="536"/>
      <c r="O167" s="536"/>
      <c r="P167" s="536"/>
      <c r="Q167" s="536"/>
      <c r="R167" s="536"/>
      <c r="S167" s="536"/>
      <c r="T167" s="536"/>
      <c r="U167" s="536"/>
      <c r="V167" s="536"/>
    </row>
    <row r="168" spans="1:22" ht="14.25" customHeight="1">
      <c r="A168" s="81"/>
      <c r="B168" s="46"/>
      <c r="C168" s="82"/>
      <c r="D168" s="46"/>
      <c r="E168" s="46"/>
      <c r="F168" s="46"/>
      <c r="G168" s="83"/>
      <c r="H168" s="83"/>
      <c r="I168" s="83"/>
      <c r="J168" s="83"/>
      <c r="K168" s="83"/>
      <c r="L168" s="82"/>
      <c r="M168" s="82"/>
      <c r="N168" s="82"/>
      <c r="O168" s="31"/>
      <c r="P168" s="31"/>
      <c r="Q168" s="31"/>
      <c r="R168" s="31"/>
      <c r="S168" s="31"/>
      <c r="T168" s="31"/>
      <c r="U168" s="31"/>
      <c r="V168" s="31"/>
    </row>
    <row r="169" spans="1:22" ht="27.75" customHeight="1">
      <c r="A169" s="81"/>
      <c r="B169" s="46"/>
      <c r="C169" s="532" t="s">
        <v>230</v>
      </c>
      <c r="D169" s="533"/>
      <c r="E169" s="534"/>
      <c r="F169" s="540"/>
      <c r="G169" s="515"/>
      <c r="H169" s="515"/>
      <c r="I169" s="515"/>
      <c r="J169" s="515"/>
      <c r="K169" s="515"/>
      <c r="L169" s="515"/>
      <c r="M169" s="515"/>
      <c r="N169" s="515"/>
      <c r="O169" s="515"/>
      <c r="P169" s="515"/>
      <c r="Q169" s="515"/>
      <c r="R169" s="515"/>
      <c r="S169" s="526" t="s">
        <v>232</v>
      </c>
      <c r="T169" s="393"/>
      <c r="U169" s="31"/>
      <c r="V169" s="31"/>
    </row>
    <row r="170" spans="1:22" ht="108" customHeight="1">
      <c r="A170" s="81"/>
      <c r="B170" s="46"/>
      <c r="C170" s="535"/>
      <c r="D170" s="536"/>
      <c r="E170" s="409"/>
      <c r="F170" s="516"/>
      <c r="G170" s="517"/>
      <c r="H170" s="517"/>
      <c r="I170" s="517"/>
      <c r="J170" s="517"/>
      <c r="K170" s="517"/>
      <c r="L170" s="517"/>
      <c r="M170" s="517"/>
      <c r="N170" s="517"/>
      <c r="O170" s="517"/>
      <c r="P170" s="517"/>
      <c r="Q170" s="517"/>
      <c r="R170" s="517"/>
      <c r="S170" s="527">
        <f>SUM(S173:S178)</f>
        <v>0</v>
      </c>
      <c r="T170" s="386"/>
      <c r="U170" s="31"/>
      <c r="V170" s="31"/>
    </row>
    <row r="171" spans="1:22" ht="15.75" customHeight="1">
      <c r="A171" s="81"/>
      <c r="B171" s="46"/>
      <c r="C171" s="178"/>
      <c r="D171" s="179"/>
      <c r="E171" s="179"/>
      <c r="F171" s="179"/>
      <c r="G171" s="180"/>
      <c r="H171" s="180"/>
      <c r="I171" s="180"/>
      <c r="J171" s="180"/>
      <c r="K171" s="180"/>
      <c r="L171" s="178"/>
      <c r="M171" s="178"/>
      <c r="N171" s="178"/>
      <c r="O171" s="182"/>
      <c r="P171" s="182"/>
      <c r="Q171" s="182"/>
      <c r="R171" s="182"/>
      <c r="S171" s="182"/>
      <c r="T171" s="182"/>
      <c r="U171" s="31"/>
      <c r="V171" s="31"/>
    </row>
    <row r="172" spans="1:22" ht="24.75" customHeight="1">
      <c r="A172" s="82"/>
      <c r="B172" s="46"/>
      <c r="C172" s="528" t="s">
        <v>282</v>
      </c>
      <c r="D172" s="367"/>
      <c r="E172" s="428"/>
      <c r="F172" s="528" t="s">
        <v>234</v>
      </c>
      <c r="G172" s="367"/>
      <c r="H172" s="428"/>
      <c r="I172" s="528" t="s">
        <v>235</v>
      </c>
      <c r="J172" s="428"/>
      <c r="K172" s="528" t="s">
        <v>236</v>
      </c>
      <c r="L172" s="428"/>
      <c r="M172" s="528" t="s">
        <v>237</v>
      </c>
      <c r="N172" s="428"/>
      <c r="O172" s="528" t="s">
        <v>238</v>
      </c>
      <c r="P172" s="367"/>
      <c r="Q172" s="367"/>
      <c r="R172" s="428"/>
      <c r="S172" s="528" t="s">
        <v>207</v>
      </c>
      <c r="T172" s="428"/>
      <c r="U172" s="20"/>
      <c r="V172" s="31"/>
    </row>
    <row r="173" spans="1:22" ht="99.75" customHeight="1">
      <c r="A173" s="82"/>
      <c r="B173" s="46"/>
      <c r="C173" s="529"/>
      <c r="D173" s="378"/>
      <c r="E173" s="426"/>
      <c r="F173" s="524"/>
      <c r="G173" s="530"/>
      <c r="H173" s="531"/>
      <c r="I173" s="524"/>
      <c r="J173" s="426"/>
      <c r="K173" s="524"/>
      <c r="L173" s="426"/>
      <c r="M173" s="524"/>
      <c r="N173" s="426"/>
      <c r="O173" s="524"/>
      <c r="P173" s="378"/>
      <c r="Q173" s="378"/>
      <c r="R173" s="378"/>
      <c r="S173" s="525"/>
      <c r="T173" s="439"/>
      <c r="U173" s="523"/>
      <c r="V173" s="31"/>
    </row>
    <row r="174" spans="1:22" ht="99.75" customHeight="1">
      <c r="A174" s="82"/>
      <c r="B174" s="46"/>
      <c r="C174" s="529"/>
      <c r="D174" s="378"/>
      <c r="E174" s="426"/>
      <c r="F174" s="524"/>
      <c r="G174" s="530"/>
      <c r="H174" s="531"/>
      <c r="I174" s="524"/>
      <c r="J174" s="426"/>
      <c r="K174" s="524"/>
      <c r="L174" s="426"/>
      <c r="M174" s="524"/>
      <c r="N174" s="426"/>
      <c r="O174" s="524"/>
      <c r="P174" s="378"/>
      <c r="Q174" s="378"/>
      <c r="R174" s="378"/>
      <c r="S174" s="525"/>
      <c r="T174" s="439"/>
      <c r="U174" s="333"/>
      <c r="V174" s="31"/>
    </row>
    <row r="175" spans="1:22" ht="99.75" customHeight="1">
      <c r="A175" s="82"/>
      <c r="B175" s="46"/>
      <c r="C175" s="529"/>
      <c r="D175" s="378"/>
      <c r="E175" s="426"/>
      <c r="F175" s="524"/>
      <c r="G175" s="530"/>
      <c r="H175" s="531"/>
      <c r="I175" s="524"/>
      <c r="J175" s="426"/>
      <c r="K175" s="524"/>
      <c r="L175" s="426"/>
      <c r="M175" s="524"/>
      <c r="N175" s="426"/>
      <c r="O175" s="524"/>
      <c r="P175" s="378"/>
      <c r="Q175" s="378"/>
      <c r="R175" s="378"/>
      <c r="S175" s="525"/>
      <c r="T175" s="439"/>
      <c r="U175" s="333"/>
      <c r="V175" s="31"/>
    </row>
    <row r="176" spans="1:22" ht="99.75" customHeight="1">
      <c r="A176" s="82"/>
      <c r="B176" s="46"/>
      <c r="C176" s="524"/>
      <c r="D176" s="378"/>
      <c r="E176" s="426"/>
      <c r="F176" s="524"/>
      <c r="G176" s="530"/>
      <c r="H176" s="531"/>
      <c r="I176" s="524"/>
      <c r="J176" s="426"/>
      <c r="K176" s="524"/>
      <c r="L176" s="426"/>
      <c r="M176" s="524"/>
      <c r="N176" s="426"/>
      <c r="O176" s="524"/>
      <c r="P176" s="378"/>
      <c r="Q176" s="378"/>
      <c r="R176" s="378"/>
      <c r="S176" s="525"/>
      <c r="T176" s="439"/>
      <c r="U176" s="333"/>
      <c r="V176" s="31"/>
    </row>
    <row r="177" spans="1:22" ht="99.75" customHeight="1">
      <c r="A177" s="82"/>
      <c r="B177" s="46"/>
      <c r="C177" s="529"/>
      <c r="D177" s="378"/>
      <c r="E177" s="426"/>
      <c r="F177" s="524"/>
      <c r="G177" s="530"/>
      <c r="H177" s="531"/>
      <c r="I177" s="524"/>
      <c r="J177" s="426"/>
      <c r="K177" s="524"/>
      <c r="L177" s="426"/>
      <c r="M177" s="524"/>
      <c r="N177" s="426"/>
      <c r="O177" s="524"/>
      <c r="P177" s="378"/>
      <c r="Q177" s="378"/>
      <c r="R177" s="378"/>
      <c r="S177" s="525"/>
      <c r="T177" s="439"/>
      <c r="U177" s="333"/>
      <c r="V177" s="31"/>
    </row>
    <row r="178" spans="1:22" ht="99.75" customHeight="1">
      <c r="A178" s="82"/>
      <c r="B178" s="46"/>
      <c r="C178" s="544" t="s">
        <v>256</v>
      </c>
      <c r="D178" s="433"/>
      <c r="E178" s="434"/>
      <c r="F178" s="524"/>
      <c r="G178" s="530"/>
      <c r="H178" s="531"/>
      <c r="I178" s="524"/>
      <c r="J178" s="426"/>
      <c r="K178" s="524"/>
      <c r="L178" s="426"/>
      <c r="M178" s="524"/>
      <c r="N178" s="426"/>
      <c r="O178" s="524"/>
      <c r="P178" s="378"/>
      <c r="Q178" s="378"/>
      <c r="R178" s="378"/>
      <c r="S178" s="525"/>
      <c r="T178" s="439"/>
      <c r="U178" s="333"/>
      <c r="V178" s="31"/>
    </row>
    <row r="179" spans="1:22" ht="14.25" customHeight="1">
      <c r="A179" s="81"/>
      <c r="B179" s="46"/>
      <c r="C179" s="178"/>
      <c r="D179" s="179"/>
      <c r="E179" s="179"/>
      <c r="F179" s="179"/>
      <c r="G179" s="180"/>
      <c r="H179" s="180"/>
      <c r="I179" s="180"/>
      <c r="J179" s="180"/>
      <c r="K179" s="180"/>
      <c r="L179" s="181"/>
      <c r="M179" s="181"/>
      <c r="N179" s="178"/>
      <c r="O179" s="182"/>
      <c r="P179" s="182"/>
      <c r="Q179" s="182"/>
      <c r="R179" s="182"/>
      <c r="S179" s="182"/>
      <c r="T179" s="182"/>
      <c r="U179" s="31"/>
      <c r="V179" s="31"/>
    </row>
    <row r="180" spans="1:22" ht="49.5" customHeight="1">
      <c r="A180" s="85"/>
      <c r="B180" s="71"/>
      <c r="C180" s="183" t="s">
        <v>283</v>
      </c>
      <c r="D180" s="522" t="s">
        <v>259</v>
      </c>
      <c r="E180" s="433"/>
      <c r="F180" s="433"/>
      <c r="G180" s="433"/>
      <c r="H180" s="433"/>
      <c r="I180" s="433"/>
      <c r="J180" s="434"/>
      <c r="K180" s="511"/>
      <c r="L180" s="441"/>
      <c r="M180" s="441"/>
      <c r="N180" s="441"/>
      <c r="O180" s="441"/>
      <c r="P180" s="441"/>
      <c r="Q180" s="441"/>
      <c r="R180" s="441"/>
      <c r="S180" s="441"/>
      <c r="T180" s="442"/>
      <c r="U180" s="86"/>
      <c r="V180" s="87"/>
    </row>
    <row r="181" spans="1:22" ht="49.5" customHeight="1">
      <c r="A181" s="88"/>
      <c r="B181" s="71"/>
      <c r="C181" s="183" t="s">
        <v>284</v>
      </c>
      <c r="D181" s="522" t="s">
        <v>285</v>
      </c>
      <c r="E181" s="433"/>
      <c r="F181" s="433"/>
      <c r="G181" s="433"/>
      <c r="H181" s="433"/>
      <c r="I181" s="433"/>
      <c r="J181" s="434"/>
      <c r="K181" s="511"/>
      <c r="L181" s="441"/>
      <c r="M181" s="441"/>
      <c r="N181" s="441"/>
      <c r="O181" s="441"/>
      <c r="P181" s="441"/>
      <c r="Q181" s="441"/>
      <c r="R181" s="441"/>
      <c r="S181" s="441"/>
      <c r="T181" s="442"/>
      <c r="U181" s="86"/>
      <c r="V181" s="87"/>
    </row>
    <row r="182" spans="1:22" ht="49.5" customHeight="1">
      <c r="A182" s="88"/>
      <c r="B182" s="71"/>
      <c r="C182" s="183" t="s">
        <v>286</v>
      </c>
      <c r="D182" s="522" t="s">
        <v>287</v>
      </c>
      <c r="E182" s="433"/>
      <c r="F182" s="433"/>
      <c r="G182" s="433"/>
      <c r="H182" s="433"/>
      <c r="I182" s="433"/>
      <c r="J182" s="434"/>
      <c r="K182" s="511"/>
      <c r="L182" s="441"/>
      <c r="M182" s="441"/>
      <c r="N182" s="441"/>
      <c r="O182" s="441"/>
      <c r="P182" s="441"/>
      <c r="Q182" s="441"/>
      <c r="R182" s="441"/>
      <c r="S182" s="441"/>
      <c r="T182" s="442"/>
      <c r="U182" s="86"/>
      <c r="V182" s="87"/>
    </row>
    <row r="183" spans="1:22" ht="15" customHeight="1">
      <c r="A183" s="31" t="s">
        <v>288</v>
      </c>
      <c r="B183" s="89"/>
      <c r="C183" s="84"/>
      <c r="D183" s="82"/>
      <c r="E183" s="82"/>
      <c r="F183" s="82"/>
      <c r="G183" s="82"/>
      <c r="H183" s="82"/>
      <c r="I183" s="83"/>
      <c r="J183" s="83"/>
      <c r="K183" s="83"/>
      <c r="L183" s="83"/>
      <c r="M183" s="84"/>
      <c r="N183" s="90"/>
      <c r="O183" s="31"/>
      <c r="P183" s="31"/>
      <c r="Q183" s="31"/>
      <c r="R183" s="31"/>
      <c r="S183" s="31"/>
      <c r="T183" s="31"/>
      <c r="U183" s="31"/>
      <c r="V183" s="31"/>
    </row>
    <row r="184" spans="1:22" ht="24.75" customHeight="1">
      <c r="A184" s="512" t="s">
        <v>289</v>
      </c>
      <c r="B184" s="513"/>
      <c r="C184" s="513"/>
      <c r="D184" s="513"/>
      <c r="E184" s="513"/>
      <c r="F184" s="513"/>
      <c r="G184" s="513"/>
      <c r="H184" s="513"/>
      <c r="I184" s="513"/>
      <c r="J184" s="513"/>
      <c r="K184" s="513"/>
      <c r="L184" s="513"/>
      <c r="M184" s="513"/>
      <c r="N184" s="513"/>
      <c r="O184" s="513"/>
      <c r="P184" s="513"/>
      <c r="Q184" s="513"/>
      <c r="R184" s="513"/>
      <c r="S184" s="513"/>
      <c r="T184" s="513"/>
      <c r="U184" s="513"/>
      <c r="V184" s="513"/>
    </row>
    <row r="185" spans="1:22" ht="14.25" customHeight="1">
      <c r="A185" s="81"/>
      <c r="B185" s="46"/>
      <c r="C185" s="82"/>
      <c r="D185" s="46"/>
      <c r="E185" s="46"/>
      <c r="F185" s="46"/>
      <c r="G185" s="83"/>
      <c r="H185" s="83"/>
      <c r="I185" s="83"/>
      <c r="J185" s="83"/>
      <c r="K185" s="83"/>
      <c r="L185" s="82"/>
      <c r="M185" s="82"/>
      <c r="N185" s="82"/>
      <c r="O185" s="31"/>
      <c r="P185" s="31"/>
      <c r="Q185" s="31"/>
      <c r="R185" s="31"/>
      <c r="S185" s="31"/>
      <c r="T185" s="31"/>
      <c r="U185" s="31"/>
      <c r="V185" s="31"/>
    </row>
    <row r="186" spans="1:22" ht="27.75" customHeight="1">
      <c r="A186" s="81"/>
      <c r="B186" s="46"/>
      <c r="C186" s="532" t="s">
        <v>230</v>
      </c>
      <c r="D186" s="533"/>
      <c r="E186" s="534"/>
      <c r="F186" s="540"/>
      <c r="G186" s="515"/>
      <c r="H186" s="515"/>
      <c r="I186" s="515"/>
      <c r="J186" s="515"/>
      <c r="K186" s="515"/>
      <c r="L186" s="515"/>
      <c r="M186" s="515"/>
      <c r="N186" s="515"/>
      <c r="O186" s="515"/>
      <c r="P186" s="515"/>
      <c r="Q186" s="515"/>
      <c r="R186" s="515"/>
      <c r="S186" s="526" t="s">
        <v>232</v>
      </c>
      <c r="T186" s="393"/>
      <c r="U186" s="31"/>
      <c r="V186" s="31"/>
    </row>
    <row r="187" spans="1:22" ht="108" customHeight="1">
      <c r="A187" s="81"/>
      <c r="B187" s="46"/>
      <c r="C187" s="535"/>
      <c r="D187" s="536"/>
      <c r="E187" s="409"/>
      <c r="F187" s="516"/>
      <c r="G187" s="517"/>
      <c r="H187" s="517"/>
      <c r="I187" s="517"/>
      <c r="J187" s="517"/>
      <c r="K187" s="517"/>
      <c r="L187" s="517"/>
      <c r="M187" s="517"/>
      <c r="N187" s="517"/>
      <c r="O187" s="517"/>
      <c r="P187" s="517"/>
      <c r="Q187" s="517"/>
      <c r="R187" s="517"/>
      <c r="S187" s="527">
        <f>SUM(S190:S195)</f>
        <v>0</v>
      </c>
      <c r="T187" s="386"/>
      <c r="U187" s="31"/>
      <c r="V187" s="31"/>
    </row>
    <row r="188" spans="1:22" ht="15.75" customHeight="1">
      <c r="A188" s="81"/>
      <c r="B188" s="46"/>
      <c r="C188" s="178"/>
      <c r="D188" s="179"/>
      <c r="E188" s="179"/>
      <c r="F188" s="179"/>
      <c r="G188" s="180"/>
      <c r="H188" s="180"/>
      <c r="I188" s="180"/>
      <c r="J188" s="180"/>
      <c r="K188" s="180"/>
      <c r="L188" s="178"/>
      <c r="M188" s="178"/>
      <c r="N188" s="178"/>
      <c r="O188" s="182"/>
      <c r="P188" s="182"/>
      <c r="Q188" s="182"/>
      <c r="R188" s="182"/>
      <c r="S188" s="182"/>
      <c r="T188" s="182"/>
      <c r="U188" s="31"/>
      <c r="V188" s="31"/>
    </row>
    <row r="189" spans="1:22" ht="24.75" customHeight="1">
      <c r="A189" s="82"/>
      <c r="B189" s="46"/>
      <c r="C189" s="528" t="s">
        <v>290</v>
      </c>
      <c r="D189" s="367"/>
      <c r="E189" s="428"/>
      <c r="F189" s="528" t="s">
        <v>234</v>
      </c>
      <c r="G189" s="367"/>
      <c r="H189" s="428"/>
      <c r="I189" s="528" t="s">
        <v>235</v>
      </c>
      <c r="J189" s="428"/>
      <c r="K189" s="528" t="s">
        <v>236</v>
      </c>
      <c r="L189" s="428"/>
      <c r="M189" s="528" t="s">
        <v>237</v>
      </c>
      <c r="N189" s="428"/>
      <c r="O189" s="528" t="s">
        <v>238</v>
      </c>
      <c r="P189" s="367"/>
      <c r="Q189" s="367"/>
      <c r="R189" s="428"/>
      <c r="S189" s="528" t="s">
        <v>207</v>
      </c>
      <c r="T189" s="428"/>
      <c r="U189" s="20"/>
      <c r="V189" s="31"/>
    </row>
    <row r="190" spans="1:22" ht="99.75" customHeight="1">
      <c r="A190" s="82"/>
      <c r="B190" s="46"/>
      <c r="C190" s="529"/>
      <c r="D190" s="378"/>
      <c r="E190" s="426"/>
      <c r="F190" s="524"/>
      <c r="G190" s="530"/>
      <c r="H190" s="531"/>
      <c r="I190" s="524"/>
      <c r="J190" s="426"/>
      <c r="K190" s="524"/>
      <c r="L190" s="426"/>
      <c r="M190" s="524"/>
      <c r="N190" s="426"/>
      <c r="O190" s="524"/>
      <c r="P190" s="378"/>
      <c r="Q190" s="378"/>
      <c r="R190" s="378"/>
      <c r="S190" s="525"/>
      <c r="T190" s="439"/>
      <c r="U190" s="523"/>
      <c r="V190" s="31"/>
    </row>
    <row r="191" spans="1:22" ht="99.75" customHeight="1">
      <c r="A191" s="82"/>
      <c r="B191" s="46"/>
      <c r="C191" s="529"/>
      <c r="D191" s="378"/>
      <c r="E191" s="426"/>
      <c r="F191" s="524"/>
      <c r="G191" s="530"/>
      <c r="H191" s="531"/>
      <c r="I191" s="524"/>
      <c r="J191" s="426"/>
      <c r="K191" s="524"/>
      <c r="L191" s="426"/>
      <c r="M191" s="524"/>
      <c r="N191" s="426"/>
      <c r="O191" s="524"/>
      <c r="P191" s="378"/>
      <c r="Q191" s="378"/>
      <c r="R191" s="378"/>
      <c r="S191" s="525"/>
      <c r="T191" s="439"/>
      <c r="U191" s="333"/>
      <c r="V191" s="31"/>
    </row>
    <row r="192" spans="1:22" ht="99.75" customHeight="1">
      <c r="A192" s="82"/>
      <c r="B192" s="46"/>
      <c r="C192" s="529"/>
      <c r="D192" s="378"/>
      <c r="E192" s="426"/>
      <c r="F192" s="524"/>
      <c r="G192" s="530"/>
      <c r="H192" s="531"/>
      <c r="I192" s="524"/>
      <c r="J192" s="426"/>
      <c r="K192" s="524"/>
      <c r="L192" s="426"/>
      <c r="M192" s="524"/>
      <c r="N192" s="426"/>
      <c r="O192" s="524"/>
      <c r="P192" s="378"/>
      <c r="Q192" s="378"/>
      <c r="R192" s="378"/>
      <c r="S192" s="525"/>
      <c r="T192" s="439"/>
      <c r="U192" s="333"/>
      <c r="V192" s="31"/>
    </row>
    <row r="193" spans="1:22" ht="99.75" customHeight="1">
      <c r="A193" s="82"/>
      <c r="B193" s="46"/>
      <c r="C193" s="524"/>
      <c r="D193" s="378"/>
      <c r="E193" s="426"/>
      <c r="F193" s="524"/>
      <c r="G193" s="530"/>
      <c r="H193" s="531"/>
      <c r="I193" s="524"/>
      <c r="J193" s="426"/>
      <c r="K193" s="524"/>
      <c r="L193" s="426"/>
      <c r="M193" s="524"/>
      <c r="N193" s="426"/>
      <c r="O193" s="524"/>
      <c r="P193" s="378"/>
      <c r="Q193" s="378"/>
      <c r="R193" s="378"/>
      <c r="S193" s="525"/>
      <c r="T193" s="439"/>
      <c r="U193" s="333"/>
      <c r="V193" s="31"/>
    </row>
    <row r="194" spans="1:22" ht="99.75" customHeight="1">
      <c r="A194" s="82"/>
      <c r="B194" s="46"/>
      <c r="C194" s="529"/>
      <c r="D194" s="378"/>
      <c r="E194" s="426"/>
      <c r="F194" s="524"/>
      <c r="G194" s="530"/>
      <c r="H194" s="531"/>
      <c r="I194" s="524"/>
      <c r="J194" s="426"/>
      <c r="K194" s="524"/>
      <c r="L194" s="426"/>
      <c r="M194" s="524"/>
      <c r="N194" s="426"/>
      <c r="O194" s="524"/>
      <c r="P194" s="378"/>
      <c r="Q194" s="378"/>
      <c r="R194" s="378"/>
      <c r="S194" s="525"/>
      <c r="T194" s="439"/>
      <c r="U194" s="333"/>
      <c r="V194" s="31"/>
    </row>
    <row r="195" spans="1:22" ht="99.75" customHeight="1">
      <c r="A195" s="82"/>
      <c r="B195" s="46"/>
      <c r="C195" s="544" t="s">
        <v>256</v>
      </c>
      <c r="D195" s="433"/>
      <c r="E195" s="434"/>
      <c r="F195" s="524"/>
      <c r="G195" s="530"/>
      <c r="H195" s="531"/>
      <c r="I195" s="524"/>
      <c r="J195" s="426"/>
      <c r="K195" s="524"/>
      <c r="L195" s="426"/>
      <c r="M195" s="524"/>
      <c r="N195" s="426"/>
      <c r="O195" s="524"/>
      <c r="P195" s="378"/>
      <c r="Q195" s="378"/>
      <c r="R195" s="378"/>
      <c r="S195" s="525"/>
      <c r="T195" s="439"/>
      <c r="U195" s="333"/>
      <c r="V195" s="31"/>
    </row>
    <row r="196" spans="1:22" ht="14.25" customHeight="1">
      <c r="A196" s="81"/>
      <c r="B196" s="46"/>
      <c r="C196" s="178"/>
      <c r="D196" s="179"/>
      <c r="E196" s="179"/>
      <c r="F196" s="179"/>
      <c r="G196" s="180"/>
      <c r="H196" s="180"/>
      <c r="I196" s="180"/>
      <c r="J196" s="180"/>
      <c r="K196" s="180"/>
      <c r="L196" s="181"/>
      <c r="M196" s="181"/>
      <c r="N196" s="178"/>
      <c r="O196" s="182"/>
      <c r="P196" s="182"/>
      <c r="Q196" s="182"/>
      <c r="R196" s="182"/>
      <c r="S196" s="182"/>
      <c r="T196" s="182"/>
      <c r="U196" s="31"/>
      <c r="V196" s="31"/>
    </row>
    <row r="197" spans="1:22" ht="49.5" customHeight="1">
      <c r="A197" s="85"/>
      <c r="B197" s="71"/>
      <c r="C197" s="183" t="s">
        <v>291</v>
      </c>
      <c r="D197" s="522" t="s">
        <v>259</v>
      </c>
      <c r="E197" s="433"/>
      <c r="F197" s="433"/>
      <c r="G197" s="433"/>
      <c r="H197" s="433"/>
      <c r="I197" s="433"/>
      <c r="J197" s="434"/>
      <c r="K197" s="511"/>
      <c r="L197" s="441"/>
      <c r="M197" s="441"/>
      <c r="N197" s="441"/>
      <c r="O197" s="441"/>
      <c r="P197" s="441"/>
      <c r="Q197" s="441"/>
      <c r="R197" s="441"/>
      <c r="S197" s="441"/>
      <c r="T197" s="442"/>
      <c r="U197" s="86"/>
      <c r="V197" s="87"/>
    </row>
    <row r="198" spans="1:22" ht="49.5" customHeight="1">
      <c r="A198" s="88"/>
      <c r="B198" s="71"/>
      <c r="C198" s="183" t="s">
        <v>292</v>
      </c>
      <c r="D198" s="522" t="s">
        <v>293</v>
      </c>
      <c r="E198" s="433"/>
      <c r="F198" s="433"/>
      <c r="G198" s="433"/>
      <c r="H198" s="433"/>
      <c r="I198" s="433"/>
      <c r="J198" s="434"/>
      <c r="K198" s="511"/>
      <c r="L198" s="441"/>
      <c r="M198" s="441"/>
      <c r="N198" s="441"/>
      <c r="O198" s="441"/>
      <c r="P198" s="441"/>
      <c r="Q198" s="441"/>
      <c r="R198" s="441"/>
      <c r="S198" s="441"/>
      <c r="T198" s="442"/>
      <c r="U198" s="86"/>
      <c r="V198" s="87"/>
    </row>
    <row r="199" spans="1:22" ht="49.5" customHeight="1">
      <c r="A199" s="88"/>
      <c r="B199" s="71"/>
      <c r="C199" s="183" t="s">
        <v>294</v>
      </c>
      <c r="D199" s="522" t="s">
        <v>295</v>
      </c>
      <c r="E199" s="433"/>
      <c r="F199" s="433"/>
      <c r="G199" s="433"/>
      <c r="H199" s="433"/>
      <c r="I199" s="433"/>
      <c r="J199" s="434"/>
      <c r="K199" s="511"/>
      <c r="L199" s="441"/>
      <c r="M199" s="441"/>
      <c r="N199" s="441"/>
      <c r="O199" s="441"/>
      <c r="P199" s="441"/>
      <c r="Q199" s="441"/>
      <c r="R199" s="441"/>
      <c r="S199" s="441"/>
      <c r="T199" s="442"/>
      <c r="U199" s="86"/>
      <c r="V199" s="87"/>
    </row>
    <row r="200" spans="1:22" ht="15" customHeight="1">
      <c r="A200" s="31" t="s">
        <v>288</v>
      </c>
      <c r="B200" s="89"/>
      <c r="C200" s="84"/>
      <c r="D200" s="82"/>
      <c r="E200" s="82"/>
      <c r="F200" s="82"/>
      <c r="G200" s="82"/>
      <c r="H200" s="82"/>
      <c r="I200" s="83"/>
      <c r="J200" s="83"/>
      <c r="K200" s="83"/>
      <c r="L200" s="83"/>
      <c r="M200" s="84"/>
      <c r="N200" s="90"/>
      <c r="O200" s="31"/>
      <c r="P200" s="31"/>
      <c r="Q200" s="31"/>
      <c r="R200" s="31"/>
      <c r="S200" s="31"/>
      <c r="T200" s="31"/>
      <c r="U200" s="31"/>
      <c r="V200" s="31"/>
    </row>
    <row r="201" spans="1:22" ht="24.75" customHeight="1">
      <c r="A201" s="512" t="s">
        <v>296</v>
      </c>
      <c r="B201" s="513"/>
      <c r="C201" s="513"/>
      <c r="D201" s="513"/>
      <c r="E201" s="513"/>
      <c r="F201" s="513"/>
      <c r="G201" s="513"/>
      <c r="H201" s="513"/>
      <c r="I201" s="513"/>
      <c r="J201" s="513"/>
      <c r="K201" s="513"/>
      <c r="L201" s="513"/>
      <c r="M201" s="513"/>
      <c r="N201" s="513"/>
      <c r="O201" s="513"/>
      <c r="P201" s="513"/>
      <c r="Q201" s="513"/>
      <c r="R201" s="513"/>
      <c r="S201" s="513"/>
      <c r="T201" s="513"/>
      <c r="U201" s="513"/>
      <c r="V201" s="513"/>
    </row>
    <row r="202" spans="1:22" ht="14.25" customHeight="1">
      <c r="A202" s="81"/>
      <c r="B202" s="46"/>
      <c r="C202" s="82"/>
      <c r="D202" s="46"/>
      <c r="E202" s="46"/>
      <c r="F202" s="46"/>
      <c r="G202" s="83"/>
      <c r="H202" s="83"/>
      <c r="I202" s="83"/>
      <c r="J202" s="83"/>
      <c r="K202" s="83"/>
      <c r="L202" s="82"/>
      <c r="M202" s="82"/>
      <c r="N202" s="82"/>
      <c r="O202" s="31"/>
      <c r="P202" s="31"/>
      <c r="Q202" s="31"/>
      <c r="R202" s="31"/>
      <c r="S202" s="31"/>
      <c r="T202" s="31"/>
      <c r="U202" s="31"/>
      <c r="V202" s="31"/>
    </row>
    <row r="203" spans="1:22" ht="27.75" customHeight="1">
      <c r="A203" s="81"/>
      <c r="B203" s="46"/>
      <c r="C203" s="532" t="s">
        <v>230</v>
      </c>
      <c r="D203" s="533"/>
      <c r="E203" s="534"/>
      <c r="F203" s="540"/>
      <c r="G203" s="515"/>
      <c r="H203" s="515"/>
      <c r="I203" s="515"/>
      <c r="J203" s="515"/>
      <c r="K203" s="515"/>
      <c r="L203" s="515"/>
      <c r="M203" s="515"/>
      <c r="N203" s="515"/>
      <c r="O203" s="515"/>
      <c r="P203" s="515"/>
      <c r="Q203" s="515"/>
      <c r="R203" s="515"/>
      <c r="S203" s="526" t="s">
        <v>232</v>
      </c>
      <c r="T203" s="393"/>
      <c r="U203" s="31"/>
      <c r="V203" s="31"/>
    </row>
    <row r="204" spans="1:22" ht="108" customHeight="1">
      <c r="A204" s="81"/>
      <c r="B204" s="46"/>
      <c r="C204" s="535"/>
      <c r="D204" s="536"/>
      <c r="E204" s="409"/>
      <c r="F204" s="516"/>
      <c r="G204" s="517"/>
      <c r="H204" s="517"/>
      <c r="I204" s="517"/>
      <c r="J204" s="517"/>
      <c r="K204" s="517"/>
      <c r="L204" s="517"/>
      <c r="M204" s="517"/>
      <c r="N204" s="517"/>
      <c r="O204" s="517"/>
      <c r="P204" s="517"/>
      <c r="Q204" s="517"/>
      <c r="R204" s="517"/>
      <c r="S204" s="527">
        <f>SUM(S207:S212)</f>
        <v>0</v>
      </c>
      <c r="T204" s="386"/>
      <c r="U204" s="31"/>
      <c r="V204" s="31"/>
    </row>
    <row r="205" spans="1:22" ht="15.75" customHeight="1">
      <c r="A205" s="81"/>
      <c r="B205" s="46"/>
      <c r="C205" s="178"/>
      <c r="D205" s="179"/>
      <c r="E205" s="179"/>
      <c r="F205" s="179"/>
      <c r="G205" s="180"/>
      <c r="H205" s="180"/>
      <c r="I205" s="180"/>
      <c r="J205" s="180"/>
      <c r="K205" s="180"/>
      <c r="L205" s="178"/>
      <c r="M205" s="178"/>
      <c r="N205" s="178"/>
      <c r="O205" s="182"/>
      <c r="P205" s="182"/>
      <c r="Q205" s="182"/>
      <c r="R205" s="182"/>
      <c r="S205" s="182"/>
      <c r="T205" s="182"/>
      <c r="U205" s="31"/>
      <c r="V205" s="31"/>
    </row>
    <row r="206" spans="1:22" ht="24.75" customHeight="1">
      <c r="A206" s="82"/>
      <c r="B206" s="46"/>
      <c r="C206" s="528" t="s">
        <v>297</v>
      </c>
      <c r="D206" s="367"/>
      <c r="E206" s="428"/>
      <c r="F206" s="528" t="s">
        <v>234</v>
      </c>
      <c r="G206" s="367"/>
      <c r="H206" s="428"/>
      <c r="I206" s="528" t="s">
        <v>235</v>
      </c>
      <c r="J206" s="428"/>
      <c r="K206" s="528" t="s">
        <v>236</v>
      </c>
      <c r="L206" s="428"/>
      <c r="M206" s="528" t="s">
        <v>237</v>
      </c>
      <c r="N206" s="428"/>
      <c r="O206" s="528" t="s">
        <v>238</v>
      </c>
      <c r="P206" s="367"/>
      <c r="Q206" s="367"/>
      <c r="R206" s="428"/>
      <c r="S206" s="528" t="s">
        <v>207</v>
      </c>
      <c r="T206" s="428"/>
      <c r="U206" s="20"/>
      <c r="V206" s="31"/>
    </row>
    <row r="207" spans="1:22" ht="99.75" customHeight="1">
      <c r="A207" s="82"/>
      <c r="B207" s="46"/>
      <c r="C207" s="529"/>
      <c r="D207" s="378"/>
      <c r="E207" s="426"/>
      <c r="F207" s="524"/>
      <c r="G207" s="530"/>
      <c r="H207" s="531"/>
      <c r="I207" s="524"/>
      <c r="J207" s="426"/>
      <c r="K207" s="524"/>
      <c r="L207" s="426"/>
      <c r="M207" s="524"/>
      <c r="N207" s="426"/>
      <c r="O207" s="524"/>
      <c r="P207" s="378"/>
      <c r="Q207" s="378"/>
      <c r="R207" s="378"/>
      <c r="S207" s="525"/>
      <c r="T207" s="439"/>
      <c r="U207" s="523"/>
      <c r="V207" s="31"/>
    </row>
    <row r="208" spans="1:22" ht="99.75" customHeight="1">
      <c r="A208" s="82"/>
      <c r="B208" s="46"/>
      <c r="C208" s="529"/>
      <c r="D208" s="378"/>
      <c r="E208" s="426"/>
      <c r="F208" s="524"/>
      <c r="G208" s="530"/>
      <c r="H208" s="531"/>
      <c r="I208" s="524"/>
      <c r="J208" s="426"/>
      <c r="K208" s="524"/>
      <c r="L208" s="426"/>
      <c r="M208" s="524"/>
      <c r="N208" s="426"/>
      <c r="O208" s="524"/>
      <c r="P208" s="378"/>
      <c r="Q208" s="378"/>
      <c r="R208" s="378"/>
      <c r="S208" s="525"/>
      <c r="T208" s="439"/>
      <c r="U208" s="333"/>
      <c r="V208" s="31"/>
    </row>
    <row r="209" spans="1:22" ht="99.75" customHeight="1">
      <c r="A209" s="82"/>
      <c r="B209" s="46"/>
      <c r="C209" s="529"/>
      <c r="D209" s="378"/>
      <c r="E209" s="426"/>
      <c r="F209" s="524"/>
      <c r="G209" s="530"/>
      <c r="H209" s="531"/>
      <c r="I209" s="524"/>
      <c r="J209" s="426"/>
      <c r="K209" s="524"/>
      <c r="L209" s="426"/>
      <c r="M209" s="524"/>
      <c r="N209" s="426"/>
      <c r="O209" s="524"/>
      <c r="P209" s="378"/>
      <c r="Q209" s="378"/>
      <c r="R209" s="378"/>
      <c r="S209" s="525"/>
      <c r="T209" s="439"/>
      <c r="U209" s="333"/>
      <c r="V209" s="31"/>
    </row>
    <row r="210" spans="1:22" ht="99.75" customHeight="1">
      <c r="A210" s="82"/>
      <c r="B210" s="46"/>
      <c r="C210" s="524"/>
      <c r="D210" s="378"/>
      <c r="E210" s="426"/>
      <c r="F210" s="524"/>
      <c r="G210" s="530"/>
      <c r="H210" s="531"/>
      <c r="I210" s="524"/>
      <c r="J210" s="426"/>
      <c r="K210" s="524"/>
      <c r="L210" s="426"/>
      <c r="M210" s="524"/>
      <c r="N210" s="426"/>
      <c r="O210" s="524"/>
      <c r="P210" s="378"/>
      <c r="Q210" s="378"/>
      <c r="R210" s="378"/>
      <c r="S210" s="525"/>
      <c r="T210" s="439"/>
      <c r="U210" s="333"/>
      <c r="V210" s="31"/>
    </row>
    <row r="211" spans="1:22" ht="99.75" customHeight="1">
      <c r="A211" s="82"/>
      <c r="B211" s="46"/>
      <c r="C211" s="529"/>
      <c r="D211" s="378"/>
      <c r="E211" s="426"/>
      <c r="F211" s="524"/>
      <c r="G211" s="530"/>
      <c r="H211" s="531"/>
      <c r="I211" s="524"/>
      <c r="J211" s="426"/>
      <c r="K211" s="524"/>
      <c r="L211" s="426"/>
      <c r="M211" s="524"/>
      <c r="N211" s="426"/>
      <c r="O211" s="524"/>
      <c r="P211" s="378"/>
      <c r="Q211" s="378"/>
      <c r="R211" s="378"/>
      <c r="S211" s="525"/>
      <c r="T211" s="439"/>
      <c r="U211" s="333"/>
      <c r="V211" s="31"/>
    </row>
    <row r="212" spans="1:22" ht="99.75" customHeight="1">
      <c r="A212" s="82"/>
      <c r="B212" s="46"/>
      <c r="C212" s="544" t="s">
        <v>256</v>
      </c>
      <c r="D212" s="433"/>
      <c r="E212" s="434"/>
      <c r="F212" s="524"/>
      <c r="G212" s="530"/>
      <c r="H212" s="531"/>
      <c r="I212" s="524"/>
      <c r="J212" s="426"/>
      <c r="K212" s="524"/>
      <c r="L212" s="426"/>
      <c r="M212" s="524"/>
      <c r="N212" s="426"/>
      <c r="O212" s="524"/>
      <c r="P212" s="378"/>
      <c r="Q212" s="378"/>
      <c r="R212" s="378"/>
      <c r="S212" s="525"/>
      <c r="T212" s="439"/>
      <c r="U212" s="333"/>
      <c r="V212" s="31"/>
    </row>
    <row r="213" spans="1:22" ht="14.25" customHeight="1">
      <c r="A213" s="81"/>
      <c r="B213" s="46"/>
      <c r="C213" s="178"/>
      <c r="D213" s="179"/>
      <c r="E213" s="179"/>
      <c r="F213" s="179"/>
      <c r="G213" s="180"/>
      <c r="H213" s="180"/>
      <c r="I213" s="180"/>
      <c r="J213" s="180"/>
      <c r="K213" s="180"/>
      <c r="L213" s="181"/>
      <c r="M213" s="181"/>
      <c r="N213" s="178"/>
      <c r="O213" s="182"/>
      <c r="P213" s="182"/>
      <c r="Q213" s="182"/>
      <c r="R213" s="182"/>
      <c r="S213" s="182"/>
      <c r="T213" s="182"/>
      <c r="U213" s="31"/>
      <c r="V213" s="31"/>
    </row>
    <row r="214" spans="1:22" ht="49.5" customHeight="1">
      <c r="A214" s="85"/>
      <c r="B214" s="71"/>
      <c r="C214" s="183" t="s">
        <v>298</v>
      </c>
      <c r="D214" s="522" t="s">
        <v>259</v>
      </c>
      <c r="E214" s="433"/>
      <c r="F214" s="433"/>
      <c r="G214" s="433"/>
      <c r="H214" s="433"/>
      <c r="I214" s="433"/>
      <c r="J214" s="434"/>
      <c r="K214" s="511"/>
      <c r="L214" s="441"/>
      <c r="M214" s="441"/>
      <c r="N214" s="441"/>
      <c r="O214" s="441"/>
      <c r="P214" s="441"/>
      <c r="Q214" s="441"/>
      <c r="R214" s="441"/>
      <c r="S214" s="441"/>
      <c r="T214" s="442"/>
      <c r="U214" s="86"/>
      <c r="V214" s="87"/>
    </row>
    <row r="215" spans="1:22" ht="49.5" customHeight="1">
      <c r="A215" s="88"/>
      <c r="B215" s="71"/>
      <c r="C215" s="183" t="s">
        <v>299</v>
      </c>
      <c r="D215" s="522" t="s">
        <v>300</v>
      </c>
      <c r="E215" s="433"/>
      <c r="F215" s="433"/>
      <c r="G215" s="433"/>
      <c r="H215" s="433"/>
      <c r="I215" s="433"/>
      <c r="J215" s="434"/>
      <c r="K215" s="511"/>
      <c r="L215" s="441"/>
      <c r="M215" s="441"/>
      <c r="N215" s="441"/>
      <c r="O215" s="441"/>
      <c r="P215" s="441"/>
      <c r="Q215" s="441"/>
      <c r="R215" s="441"/>
      <c r="S215" s="441"/>
      <c r="T215" s="442"/>
      <c r="U215" s="86"/>
      <c r="V215" s="87"/>
    </row>
    <row r="216" spans="1:22" ht="15" customHeight="1">
      <c r="A216" s="31" t="s">
        <v>288</v>
      </c>
      <c r="B216" s="89"/>
      <c r="C216" s="84"/>
      <c r="D216" s="82"/>
      <c r="E216" s="82"/>
      <c r="F216" s="82"/>
      <c r="G216" s="82"/>
      <c r="H216" s="82"/>
      <c r="I216" s="83"/>
      <c r="J216" s="83"/>
      <c r="K216" s="83"/>
      <c r="L216" s="83"/>
      <c r="M216" s="84"/>
      <c r="N216" s="90"/>
      <c r="O216" s="31"/>
      <c r="P216" s="31"/>
      <c r="Q216" s="31"/>
      <c r="R216" s="31"/>
      <c r="S216" s="31"/>
      <c r="T216" s="31"/>
      <c r="U216" s="31"/>
      <c r="V216" s="31"/>
    </row>
    <row r="217" spans="1:22" ht="24.75" customHeight="1">
      <c r="A217" s="512" t="s">
        <v>301</v>
      </c>
      <c r="B217" s="513"/>
      <c r="C217" s="513"/>
      <c r="D217" s="513"/>
      <c r="E217" s="513"/>
      <c r="F217" s="513"/>
      <c r="G217" s="513"/>
      <c r="H217" s="513"/>
      <c r="I217" s="513"/>
      <c r="J217" s="513"/>
      <c r="K217" s="513"/>
      <c r="L217" s="513"/>
      <c r="M217" s="513"/>
      <c r="N217" s="513"/>
      <c r="O217" s="513"/>
      <c r="P217" s="513"/>
      <c r="Q217" s="513"/>
      <c r="R217" s="513"/>
      <c r="S217" s="513"/>
      <c r="T217" s="513"/>
      <c r="U217" s="513"/>
      <c r="V217" s="513"/>
    </row>
    <row r="218" spans="1:22" ht="14.25" customHeight="1">
      <c r="A218" s="81"/>
      <c r="B218" s="46"/>
      <c r="C218" s="82"/>
      <c r="D218" s="46"/>
      <c r="E218" s="46"/>
      <c r="F218" s="46"/>
      <c r="G218" s="83"/>
      <c r="H218" s="83"/>
      <c r="I218" s="83"/>
      <c r="J218" s="83"/>
      <c r="K218" s="83"/>
      <c r="L218" s="82"/>
      <c r="M218" s="82"/>
      <c r="N218" s="82"/>
      <c r="O218" s="31"/>
      <c r="P218" s="31"/>
      <c r="Q218" s="31"/>
      <c r="R218" s="31"/>
      <c r="S218" s="31"/>
      <c r="T218" s="31"/>
      <c r="U218" s="31"/>
      <c r="V218" s="31"/>
    </row>
    <row r="219" spans="1:22" ht="27.75" customHeight="1">
      <c r="A219" s="81"/>
      <c r="B219" s="46"/>
      <c r="C219" s="532" t="s">
        <v>230</v>
      </c>
      <c r="D219" s="533"/>
      <c r="E219" s="534"/>
      <c r="F219" s="540"/>
      <c r="G219" s="515"/>
      <c r="H219" s="515"/>
      <c r="I219" s="515"/>
      <c r="J219" s="515"/>
      <c r="K219" s="515"/>
      <c r="L219" s="515"/>
      <c r="M219" s="515"/>
      <c r="N219" s="515"/>
      <c r="O219" s="515"/>
      <c r="P219" s="515"/>
      <c r="Q219" s="515"/>
      <c r="R219" s="515"/>
      <c r="S219" s="526" t="s">
        <v>232</v>
      </c>
      <c r="T219" s="393"/>
      <c r="U219" s="31"/>
      <c r="V219" s="31"/>
    </row>
    <row r="220" spans="1:22" ht="108" customHeight="1">
      <c r="A220" s="81"/>
      <c r="B220" s="46"/>
      <c r="C220" s="535"/>
      <c r="D220" s="536"/>
      <c r="E220" s="409"/>
      <c r="F220" s="516"/>
      <c r="G220" s="517"/>
      <c r="H220" s="517"/>
      <c r="I220" s="517"/>
      <c r="J220" s="517"/>
      <c r="K220" s="517"/>
      <c r="L220" s="517"/>
      <c r="M220" s="517"/>
      <c r="N220" s="517"/>
      <c r="O220" s="517"/>
      <c r="P220" s="517"/>
      <c r="Q220" s="517"/>
      <c r="R220" s="517"/>
      <c r="S220" s="527">
        <f>SUM(S223:S228)</f>
        <v>0</v>
      </c>
      <c r="T220" s="386"/>
      <c r="U220" s="31"/>
      <c r="V220" s="31"/>
    </row>
    <row r="221" spans="1:22" ht="15.75" customHeight="1">
      <c r="A221" s="81"/>
      <c r="B221" s="46"/>
      <c r="C221" s="178"/>
      <c r="D221" s="179"/>
      <c r="E221" s="179"/>
      <c r="F221" s="179"/>
      <c r="G221" s="180"/>
      <c r="H221" s="180"/>
      <c r="I221" s="180"/>
      <c r="J221" s="180"/>
      <c r="K221" s="180"/>
      <c r="L221" s="178"/>
      <c r="M221" s="178"/>
      <c r="N221" s="178"/>
      <c r="O221" s="182"/>
      <c r="P221" s="182"/>
      <c r="Q221" s="182"/>
      <c r="R221" s="182"/>
      <c r="S221" s="182"/>
      <c r="T221" s="182"/>
      <c r="U221" s="31"/>
      <c r="V221" s="31"/>
    </row>
    <row r="222" spans="1:22" ht="24.75" customHeight="1">
      <c r="A222" s="82"/>
      <c r="B222" s="46"/>
      <c r="C222" s="528" t="s">
        <v>297</v>
      </c>
      <c r="D222" s="367"/>
      <c r="E222" s="428"/>
      <c r="F222" s="528" t="s">
        <v>234</v>
      </c>
      <c r="G222" s="367"/>
      <c r="H222" s="428"/>
      <c r="I222" s="528" t="s">
        <v>235</v>
      </c>
      <c r="J222" s="428"/>
      <c r="K222" s="528" t="s">
        <v>236</v>
      </c>
      <c r="L222" s="428"/>
      <c r="M222" s="528" t="s">
        <v>237</v>
      </c>
      <c r="N222" s="428"/>
      <c r="O222" s="528" t="s">
        <v>238</v>
      </c>
      <c r="P222" s="367"/>
      <c r="Q222" s="367"/>
      <c r="R222" s="428"/>
      <c r="S222" s="528" t="s">
        <v>207</v>
      </c>
      <c r="T222" s="428"/>
      <c r="U222" s="20"/>
      <c r="V222" s="31"/>
    </row>
    <row r="223" spans="1:22" ht="99.75" customHeight="1">
      <c r="A223" s="82"/>
      <c r="B223" s="46"/>
      <c r="C223" s="529"/>
      <c r="D223" s="378"/>
      <c r="E223" s="426"/>
      <c r="F223" s="524"/>
      <c r="G223" s="530"/>
      <c r="H223" s="531"/>
      <c r="I223" s="524"/>
      <c r="J223" s="426"/>
      <c r="K223" s="524"/>
      <c r="L223" s="426"/>
      <c r="M223" s="524"/>
      <c r="N223" s="426"/>
      <c r="O223" s="524"/>
      <c r="P223" s="378"/>
      <c r="Q223" s="378"/>
      <c r="R223" s="378"/>
      <c r="S223" s="525"/>
      <c r="T223" s="439"/>
      <c r="U223" s="523"/>
      <c r="V223" s="31"/>
    </row>
    <row r="224" spans="1:22" ht="99.75" customHeight="1">
      <c r="A224" s="82"/>
      <c r="B224" s="46"/>
      <c r="C224" s="529"/>
      <c r="D224" s="378"/>
      <c r="E224" s="426"/>
      <c r="F224" s="524"/>
      <c r="G224" s="530"/>
      <c r="H224" s="531"/>
      <c r="I224" s="524"/>
      <c r="J224" s="426"/>
      <c r="K224" s="524"/>
      <c r="L224" s="426"/>
      <c r="M224" s="524"/>
      <c r="N224" s="426"/>
      <c r="O224" s="524"/>
      <c r="P224" s="378"/>
      <c r="Q224" s="378"/>
      <c r="R224" s="378"/>
      <c r="S224" s="525"/>
      <c r="T224" s="439"/>
      <c r="U224" s="333"/>
      <c r="V224" s="31"/>
    </row>
    <row r="225" spans="1:22" ht="99.75" customHeight="1">
      <c r="A225" s="82"/>
      <c r="B225" s="46"/>
      <c r="C225" s="529"/>
      <c r="D225" s="378"/>
      <c r="E225" s="426"/>
      <c r="F225" s="524"/>
      <c r="G225" s="530"/>
      <c r="H225" s="531"/>
      <c r="I225" s="524"/>
      <c r="J225" s="426"/>
      <c r="K225" s="524"/>
      <c r="L225" s="426"/>
      <c r="M225" s="524"/>
      <c r="N225" s="426"/>
      <c r="O225" s="524"/>
      <c r="P225" s="378"/>
      <c r="Q225" s="378"/>
      <c r="R225" s="378"/>
      <c r="S225" s="525"/>
      <c r="T225" s="439"/>
      <c r="U225" s="333"/>
      <c r="V225" s="31"/>
    </row>
    <row r="226" spans="1:22" ht="99.75" customHeight="1">
      <c r="A226" s="82"/>
      <c r="B226" s="46"/>
      <c r="C226" s="524"/>
      <c r="D226" s="378"/>
      <c r="E226" s="426"/>
      <c r="F226" s="524"/>
      <c r="G226" s="530"/>
      <c r="H226" s="531"/>
      <c r="I226" s="524"/>
      <c r="J226" s="426"/>
      <c r="K226" s="524"/>
      <c r="L226" s="426"/>
      <c r="M226" s="524"/>
      <c r="N226" s="426"/>
      <c r="O226" s="524"/>
      <c r="P226" s="378"/>
      <c r="Q226" s="378"/>
      <c r="R226" s="378"/>
      <c r="S226" s="525"/>
      <c r="T226" s="439"/>
      <c r="U226" s="333"/>
      <c r="V226" s="31"/>
    </row>
    <row r="227" spans="1:22" ht="99.75" customHeight="1">
      <c r="A227" s="82"/>
      <c r="B227" s="46"/>
      <c r="C227" s="529"/>
      <c r="D227" s="378"/>
      <c r="E227" s="426"/>
      <c r="F227" s="524"/>
      <c r="G227" s="530"/>
      <c r="H227" s="531"/>
      <c r="I227" s="524"/>
      <c r="J227" s="426"/>
      <c r="K227" s="524"/>
      <c r="L227" s="426"/>
      <c r="M227" s="524"/>
      <c r="N227" s="426"/>
      <c r="O227" s="524"/>
      <c r="P227" s="378"/>
      <c r="Q227" s="378"/>
      <c r="R227" s="378"/>
      <c r="S227" s="525"/>
      <c r="T227" s="439"/>
      <c r="U227" s="333"/>
      <c r="V227" s="31"/>
    </row>
    <row r="228" spans="1:22" ht="99.75" customHeight="1">
      <c r="A228" s="82"/>
      <c r="B228" s="46"/>
      <c r="C228" s="544" t="s">
        <v>256</v>
      </c>
      <c r="D228" s="433"/>
      <c r="E228" s="434"/>
      <c r="F228" s="524"/>
      <c r="G228" s="530"/>
      <c r="H228" s="531"/>
      <c r="I228" s="524"/>
      <c r="J228" s="426"/>
      <c r="K228" s="524"/>
      <c r="L228" s="426"/>
      <c r="M228" s="524"/>
      <c r="N228" s="426"/>
      <c r="O228" s="524"/>
      <c r="P228" s="378"/>
      <c r="Q228" s="378"/>
      <c r="R228" s="378"/>
      <c r="S228" s="525"/>
      <c r="T228" s="439"/>
      <c r="U228" s="333"/>
      <c r="V228" s="31"/>
    </row>
    <row r="229" spans="1:22" ht="14.25" customHeight="1">
      <c r="A229" s="81"/>
      <c r="B229" s="46"/>
      <c r="C229" s="178"/>
      <c r="D229" s="179"/>
      <c r="E229" s="179"/>
      <c r="F229" s="179"/>
      <c r="G229" s="180"/>
      <c r="H229" s="180"/>
      <c r="I229" s="180"/>
      <c r="J229" s="180"/>
      <c r="K229" s="180"/>
      <c r="L229" s="181"/>
      <c r="M229" s="181"/>
      <c r="N229" s="178"/>
      <c r="O229" s="182"/>
      <c r="P229" s="182"/>
      <c r="Q229" s="182"/>
      <c r="R229" s="182"/>
      <c r="S229" s="182"/>
      <c r="T229" s="182"/>
      <c r="U229" s="31"/>
      <c r="V229" s="31"/>
    </row>
    <row r="230" spans="1:22" ht="49.5" customHeight="1">
      <c r="A230" s="85"/>
      <c r="B230" s="71"/>
      <c r="C230" s="183" t="s">
        <v>302</v>
      </c>
      <c r="D230" s="522" t="s">
        <v>259</v>
      </c>
      <c r="E230" s="433"/>
      <c r="F230" s="433"/>
      <c r="G230" s="433"/>
      <c r="H230" s="433"/>
      <c r="I230" s="433"/>
      <c r="J230" s="434"/>
      <c r="K230" s="511"/>
      <c r="L230" s="441"/>
      <c r="M230" s="441"/>
      <c r="N230" s="441"/>
      <c r="O230" s="441"/>
      <c r="P230" s="441"/>
      <c r="Q230" s="441"/>
      <c r="R230" s="441"/>
      <c r="S230" s="441"/>
      <c r="T230" s="442"/>
      <c r="U230" s="86"/>
      <c r="V230" s="87"/>
    </row>
    <row r="231" spans="1:22" ht="49.5" customHeight="1">
      <c r="A231" s="88"/>
      <c r="B231" s="71"/>
      <c r="C231" s="183" t="s">
        <v>303</v>
      </c>
      <c r="D231" s="522" t="s">
        <v>304</v>
      </c>
      <c r="E231" s="433"/>
      <c r="F231" s="433"/>
      <c r="G231" s="433"/>
      <c r="H231" s="433"/>
      <c r="I231" s="433"/>
      <c r="J231" s="434"/>
      <c r="K231" s="511"/>
      <c r="L231" s="441"/>
      <c r="M231" s="441"/>
      <c r="N231" s="441"/>
      <c r="O231" s="441"/>
      <c r="P231" s="441"/>
      <c r="Q231" s="441"/>
      <c r="R231" s="441"/>
      <c r="S231" s="441"/>
      <c r="T231" s="442"/>
      <c r="U231" s="86"/>
      <c r="V231" s="87"/>
    </row>
    <row r="232" spans="1:22" ht="15" customHeight="1">
      <c r="A232" s="31" t="s">
        <v>288</v>
      </c>
      <c r="B232" s="89"/>
      <c r="C232" s="84"/>
      <c r="D232" s="82"/>
      <c r="E232" s="82"/>
      <c r="F232" s="82"/>
      <c r="G232" s="82"/>
      <c r="H232" s="82"/>
      <c r="I232" s="83"/>
      <c r="J232" s="83"/>
      <c r="K232" s="83"/>
      <c r="L232" s="83"/>
      <c r="M232" s="84"/>
      <c r="N232" s="90"/>
      <c r="O232" s="31"/>
      <c r="P232" s="31"/>
      <c r="Q232" s="31"/>
      <c r="R232" s="31"/>
      <c r="S232" s="31"/>
      <c r="T232" s="31"/>
      <c r="U232" s="31"/>
      <c r="V232" s="31"/>
    </row>
    <row r="233" spans="1:22" ht="24.75" customHeight="1">
      <c r="A233" s="512" t="s">
        <v>305</v>
      </c>
      <c r="B233" s="513"/>
      <c r="C233" s="513"/>
      <c r="D233" s="513"/>
      <c r="E233" s="513"/>
      <c r="F233" s="513"/>
      <c r="G233" s="513"/>
      <c r="H233" s="513"/>
      <c r="I233" s="513"/>
      <c r="J233" s="513"/>
      <c r="K233" s="513"/>
      <c r="L233" s="513"/>
      <c r="M233" s="513"/>
      <c r="N233" s="513"/>
      <c r="O233" s="513"/>
      <c r="P233" s="513"/>
      <c r="Q233" s="513"/>
      <c r="R233" s="513"/>
      <c r="S233" s="513"/>
      <c r="T233" s="513"/>
      <c r="U233" s="513"/>
      <c r="V233" s="513"/>
    </row>
    <row r="234" spans="1:22" ht="14.25" customHeight="1">
      <c r="A234" s="81"/>
      <c r="B234" s="46"/>
      <c r="C234" s="82"/>
      <c r="D234" s="46"/>
      <c r="E234" s="46"/>
      <c r="F234" s="46"/>
      <c r="G234" s="83"/>
      <c r="H234" s="83"/>
      <c r="I234" s="83"/>
      <c r="J234" s="83"/>
      <c r="K234" s="83"/>
      <c r="L234" s="82"/>
      <c r="M234" s="82"/>
      <c r="N234" s="82"/>
      <c r="O234" s="31"/>
      <c r="P234" s="31"/>
      <c r="Q234" s="31"/>
      <c r="R234" s="31"/>
      <c r="S234" s="31"/>
      <c r="T234" s="31"/>
      <c r="U234" s="31"/>
      <c r="V234" s="31"/>
    </row>
    <row r="235" spans="1:22" ht="27.75" customHeight="1">
      <c r="A235" s="81"/>
      <c r="B235" s="46"/>
      <c r="C235" s="532" t="s">
        <v>230</v>
      </c>
      <c r="D235" s="533"/>
      <c r="E235" s="534"/>
      <c r="F235" s="540"/>
      <c r="G235" s="515"/>
      <c r="H235" s="515"/>
      <c r="I235" s="515"/>
      <c r="J235" s="515"/>
      <c r="K235" s="515"/>
      <c r="L235" s="515"/>
      <c r="M235" s="515"/>
      <c r="N235" s="515"/>
      <c r="O235" s="515"/>
      <c r="P235" s="515"/>
      <c r="Q235" s="515"/>
      <c r="R235" s="515"/>
      <c r="S235" s="526" t="s">
        <v>232</v>
      </c>
      <c r="T235" s="393"/>
      <c r="U235" s="31"/>
      <c r="V235" s="31"/>
    </row>
    <row r="236" spans="1:22" ht="108" customHeight="1">
      <c r="A236" s="81"/>
      <c r="B236" s="46"/>
      <c r="C236" s="535"/>
      <c r="D236" s="536"/>
      <c r="E236" s="409"/>
      <c r="F236" s="516"/>
      <c r="G236" s="517"/>
      <c r="H236" s="517"/>
      <c r="I236" s="517"/>
      <c r="J236" s="517"/>
      <c r="K236" s="517"/>
      <c r="L236" s="517"/>
      <c r="M236" s="517"/>
      <c r="N236" s="517"/>
      <c r="O236" s="517"/>
      <c r="P236" s="517"/>
      <c r="Q236" s="517"/>
      <c r="R236" s="517"/>
      <c r="S236" s="527">
        <f>SUM(S239:S244)</f>
        <v>0</v>
      </c>
      <c r="T236" s="386"/>
      <c r="U236" s="31"/>
      <c r="V236" s="31"/>
    </row>
    <row r="237" spans="1:22" ht="15.75" customHeight="1">
      <c r="A237" s="81"/>
      <c r="B237" s="46"/>
      <c r="C237" s="178"/>
      <c r="D237" s="179"/>
      <c r="E237" s="179"/>
      <c r="F237" s="179"/>
      <c r="G237" s="180"/>
      <c r="H237" s="180"/>
      <c r="I237" s="180"/>
      <c r="J237" s="180"/>
      <c r="K237" s="180"/>
      <c r="L237" s="178"/>
      <c r="M237" s="178"/>
      <c r="N237" s="178"/>
      <c r="O237" s="182"/>
      <c r="P237" s="182"/>
      <c r="Q237" s="182"/>
      <c r="R237" s="182"/>
      <c r="S237" s="182"/>
      <c r="T237" s="182"/>
      <c r="U237" s="31"/>
      <c r="V237" s="31"/>
    </row>
    <row r="238" spans="1:22" ht="24.75" customHeight="1">
      <c r="A238" s="82"/>
      <c r="B238" s="46"/>
      <c r="C238" s="528" t="s">
        <v>306</v>
      </c>
      <c r="D238" s="367"/>
      <c r="E238" s="428"/>
      <c r="F238" s="528" t="s">
        <v>234</v>
      </c>
      <c r="G238" s="367"/>
      <c r="H238" s="428"/>
      <c r="I238" s="528" t="s">
        <v>235</v>
      </c>
      <c r="J238" s="428"/>
      <c r="K238" s="528" t="s">
        <v>236</v>
      </c>
      <c r="L238" s="428"/>
      <c r="M238" s="528" t="s">
        <v>237</v>
      </c>
      <c r="N238" s="428"/>
      <c r="O238" s="528" t="s">
        <v>238</v>
      </c>
      <c r="P238" s="367"/>
      <c r="Q238" s="367"/>
      <c r="R238" s="428"/>
      <c r="S238" s="528" t="s">
        <v>207</v>
      </c>
      <c r="T238" s="428"/>
      <c r="U238" s="20"/>
      <c r="V238" s="31"/>
    </row>
    <row r="239" spans="1:22" ht="99.75" customHeight="1">
      <c r="A239" s="82"/>
      <c r="B239" s="46"/>
      <c r="C239" s="529"/>
      <c r="D239" s="378"/>
      <c r="E239" s="426"/>
      <c r="F239" s="524"/>
      <c r="G239" s="530"/>
      <c r="H239" s="531"/>
      <c r="I239" s="524"/>
      <c r="J239" s="426"/>
      <c r="K239" s="524"/>
      <c r="L239" s="426"/>
      <c r="M239" s="524"/>
      <c r="N239" s="426"/>
      <c r="O239" s="524"/>
      <c r="P239" s="378"/>
      <c r="Q239" s="378"/>
      <c r="R239" s="378"/>
      <c r="S239" s="525"/>
      <c r="T239" s="439"/>
      <c r="U239" s="523"/>
      <c r="V239" s="31"/>
    </row>
    <row r="240" spans="1:22" ht="99.75" customHeight="1">
      <c r="A240" s="82"/>
      <c r="B240" s="46"/>
      <c r="C240" s="529"/>
      <c r="D240" s="378"/>
      <c r="E240" s="426"/>
      <c r="F240" s="524"/>
      <c r="G240" s="530"/>
      <c r="H240" s="531"/>
      <c r="I240" s="524"/>
      <c r="J240" s="426"/>
      <c r="K240" s="524"/>
      <c r="L240" s="426"/>
      <c r="M240" s="524"/>
      <c r="N240" s="426"/>
      <c r="O240" s="524"/>
      <c r="P240" s="378"/>
      <c r="Q240" s="378"/>
      <c r="R240" s="378"/>
      <c r="S240" s="525"/>
      <c r="T240" s="439"/>
      <c r="U240" s="333"/>
      <c r="V240" s="31"/>
    </row>
    <row r="241" spans="1:22" ht="99.75" customHeight="1">
      <c r="A241" s="82"/>
      <c r="B241" s="46"/>
      <c r="C241" s="529"/>
      <c r="D241" s="378"/>
      <c r="E241" s="426"/>
      <c r="F241" s="524"/>
      <c r="G241" s="530"/>
      <c r="H241" s="531"/>
      <c r="I241" s="524"/>
      <c r="J241" s="426"/>
      <c r="K241" s="524"/>
      <c r="L241" s="426"/>
      <c r="M241" s="524"/>
      <c r="N241" s="426"/>
      <c r="O241" s="524"/>
      <c r="P241" s="378"/>
      <c r="Q241" s="378"/>
      <c r="R241" s="378"/>
      <c r="S241" s="525"/>
      <c r="T241" s="439"/>
      <c r="U241" s="333"/>
      <c r="V241" s="31"/>
    </row>
    <row r="242" spans="1:22" ht="99.75" customHeight="1">
      <c r="A242" s="82"/>
      <c r="B242" s="46"/>
      <c r="C242" s="524"/>
      <c r="D242" s="378"/>
      <c r="E242" s="426"/>
      <c r="F242" s="524"/>
      <c r="G242" s="530"/>
      <c r="H242" s="531"/>
      <c r="I242" s="524"/>
      <c r="J242" s="426"/>
      <c r="K242" s="524"/>
      <c r="L242" s="426"/>
      <c r="M242" s="524"/>
      <c r="N242" s="426"/>
      <c r="O242" s="524"/>
      <c r="P242" s="378"/>
      <c r="Q242" s="378"/>
      <c r="R242" s="378"/>
      <c r="S242" s="525"/>
      <c r="T242" s="439"/>
      <c r="U242" s="333"/>
      <c r="V242" s="31"/>
    </row>
    <row r="243" spans="1:22" ht="99.75" customHeight="1">
      <c r="A243" s="82"/>
      <c r="B243" s="46"/>
      <c r="C243" s="529"/>
      <c r="D243" s="378"/>
      <c r="E243" s="426"/>
      <c r="F243" s="524"/>
      <c r="G243" s="530"/>
      <c r="H243" s="531"/>
      <c r="I243" s="524"/>
      <c r="J243" s="426"/>
      <c r="K243" s="524"/>
      <c r="L243" s="426"/>
      <c r="M243" s="524"/>
      <c r="N243" s="426"/>
      <c r="O243" s="524"/>
      <c r="P243" s="378"/>
      <c r="Q243" s="378"/>
      <c r="R243" s="378"/>
      <c r="S243" s="525"/>
      <c r="T243" s="439"/>
      <c r="U243" s="333"/>
      <c r="V243" s="31"/>
    </row>
    <row r="244" spans="1:22" ht="99.75" customHeight="1">
      <c r="A244" s="82"/>
      <c r="B244" s="46"/>
      <c r="C244" s="544" t="s">
        <v>256</v>
      </c>
      <c r="D244" s="433"/>
      <c r="E244" s="434"/>
      <c r="F244" s="524"/>
      <c r="G244" s="530"/>
      <c r="H244" s="531"/>
      <c r="I244" s="524"/>
      <c r="J244" s="426"/>
      <c r="K244" s="524"/>
      <c r="L244" s="426"/>
      <c r="M244" s="524"/>
      <c r="N244" s="426"/>
      <c r="O244" s="524"/>
      <c r="P244" s="378"/>
      <c r="Q244" s="378"/>
      <c r="R244" s="378"/>
      <c r="S244" s="525"/>
      <c r="T244" s="439"/>
      <c r="U244" s="333"/>
      <c r="V244" s="31"/>
    </row>
    <row r="245" spans="1:22" ht="14.25" customHeight="1">
      <c r="A245" s="81"/>
      <c r="B245" s="46"/>
      <c r="C245" s="178"/>
      <c r="D245" s="179"/>
      <c r="E245" s="179"/>
      <c r="F245" s="179"/>
      <c r="G245" s="180"/>
      <c r="H245" s="180"/>
      <c r="I245" s="180"/>
      <c r="J245" s="180"/>
      <c r="K245" s="180"/>
      <c r="L245" s="181"/>
      <c r="M245" s="181"/>
      <c r="N245" s="178"/>
      <c r="O245" s="182"/>
      <c r="P245" s="182"/>
      <c r="Q245" s="182"/>
      <c r="R245" s="182"/>
      <c r="S245" s="182"/>
      <c r="T245" s="182"/>
      <c r="U245" s="31"/>
      <c r="V245" s="31"/>
    </row>
    <row r="246" spans="1:22" ht="49.5" customHeight="1">
      <c r="A246" s="85"/>
      <c r="B246" s="71"/>
      <c r="C246" s="183" t="s">
        <v>307</v>
      </c>
      <c r="D246" s="522" t="s">
        <v>259</v>
      </c>
      <c r="E246" s="433"/>
      <c r="F246" s="433"/>
      <c r="G246" s="433"/>
      <c r="H246" s="433"/>
      <c r="I246" s="433"/>
      <c r="J246" s="434"/>
      <c r="K246" s="511"/>
      <c r="L246" s="441"/>
      <c r="M246" s="441"/>
      <c r="N246" s="441"/>
      <c r="O246" s="441"/>
      <c r="P246" s="441"/>
      <c r="Q246" s="441"/>
      <c r="R246" s="441"/>
      <c r="S246" s="441"/>
      <c r="T246" s="442"/>
      <c r="U246" s="86"/>
      <c r="V246" s="87"/>
    </row>
    <row r="247" spans="1:22" ht="63.5" customHeight="1">
      <c r="A247" s="88"/>
      <c r="B247" s="71"/>
      <c r="C247" s="183" t="s">
        <v>308</v>
      </c>
      <c r="D247" s="522" t="s">
        <v>309</v>
      </c>
      <c r="E247" s="433"/>
      <c r="F247" s="433"/>
      <c r="G247" s="433"/>
      <c r="H247" s="433"/>
      <c r="I247" s="433"/>
      <c r="J247" s="434"/>
      <c r="K247" s="511"/>
      <c r="L247" s="441"/>
      <c r="M247" s="441"/>
      <c r="N247" s="441"/>
      <c r="O247" s="441"/>
      <c r="P247" s="441"/>
      <c r="Q247" s="441"/>
      <c r="R247" s="441"/>
      <c r="S247" s="441"/>
      <c r="T247" s="442"/>
      <c r="U247" s="86"/>
      <c r="V247" s="87"/>
    </row>
    <row r="248" spans="1:22" ht="49.5" customHeight="1">
      <c r="A248" s="85"/>
      <c r="B248" s="71"/>
      <c r="C248" s="183" t="s">
        <v>310</v>
      </c>
      <c r="D248" s="522" t="s">
        <v>311</v>
      </c>
      <c r="E248" s="433"/>
      <c r="F248" s="433"/>
      <c r="G248" s="433"/>
      <c r="H248" s="433"/>
      <c r="I248" s="433"/>
      <c r="J248" s="434"/>
      <c r="K248" s="511"/>
      <c r="L248" s="441"/>
      <c r="M248" s="441"/>
      <c r="N248" s="441"/>
      <c r="O248" s="441"/>
      <c r="P248" s="441"/>
      <c r="Q248" s="441"/>
      <c r="R248" s="441"/>
      <c r="S248" s="441"/>
      <c r="T248" s="442"/>
      <c r="U248" s="86"/>
      <c r="V248" s="87"/>
    </row>
    <row r="249" spans="1:22" ht="49.5" customHeight="1">
      <c r="A249" s="88"/>
      <c r="B249" s="71"/>
      <c r="C249" s="183" t="s">
        <v>312</v>
      </c>
      <c r="D249" s="522" t="s">
        <v>313</v>
      </c>
      <c r="E249" s="433"/>
      <c r="F249" s="433"/>
      <c r="G249" s="433"/>
      <c r="H249" s="433"/>
      <c r="I249" s="433"/>
      <c r="J249" s="434"/>
      <c r="K249" s="511"/>
      <c r="L249" s="441"/>
      <c r="M249" s="441"/>
      <c r="N249" s="441"/>
      <c r="O249" s="441"/>
      <c r="P249" s="441"/>
      <c r="Q249" s="441"/>
      <c r="R249" s="441"/>
      <c r="S249" s="441"/>
      <c r="T249" s="442"/>
      <c r="U249" s="86"/>
      <c r="V249" s="87"/>
    </row>
    <row r="250" spans="1:22" ht="49.5" customHeight="1">
      <c r="A250" s="88"/>
      <c r="B250" s="71"/>
      <c r="C250" s="183" t="s">
        <v>314</v>
      </c>
      <c r="D250" s="522" t="s">
        <v>315</v>
      </c>
      <c r="E250" s="433"/>
      <c r="F250" s="433"/>
      <c r="G250" s="433"/>
      <c r="H250" s="433"/>
      <c r="I250" s="433"/>
      <c r="J250" s="434"/>
      <c r="K250" s="511"/>
      <c r="L250" s="537"/>
      <c r="M250" s="537"/>
      <c r="N250" s="537"/>
      <c r="O250" s="537"/>
      <c r="P250" s="537"/>
      <c r="Q250" s="537"/>
      <c r="R250" s="537"/>
      <c r="S250" s="537"/>
      <c r="T250" s="538"/>
      <c r="U250" s="86"/>
      <c r="V250" s="87"/>
    </row>
    <row r="251" spans="1:22" ht="49.5" customHeight="1">
      <c r="A251" s="85"/>
      <c r="B251" s="71"/>
      <c r="C251" s="183" t="s">
        <v>316</v>
      </c>
      <c r="D251" s="522" t="s">
        <v>317</v>
      </c>
      <c r="E251" s="433"/>
      <c r="F251" s="433"/>
      <c r="G251" s="433"/>
      <c r="H251" s="433"/>
      <c r="I251" s="433"/>
      <c r="J251" s="434"/>
      <c r="K251" s="511"/>
      <c r="L251" s="441"/>
      <c r="M251" s="441"/>
      <c r="N251" s="441"/>
      <c r="O251" s="441"/>
      <c r="P251" s="441"/>
      <c r="Q251" s="441"/>
      <c r="R251" s="441"/>
      <c r="S251" s="441"/>
      <c r="T251" s="442"/>
      <c r="U251" s="86"/>
      <c r="V251" s="87"/>
    </row>
    <row r="252" spans="1:22" ht="49.5" customHeight="1">
      <c r="A252" s="88"/>
      <c r="B252" s="71"/>
      <c r="C252" s="183" t="s">
        <v>318</v>
      </c>
      <c r="D252" s="522" t="s">
        <v>319</v>
      </c>
      <c r="E252" s="433"/>
      <c r="F252" s="433"/>
      <c r="G252" s="433"/>
      <c r="H252" s="433"/>
      <c r="I252" s="433"/>
      <c r="J252" s="434"/>
      <c r="K252" s="511"/>
      <c r="L252" s="441"/>
      <c r="M252" s="441"/>
      <c r="N252" s="441"/>
      <c r="O252" s="441"/>
      <c r="P252" s="441"/>
      <c r="Q252" s="441"/>
      <c r="R252" s="441"/>
      <c r="S252" s="441"/>
      <c r="T252" s="442"/>
      <c r="U252" s="86"/>
      <c r="V252" s="87"/>
    </row>
    <row r="253" spans="1:22" ht="15" customHeight="1">
      <c r="A253" s="31" t="s">
        <v>288</v>
      </c>
      <c r="B253" s="89"/>
      <c r="C253" s="84"/>
      <c r="D253" s="82"/>
      <c r="E253" s="82"/>
      <c r="F253" s="82"/>
      <c r="G253" s="82"/>
      <c r="H253" s="82"/>
      <c r="I253" s="83"/>
      <c r="J253" s="83"/>
      <c r="K253" s="83"/>
      <c r="L253" s="83"/>
      <c r="M253" s="84"/>
      <c r="N253" s="90"/>
      <c r="O253" s="31"/>
      <c r="P253" s="31"/>
      <c r="Q253" s="31"/>
      <c r="R253" s="31"/>
      <c r="S253" s="31"/>
      <c r="T253" s="31"/>
      <c r="U253" s="31"/>
      <c r="V253" s="31"/>
    </row>
    <row r="254" spans="1:22" ht="24.75" customHeight="1">
      <c r="A254" s="512" t="s">
        <v>320</v>
      </c>
      <c r="B254" s="513"/>
      <c r="C254" s="513"/>
      <c r="D254" s="513"/>
      <c r="E254" s="513"/>
      <c r="F254" s="513"/>
      <c r="G254" s="513"/>
      <c r="H254" s="513"/>
      <c r="I254" s="513"/>
      <c r="J254" s="513"/>
      <c r="K254" s="513"/>
      <c r="L254" s="513"/>
      <c r="M254" s="513"/>
      <c r="N254" s="513"/>
      <c r="O254" s="513"/>
      <c r="P254" s="513"/>
      <c r="Q254" s="513"/>
      <c r="R254" s="513"/>
      <c r="S254" s="513"/>
      <c r="T254" s="513"/>
      <c r="U254" s="513"/>
      <c r="V254" s="513"/>
    </row>
    <row r="255" spans="1:22" ht="14.25" customHeight="1">
      <c r="A255" s="81"/>
      <c r="B255" s="46"/>
      <c r="C255" s="82"/>
      <c r="D255" s="46"/>
      <c r="E255" s="46"/>
      <c r="F255" s="46"/>
      <c r="G255" s="83"/>
      <c r="H255" s="83"/>
      <c r="I255" s="83"/>
      <c r="J255" s="83"/>
      <c r="K255" s="83"/>
      <c r="L255" s="82"/>
      <c r="M255" s="82"/>
      <c r="N255" s="82"/>
      <c r="O255" s="31"/>
      <c r="P255" s="31"/>
      <c r="Q255" s="31"/>
      <c r="R255" s="31"/>
      <c r="S255" s="31"/>
      <c r="T255" s="31"/>
      <c r="U255" s="31"/>
      <c r="V255" s="31"/>
    </row>
    <row r="256" spans="1:22" ht="27.75" customHeight="1">
      <c r="A256" s="81"/>
      <c r="B256" s="46"/>
      <c r="C256" s="545" t="s">
        <v>230</v>
      </c>
      <c r="D256" s="533"/>
      <c r="E256" s="534"/>
      <c r="F256" s="540"/>
      <c r="G256" s="515"/>
      <c r="H256" s="515"/>
      <c r="I256" s="515"/>
      <c r="J256" s="515"/>
      <c r="K256" s="515"/>
      <c r="L256" s="515"/>
      <c r="M256" s="515"/>
      <c r="N256" s="515"/>
      <c r="O256" s="515"/>
      <c r="P256" s="515"/>
      <c r="Q256" s="515"/>
      <c r="R256" s="515"/>
      <c r="S256" s="518" t="s">
        <v>232</v>
      </c>
      <c r="T256" s="393"/>
      <c r="U256" s="31"/>
      <c r="V256" s="31"/>
    </row>
    <row r="257" spans="1:22" ht="108" customHeight="1">
      <c r="A257" s="81"/>
      <c r="B257" s="46"/>
      <c r="C257" s="535"/>
      <c r="D257" s="536"/>
      <c r="E257" s="409"/>
      <c r="F257" s="516"/>
      <c r="G257" s="517"/>
      <c r="H257" s="517"/>
      <c r="I257" s="517"/>
      <c r="J257" s="517"/>
      <c r="K257" s="517"/>
      <c r="L257" s="517"/>
      <c r="M257" s="517"/>
      <c r="N257" s="517"/>
      <c r="O257" s="517"/>
      <c r="P257" s="517"/>
      <c r="Q257" s="517"/>
      <c r="R257" s="517"/>
      <c r="S257" s="519">
        <f>SUM(S260:S265)</f>
        <v>0</v>
      </c>
      <c r="T257" s="520"/>
      <c r="U257" s="31"/>
      <c r="V257" s="31"/>
    </row>
    <row r="258" spans="1:22" ht="15.75" customHeight="1">
      <c r="A258" s="81"/>
      <c r="B258" s="46"/>
      <c r="C258" s="82"/>
      <c r="D258" s="46"/>
      <c r="E258" s="46"/>
      <c r="F258" s="46"/>
      <c r="G258" s="83"/>
      <c r="H258" s="83"/>
      <c r="I258" s="83"/>
      <c r="J258" s="83"/>
      <c r="K258" s="83"/>
      <c r="L258" s="82"/>
      <c r="M258" s="82"/>
      <c r="N258" s="82"/>
      <c r="O258" s="31"/>
      <c r="P258" s="31"/>
      <c r="Q258" s="31"/>
      <c r="R258" s="31"/>
      <c r="S258" s="31"/>
      <c r="T258" s="31"/>
      <c r="U258" s="31"/>
      <c r="V258" s="31"/>
    </row>
    <row r="259" spans="1:22" ht="24.75" customHeight="1">
      <c r="A259" s="82"/>
      <c r="B259" s="46"/>
      <c r="C259" s="521" t="s">
        <v>282</v>
      </c>
      <c r="D259" s="367"/>
      <c r="E259" s="428"/>
      <c r="F259" s="521" t="s">
        <v>234</v>
      </c>
      <c r="G259" s="367"/>
      <c r="H259" s="428"/>
      <c r="I259" s="521" t="s">
        <v>235</v>
      </c>
      <c r="J259" s="428"/>
      <c r="K259" s="521" t="s">
        <v>236</v>
      </c>
      <c r="L259" s="428"/>
      <c r="M259" s="521" t="s">
        <v>237</v>
      </c>
      <c r="N259" s="428"/>
      <c r="O259" s="521" t="s">
        <v>238</v>
      </c>
      <c r="P259" s="367"/>
      <c r="Q259" s="367"/>
      <c r="R259" s="428"/>
      <c r="S259" s="521" t="s">
        <v>207</v>
      </c>
      <c r="T259" s="428"/>
      <c r="U259" s="20"/>
      <c r="V259" s="31"/>
    </row>
    <row r="260" spans="1:22" ht="99.75" customHeight="1">
      <c r="A260" s="82"/>
      <c r="B260" s="46"/>
      <c r="C260" s="529"/>
      <c r="D260" s="378"/>
      <c r="E260" s="426"/>
      <c r="F260" s="524"/>
      <c r="G260" s="530"/>
      <c r="H260" s="531"/>
      <c r="I260" s="524"/>
      <c r="J260" s="426"/>
      <c r="K260" s="524"/>
      <c r="L260" s="426"/>
      <c r="M260" s="524"/>
      <c r="N260" s="426"/>
      <c r="O260" s="524"/>
      <c r="P260" s="378"/>
      <c r="Q260" s="378"/>
      <c r="R260" s="378"/>
      <c r="S260" s="525"/>
      <c r="T260" s="439"/>
      <c r="U260" s="523"/>
      <c r="V260" s="31"/>
    </row>
    <row r="261" spans="1:22" ht="99.75" customHeight="1">
      <c r="A261" s="82"/>
      <c r="B261" s="46"/>
      <c r="C261" s="529"/>
      <c r="D261" s="378"/>
      <c r="E261" s="426"/>
      <c r="F261" s="524"/>
      <c r="G261" s="530"/>
      <c r="H261" s="531"/>
      <c r="I261" s="524"/>
      <c r="J261" s="426"/>
      <c r="K261" s="524"/>
      <c r="L261" s="426"/>
      <c r="M261" s="524"/>
      <c r="N261" s="426"/>
      <c r="O261" s="524"/>
      <c r="P261" s="378"/>
      <c r="Q261" s="378"/>
      <c r="R261" s="378"/>
      <c r="S261" s="525"/>
      <c r="T261" s="439"/>
      <c r="U261" s="333"/>
      <c r="V261" s="31"/>
    </row>
    <row r="262" spans="1:22" ht="99.75" customHeight="1">
      <c r="A262" s="82"/>
      <c r="B262" s="46"/>
      <c r="C262" s="529"/>
      <c r="D262" s="378"/>
      <c r="E262" s="426"/>
      <c r="F262" s="524"/>
      <c r="G262" s="530"/>
      <c r="H262" s="531"/>
      <c r="I262" s="524"/>
      <c r="J262" s="426"/>
      <c r="K262" s="524"/>
      <c r="L262" s="426"/>
      <c r="M262" s="524"/>
      <c r="N262" s="426"/>
      <c r="O262" s="524"/>
      <c r="P262" s="378"/>
      <c r="Q262" s="378"/>
      <c r="R262" s="378"/>
      <c r="S262" s="525"/>
      <c r="T262" s="439"/>
      <c r="U262" s="333"/>
      <c r="V262" s="31"/>
    </row>
    <row r="263" spans="1:22" ht="99.75" customHeight="1">
      <c r="A263" s="82"/>
      <c r="B263" s="46"/>
      <c r="C263" s="524"/>
      <c r="D263" s="378"/>
      <c r="E263" s="426"/>
      <c r="F263" s="524"/>
      <c r="G263" s="530"/>
      <c r="H263" s="531"/>
      <c r="I263" s="524"/>
      <c r="J263" s="426"/>
      <c r="K263" s="524"/>
      <c r="L263" s="426"/>
      <c r="M263" s="524"/>
      <c r="N263" s="426"/>
      <c r="O263" s="524"/>
      <c r="P263" s="378"/>
      <c r="Q263" s="378"/>
      <c r="R263" s="378"/>
      <c r="S263" s="525"/>
      <c r="T263" s="439"/>
      <c r="U263" s="333"/>
      <c r="V263" s="31"/>
    </row>
    <row r="264" spans="1:22" ht="99.75" customHeight="1">
      <c r="A264" s="82"/>
      <c r="B264" s="46"/>
      <c r="C264" s="529"/>
      <c r="D264" s="378"/>
      <c r="E264" s="426"/>
      <c r="F264" s="524"/>
      <c r="G264" s="530"/>
      <c r="H264" s="531"/>
      <c r="I264" s="524"/>
      <c r="J264" s="426"/>
      <c r="K264" s="524"/>
      <c r="L264" s="426"/>
      <c r="M264" s="524"/>
      <c r="N264" s="426"/>
      <c r="O264" s="524"/>
      <c r="P264" s="378"/>
      <c r="Q264" s="378"/>
      <c r="R264" s="378"/>
      <c r="S264" s="525"/>
      <c r="T264" s="439"/>
      <c r="U264" s="333"/>
      <c r="V264" s="31"/>
    </row>
    <row r="265" spans="1:22" ht="99.75" customHeight="1">
      <c r="A265" s="82"/>
      <c r="B265" s="46"/>
      <c r="C265" s="544" t="s">
        <v>256</v>
      </c>
      <c r="D265" s="433"/>
      <c r="E265" s="434"/>
      <c r="F265" s="524"/>
      <c r="G265" s="530"/>
      <c r="H265" s="531"/>
      <c r="I265" s="524"/>
      <c r="J265" s="426"/>
      <c r="K265" s="524"/>
      <c r="L265" s="426"/>
      <c r="M265" s="524"/>
      <c r="N265" s="426"/>
      <c r="O265" s="524"/>
      <c r="P265" s="378"/>
      <c r="Q265" s="378"/>
      <c r="R265" s="378"/>
      <c r="S265" s="525"/>
      <c r="T265" s="439"/>
      <c r="U265" s="333"/>
      <c r="V265" s="31"/>
    </row>
    <row r="266" spans="1:22" ht="14.25" customHeight="1">
      <c r="A266" s="81"/>
      <c r="B266" s="46"/>
      <c r="C266" s="178"/>
      <c r="D266" s="179"/>
      <c r="E266" s="179"/>
      <c r="F266" s="179"/>
      <c r="G266" s="180"/>
      <c r="H266" s="180"/>
      <c r="I266" s="180"/>
      <c r="J266" s="180"/>
      <c r="K266" s="180"/>
      <c r="L266" s="181"/>
      <c r="M266" s="181"/>
      <c r="N266" s="178"/>
      <c r="O266" s="182"/>
      <c r="P266" s="182"/>
      <c r="Q266" s="182"/>
      <c r="R266" s="182"/>
      <c r="S266" s="182"/>
      <c r="T266" s="182"/>
      <c r="U266" s="31"/>
      <c r="V266" s="31"/>
    </row>
    <row r="267" spans="1:22" ht="49.5" customHeight="1">
      <c r="A267" s="85"/>
      <c r="B267" s="71"/>
      <c r="C267" s="183" t="s">
        <v>321</v>
      </c>
      <c r="D267" s="522" t="s">
        <v>259</v>
      </c>
      <c r="E267" s="433"/>
      <c r="F267" s="433"/>
      <c r="G267" s="433"/>
      <c r="H267" s="433"/>
      <c r="I267" s="433"/>
      <c r="J267" s="434"/>
      <c r="K267" s="511"/>
      <c r="L267" s="441"/>
      <c r="M267" s="441"/>
      <c r="N267" s="441"/>
      <c r="O267" s="441"/>
      <c r="P267" s="441"/>
      <c r="Q267" s="441"/>
      <c r="R267" s="441"/>
      <c r="S267" s="441"/>
      <c r="T267" s="442"/>
      <c r="U267" s="86"/>
      <c r="V267" s="87"/>
    </row>
    <row r="268" spans="1:22" ht="69.5" customHeight="1">
      <c r="A268" s="88"/>
      <c r="B268" s="71"/>
      <c r="C268" s="183" t="s">
        <v>322</v>
      </c>
      <c r="D268" s="522" t="s">
        <v>323</v>
      </c>
      <c r="E268" s="433"/>
      <c r="F268" s="433"/>
      <c r="G268" s="433"/>
      <c r="H268" s="433"/>
      <c r="I268" s="433"/>
      <c r="J268" s="434"/>
      <c r="K268" s="511"/>
      <c r="L268" s="441"/>
      <c r="M268" s="441"/>
      <c r="N268" s="441"/>
      <c r="O268" s="441"/>
      <c r="P268" s="441"/>
      <c r="Q268" s="441"/>
      <c r="R268" s="441"/>
      <c r="S268" s="441"/>
      <c r="T268" s="442"/>
      <c r="U268" s="86"/>
      <c r="V268" s="87"/>
    </row>
    <row r="269" spans="1:22" ht="49.5" customHeight="1">
      <c r="A269" s="88"/>
      <c r="B269" s="71"/>
      <c r="C269" s="183" t="s">
        <v>324</v>
      </c>
      <c r="D269" s="522" t="s">
        <v>287</v>
      </c>
      <c r="E269" s="433"/>
      <c r="F269" s="433"/>
      <c r="G269" s="433"/>
      <c r="H269" s="433"/>
      <c r="I269" s="433"/>
      <c r="J269" s="434"/>
      <c r="K269" s="511"/>
      <c r="L269" s="441"/>
      <c r="M269" s="441"/>
      <c r="N269" s="441"/>
      <c r="O269" s="441"/>
      <c r="P269" s="441"/>
      <c r="Q269" s="441"/>
      <c r="R269" s="441"/>
      <c r="S269" s="441"/>
      <c r="T269" s="442"/>
      <c r="U269" s="86"/>
      <c r="V269" s="87"/>
    </row>
    <row r="270" spans="1:22" ht="49.5" customHeight="1">
      <c r="A270" s="88"/>
      <c r="B270" s="71"/>
      <c r="C270" s="183" t="s">
        <v>325</v>
      </c>
      <c r="D270" s="522" t="s">
        <v>326</v>
      </c>
      <c r="E270" s="433"/>
      <c r="F270" s="433"/>
      <c r="G270" s="433"/>
      <c r="H270" s="433"/>
      <c r="I270" s="433"/>
      <c r="J270" s="434"/>
      <c r="K270" s="511"/>
      <c r="L270" s="441"/>
      <c r="M270" s="441"/>
      <c r="N270" s="441"/>
      <c r="O270" s="441"/>
      <c r="P270" s="441"/>
      <c r="Q270" s="441"/>
      <c r="R270" s="441"/>
      <c r="S270" s="441"/>
      <c r="T270" s="442"/>
      <c r="U270" s="86"/>
      <c r="V270" s="87"/>
    </row>
    <row r="271" spans="1:22" ht="15" customHeight="1">
      <c r="A271" s="86"/>
      <c r="B271" s="86"/>
      <c r="C271" s="86"/>
      <c r="D271" s="86"/>
      <c r="E271" s="86"/>
      <c r="F271" s="86"/>
      <c r="G271" s="86"/>
      <c r="H271" s="86"/>
      <c r="I271" s="86"/>
      <c r="J271" s="86"/>
      <c r="K271" s="86"/>
      <c r="L271" s="86"/>
      <c r="M271" s="86"/>
      <c r="N271" s="86"/>
      <c r="O271" s="86"/>
      <c r="P271" s="86"/>
      <c r="Q271" s="86"/>
      <c r="R271" s="86"/>
      <c r="S271" s="86"/>
      <c r="T271" s="86"/>
      <c r="U271" s="86"/>
      <c r="V271" s="86"/>
    </row>
    <row r="272" spans="1:22" ht="24.75" customHeight="1">
      <c r="A272" s="512" t="s">
        <v>327</v>
      </c>
      <c r="B272" s="513"/>
      <c r="C272" s="513"/>
      <c r="D272" s="513"/>
      <c r="E272" s="513"/>
      <c r="F272" s="513"/>
      <c r="G272" s="513"/>
      <c r="H272" s="513"/>
      <c r="I272" s="513"/>
      <c r="J272" s="513"/>
      <c r="K272" s="513"/>
      <c r="L272" s="513"/>
      <c r="M272" s="513"/>
      <c r="N272" s="513"/>
      <c r="O272" s="513"/>
      <c r="P272" s="513"/>
      <c r="Q272" s="513"/>
      <c r="R272" s="513"/>
      <c r="S272" s="513"/>
      <c r="T272" s="513"/>
      <c r="U272" s="513"/>
      <c r="V272" s="513"/>
    </row>
    <row r="273" spans="1:22" ht="14.25" customHeight="1">
      <c r="A273" s="81"/>
      <c r="B273" s="46"/>
      <c r="C273" s="82"/>
      <c r="D273" s="46"/>
      <c r="E273" s="46"/>
      <c r="F273" s="46"/>
      <c r="G273" s="83"/>
      <c r="H273" s="83"/>
      <c r="I273" s="83"/>
      <c r="J273" s="83"/>
      <c r="K273" s="83"/>
      <c r="L273" s="82"/>
      <c r="M273" s="82"/>
      <c r="N273" s="82"/>
      <c r="O273" s="31"/>
      <c r="P273" s="31"/>
      <c r="Q273" s="31"/>
      <c r="R273" s="31"/>
      <c r="S273" s="31"/>
      <c r="T273" s="31"/>
      <c r="U273" s="31"/>
      <c r="V273" s="31"/>
    </row>
    <row r="274" spans="1:22" ht="27.75" customHeight="1">
      <c r="A274" s="81"/>
      <c r="B274" s="46"/>
      <c r="C274" s="545" t="s">
        <v>230</v>
      </c>
      <c r="D274" s="533"/>
      <c r="E274" s="534"/>
      <c r="F274" s="540"/>
      <c r="G274" s="515"/>
      <c r="H274" s="515"/>
      <c r="I274" s="515"/>
      <c r="J274" s="515"/>
      <c r="K274" s="515"/>
      <c r="L274" s="515"/>
      <c r="M274" s="515"/>
      <c r="N274" s="515"/>
      <c r="O274" s="515"/>
      <c r="P274" s="515"/>
      <c r="Q274" s="515"/>
      <c r="R274" s="515"/>
      <c r="S274" s="518" t="s">
        <v>232</v>
      </c>
      <c r="T274" s="393"/>
      <c r="U274" s="31"/>
      <c r="V274" s="31"/>
    </row>
    <row r="275" spans="1:22" ht="108" customHeight="1">
      <c r="A275" s="81"/>
      <c r="B275" s="46"/>
      <c r="C275" s="535"/>
      <c r="D275" s="536"/>
      <c r="E275" s="409"/>
      <c r="F275" s="516"/>
      <c r="G275" s="517"/>
      <c r="H275" s="517"/>
      <c r="I275" s="517"/>
      <c r="J275" s="517"/>
      <c r="K275" s="517"/>
      <c r="L275" s="517"/>
      <c r="M275" s="517"/>
      <c r="N275" s="517"/>
      <c r="O275" s="517"/>
      <c r="P275" s="517"/>
      <c r="Q275" s="517"/>
      <c r="R275" s="517"/>
      <c r="S275" s="519">
        <f>SUM(S278:S283)</f>
        <v>0</v>
      </c>
      <c r="T275" s="520"/>
      <c r="U275" s="31"/>
      <c r="V275" s="31"/>
    </row>
    <row r="276" spans="1:22" ht="15.75" customHeight="1">
      <c r="A276" s="81"/>
      <c r="B276" s="46"/>
      <c r="C276" s="82"/>
      <c r="D276" s="46"/>
      <c r="E276" s="46"/>
      <c r="F276" s="46"/>
      <c r="G276" s="83"/>
      <c r="H276" s="83"/>
      <c r="I276" s="83"/>
      <c r="J276" s="83"/>
      <c r="K276" s="83"/>
      <c r="L276" s="82"/>
      <c r="M276" s="82"/>
      <c r="N276" s="82"/>
      <c r="O276" s="31"/>
      <c r="P276" s="31"/>
      <c r="Q276" s="31"/>
      <c r="R276" s="31"/>
      <c r="S276" s="31"/>
      <c r="T276" s="31"/>
      <c r="U276" s="31"/>
      <c r="V276" s="31"/>
    </row>
    <row r="277" spans="1:22" ht="24.75" customHeight="1">
      <c r="A277" s="82"/>
      <c r="B277" s="46"/>
      <c r="C277" s="521" t="s">
        <v>328</v>
      </c>
      <c r="D277" s="367"/>
      <c r="E277" s="428"/>
      <c r="F277" s="521" t="s">
        <v>234</v>
      </c>
      <c r="G277" s="367"/>
      <c r="H277" s="428"/>
      <c r="I277" s="521" t="s">
        <v>235</v>
      </c>
      <c r="J277" s="428"/>
      <c r="K277" s="521" t="s">
        <v>236</v>
      </c>
      <c r="L277" s="428"/>
      <c r="M277" s="521" t="s">
        <v>237</v>
      </c>
      <c r="N277" s="428"/>
      <c r="O277" s="521" t="s">
        <v>238</v>
      </c>
      <c r="P277" s="367"/>
      <c r="Q277" s="367"/>
      <c r="R277" s="428"/>
      <c r="S277" s="521" t="s">
        <v>207</v>
      </c>
      <c r="T277" s="428"/>
      <c r="U277" s="20"/>
      <c r="V277" s="31"/>
    </row>
    <row r="278" spans="1:22" ht="99.75" customHeight="1">
      <c r="A278" s="82"/>
      <c r="B278" s="46"/>
      <c r="C278" s="529"/>
      <c r="D278" s="378"/>
      <c r="E278" s="426"/>
      <c r="F278" s="524"/>
      <c r="G278" s="530"/>
      <c r="H278" s="531"/>
      <c r="I278" s="524"/>
      <c r="J278" s="426"/>
      <c r="K278" s="524"/>
      <c r="L278" s="426"/>
      <c r="M278" s="524"/>
      <c r="N278" s="426"/>
      <c r="O278" s="524"/>
      <c r="P278" s="378"/>
      <c r="Q278" s="378"/>
      <c r="R278" s="378"/>
      <c r="S278" s="525"/>
      <c r="T278" s="439"/>
      <c r="U278" s="523"/>
      <c r="V278" s="31"/>
    </row>
    <row r="279" spans="1:22" ht="99.75" customHeight="1">
      <c r="A279" s="82"/>
      <c r="B279" s="46"/>
      <c r="C279" s="529"/>
      <c r="D279" s="378"/>
      <c r="E279" s="426"/>
      <c r="F279" s="524"/>
      <c r="G279" s="530"/>
      <c r="H279" s="531"/>
      <c r="I279" s="524"/>
      <c r="J279" s="426"/>
      <c r="K279" s="524"/>
      <c r="L279" s="426"/>
      <c r="M279" s="524"/>
      <c r="N279" s="426"/>
      <c r="O279" s="524"/>
      <c r="P279" s="378"/>
      <c r="Q279" s="378"/>
      <c r="R279" s="378"/>
      <c r="S279" s="525"/>
      <c r="T279" s="439"/>
      <c r="U279" s="333"/>
      <c r="V279" s="31"/>
    </row>
    <row r="280" spans="1:22" ht="99.75" customHeight="1">
      <c r="A280" s="82"/>
      <c r="B280" s="46"/>
      <c r="C280" s="529"/>
      <c r="D280" s="378"/>
      <c r="E280" s="426"/>
      <c r="F280" s="524"/>
      <c r="G280" s="530"/>
      <c r="H280" s="531"/>
      <c r="I280" s="524"/>
      <c r="J280" s="426"/>
      <c r="K280" s="524"/>
      <c r="L280" s="426"/>
      <c r="M280" s="524"/>
      <c r="N280" s="426"/>
      <c r="O280" s="524"/>
      <c r="P280" s="378"/>
      <c r="Q280" s="378"/>
      <c r="R280" s="378"/>
      <c r="S280" s="525"/>
      <c r="T280" s="439"/>
      <c r="U280" s="333"/>
      <c r="V280" s="31"/>
    </row>
    <row r="281" spans="1:22" ht="99.75" customHeight="1">
      <c r="A281" s="82"/>
      <c r="B281" s="46"/>
      <c r="C281" s="524"/>
      <c r="D281" s="378"/>
      <c r="E281" s="426"/>
      <c r="F281" s="524"/>
      <c r="G281" s="530"/>
      <c r="H281" s="531"/>
      <c r="I281" s="524"/>
      <c r="J281" s="426"/>
      <c r="K281" s="524"/>
      <c r="L281" s="426"/>
      <c r="M281" s="524"/>
      <c r="N281" s="426"/>
      <c r="O281" s="524"/>
      <c r="P281" s="378"/>
      <c r="Q281" s="378"/>
      <c r="R281" s="378"/>
      <c r="S281" s="525"/>
      <c r="T281" s="439"/>
      <c r="U281" s="333"/>
      <c r="V281" s="31"/>
    </row>
    <row r="282" spans="1:22" ht="99.75" customHeight="1">
      <c r="A282" s="82"/>
      <c r="B282" s="46"/>
      <c r="C282" s="529"/>
      <c r="D282" s="378"/>
      <c r="E282" s="426"/>
      <c r="F282" s="524"/>
      <c r="G282" s="530"/>
      <c r="H282" s="531"/>
      <c r="I282" s="524"/>
      <c r="J282" s="426"/>
      <c r="K282" s="524"/>
      <c r="L282" s="426"/>
      <c r="M282" s="524"/>
      <c r="N282" s="426"/>
      <c r="O282" s="524"/>
      <c r="P282" s="378"/>
      <c r="Q282" s="378"/>
      <c r="R282" s="378"/>
      <c r="S282" s="525"/>
      <c r="T282" s="439"/>
      <c r="U282" s="333"/>
      <c r="V282" s="31"/>
    </row>
    <row r="283" spans="1:22" ht="99.75" customHeight="1">
      <c r="A283" s="82"/>
      <c r="B283" s="46"/>
      <c r="C283" s="544" t="s">
        <v>256</v>
      </c>
      <c r="D283" s="433"/>
      <c r="E283" s="434"/>
      <c r="F283" s="524"/>
      <c r="G283" s="530"/>
      <c r="H283" s="531"/>
      <c r="I283" s="524"/>
      <c r="J283" s="426"/>
      <c r="K283" s="524"/>
      <c r="L283" s="426"/>
      <c r="M283" s="524"/>
      <c r="N283" s="426"/>
      <c r="O283" s="524"/>
      <c r="P283" s="378"/>
      <c r="Q283" s="378"/>
      <c r="R283" s="378"/>
      <c r="S283" s="525"/>
      <c r="T283" s="439"/>
      <c r="U283" s="333"/>
      <c r="V283" s="31"/>
    </row>
    <row r="284" spans="1:22" ht="14.25" customHeight="1">
      <c r="A284" s="81"/>
      <c r="B284" s="46"/>
      <c r="C284" s="178"/>
      <c r="D284" s="179"/>
      <c r="E284" s="179"/>
      <c r="F284" s="179"/>
      <c r="G284" s="180"/>
      <c r="H284" s="180"/>
      <c r="I284" s="180"/>
      <c r="J284" s="180"/>
      <c r="K284" s="180"/>
      <c r="L284" s="181"/>
      <c r="M284" s="181"/>
      <c r="N284" s="178"/>
      <c r="O284" s="182"/>
      <c r="P284" s="182"/>
      <c r="Q284" s="182"/>
      <c r="R284" s="182"/>
      <c r="S284" s="182"/>
      <c r="T284" s="182"/>
      <c r="U284" s="31"/>
      <c r="V284" s="31"/>
    </row>
    <row r="285" spans="1:22" ht="49.5" customHeight="1">
      <c r="A285" s="85"/>
      <c r="B285" s="71"/>
      <c r="C285" s="184" t="s">
        <v>329</v>
      </c>
      <c r="D285" s="522" t="s">
        <v>259</v>
      </c>
      <c r="E285" s="433"/>
      <c r="F285" s="433"/>
      <c r="G285" s="433"/>
      <c r="H285" s="433"/>
      <c r="I285" s="433"/>
      <c r="J285" s="434"/>
      <c r="K285" s="563"/>
      <c r="L285" s="564"/>
      <c r="M285" s="564"/>
      <c r="N285" s="564"/>
      <c r="O285" s="564"/>
      <c r="P285" s="564"/>
      <c r="Q285" s="564"/>
      <c r="R285" s="564"/>
      <c r="S285" s="564"/>
      <c r="T285" s="565"/>
      <c r="U285" s="86"/>
      <c r="V285" s="87"/>
    </row>
    <row r="286" spans="1:22" ht="49.5" customHeight="1">
      <c r="A286" s="88"/>
      <c r="B286" s="71"/>
      <c r="C286" s="184" t="s">
        <v>330</v>
      </c>
      <c r="D286" s="522" t="s">
        <v>331</v>
      </c>
      <c r="E286" s="433"/>
      <c r="F286" s="433"/>
      <c r="G286" s="433"/>
      <c r="H286" s="433"/>
      <c r="I286" s="433"/>
      <c r="J286" s="434"/>
      <c r="K286" s="563"/>
      <c r="L286" s="564"/>
      <c r="M286" s="564"/>
      <c r="N286" s="564"/>
      <c r="O286" s="564"/>
      <c r="P286" s="564"/>
      <c r="Q286" s="564"/>
      <c r="R286" s="564"/>
      <c r="S286" s="564"/>
      <c r="T286" s="565"/>
      <c r="U286" s="86"/>
      <c r="V286" s="87"/>
    </row>
    <row r="287" spans="1:22" ht="15" customHeight="1">
      <c r="A287" s="31" t="s">
        <v>288</v>
      </c>
      <c r="B287" s="89"/>
      <c r="C287" s="84"/>
      <c r="D287" s="82"/>
      <c r="E287" s="82"/>
      <c r="F287" s="82"/>
      <c r="G287" s="82"/>
      <c r="H287" s="82"/>
      <c r="I287" s="83"/>
      <c r="J287" s="83"/>
      <c r="K287" s="83"/>
      <c r="L287" s="83"/>
      <c r="M287" s="84"/>
      <c r="N287" s="90"/>
      <c r="O287" s="31"/>
      <c r="P287" s="31"/>
      <c r="Q287" s="31"/>
      <c r="R287" s="31"/>
      <c r="S287" s="31"/>
      <c r="T287" s="31"/>
      <c r="U287" s="31"/>
      <c r="V287" s="31"/>
    </row>
    <row r="288" spans="1:22" ht="24.75" customHeight="1">
      <c r="A288" s="512" t="s">
        <v>332</v>
      </c>
      <c r="B288" s="513"/>
      <c r="C288" s="513"/>
      <c r="D288" s="513"/>
      <c r="E288" s="513"/>
      <c r="F288" s="513"/>
      <c r="G288" s="513"/>
      <c r="H288" s="513"/>
      <c r="I288" s="513"/>
      <c r="J288" s="513"/>
      <c r="K288" s="513"/>
      <c r="L288" s="513"/>
      <c r="M288" s="513"/>
      <c r="N288" s="513"/>
      <c r="O288" s="513"/>
      <c r="P288" s="513"/>
      <c r="Q288" s="513"/>
      <c r="R288" s="513"/>
      <c r="S288" s="513"/>
      <c r="T288" s="513"/>
      <c r="U288" s="513"/>
      <c r="V288" s="513"/>
    </row>
    <row r="289" spans="1:22" ht="14.25" customHeight="1">
      <c r="A289" s="81"/>
      <c r="B289" s="46"/>
      <c r="C289" s="82"/>
      <c r="D289" s="46"/>
      <c r="E289" s="46"/>
      <c r="F289" s="46"/>
      <c r="G289" s="83"/>
      <c r="H289" s="83"/>
      <c r="I289" s="83"/>
      <c r="J289" s="83"/>
      <c r="K289" s="83"/>
      <c r="L289" s="82"/>
      <c r="M289" s="82"/>
      <c r="N289" s="82"/>
      <c r="O289" s="31"/>
      <c r="P289" s="31"/>
      <c r="Q289" s="31"/>
      <c r="R289" s="31"/>
      <c r="S289" s="31"/>
      <c r="T289" s="31"/>
      <c r="U289" s="31"/>
      <c r="V289" s="31"/>
    </row>
    <row r="290" spans="1:22" ht="27.75" customHeight="1">
      <c r="A290" s="81"/>
      <c r="B290" s="46"/>
      <c r="C290" s="545" t="s">
        <v>230</v>
      </c>
      <c r="D290" s="533"/>
      <c r="E290" s="534"/>
      <c r="F290" s="540"/>
      <c r="G290" s="515"/>
      <c r="H290" s="515"/>
      <c r="I290" s="515"/>
      <c r="J290" s="515"/>
      <c r="K290" s="515"/>
      <c r="L290" s="515"/>
      <c r="M290" s="515"/>
      <c r="N290" s="515"/>
      <c r="O290" s="515"/>
      <c r="P290" s="515"/>
      <c r="Q290" s="515"/>
      <c r="R290" s="515"/>
      <c r="S290" s="518" t="s">
        <v>232</v>
      </c>
      <c r="T290" s="393"/>
      <c r="U290" s="31"/>
      <c r="V290" s="31"/>
    </row>
    <row r="291" spans="1:22" ht="108" customHeight="1">
      <c r="A291" s="81"/>
      <c r="B291" s="46"/>
      <c r="C291" s="535"/>
      <c r="D291" s="536"/>
      <c r="E291" s="409"/>
      <c r="F291" s="516"/>
      <c r="G291" s="517"/>
      <c r="H291" s="517"/>
      <c r="I291" s="517"/>
      <c r="J291" s="517"/>
      <c r="K291" s="517"/>
      <c r="L291" s="517"/>
      <c r="M291" s="517"/>
      <c r="N291" s="517"/>
      <c r="O291" s="517"/>
      <c r="P291" s="517"/>
      <c r="Q291" s="517"/>
      <c r="R291" s="517"/>
      <c r="S291" s="519">
        <f>SUM(S294:S299)</f>
        <v>0</v>
      </c>
      <c r="T291" s="520"/>
      <c r="U291" s="31"/>
      <c r="V291" s="31"/>
    </row>
    <row r="292" spans="1:22" ht="15.75" customHeight="1">
      <c r="A292" s="81"/>
      <c r="B292" s="46"/>
      <c r="C292" s="82"/>
      <c r="D292" s="46"/>
      <c r="E292" s="46"/>
      <c r="F292" s="46"/>
      <c r="G292" s="83"/>
      <c r="H292" s="83"/>
      <c r="I292" s="83"/>
      <c r="J292" s="83"/>
      <c r="K292" s="83"/>
      <c r="L292" s="82"/>
      <c r="M292" s="82"/>
      <c r="N292" s="82"/>
      <c r="O292" s="31"/>
      <c r="P292" s="31"/>
      <c r="Q292" s="31"/>
      <c r="R292" s="31"/>
      <c r="S292" s="31"/>
      <c r="T292" s="31"/>
      <c r="U292" s="31"/>
      <c r="V292" s="31"/>
    </row>
    <row r="293" spans="1:22" ht="24.75" customHeight="1">
      <c r="A293" s="82"/>
      <c r="B293" s="46"/>
      <c r="C293" s="521" t="s">
        <v>233</v>
      </c>
      <c r="D293" s="367"/>
      <c r="E293" s="428"/>
      <c r="F293" s="521" t="s">
        <v>234</v>
      </c>
      <c r="G293" s="367"/>
      <c r="H293" s="428"/>
      <c r="I293" s="521" t="s">
        <v>235</v>
      </c>
      <c r="J293" s="428"/>
      <c r="K293" s="521" t="s">
        <v>236</v>
      </c>
      <c r="L293" s="428"/>
      <c r="M293" s="521" t="s">
        <v>237</v>
      </c>
      <c r="N293" s="428"/>
      <c r="O293" s="521" t="s">
        <v>238</v>
      </c>
      <c r="P293" s="367"/>
      <c r="Q293" s="367"/>
      <c r="R293" s="428"/>
      <c r="S293" s="521" t="s">
        <v>207</v>
      </c>
      <c r="T293" s="428"/>
      <c r="U293" s="20"/>
      <c r="V293" s="31"/>
    </row>
    <row r="294" spans="1:22" ht="99.75" customHeight="1">
      <c r="A294" s="82"/>
      <c r="B294" s="46"/>
      <c r="C294" s="529"/>
      <c r="D294" s="378"/>
      <c r="E294" s="426"/>
      <c r="F294" s="524"/>
      <c r="G294" s="530"/>
      <c r="H294" s="531"/>
      <c r="I294" s="524"/>
      <c r="J294" s="426"/>
      <c r="K294" s="524"/>
      <c r="L294" s="426"/>
      <c r="M294" s="524"/>
      <c r="N294" s="426"/>
      <c r="O294" s="524"/>
      <c r="P294" s="378"/>
      <c r="Q294" s="378"/>
      <c r="R294" s="378"/>
      <c r="S294" s="525"/>
      <c r="T294" s="439"/>
      <c r="U294" s="523"/>
      <c r="V294" s="31"/>
    </row>
    <row r="295" spans="1:22" ht="99.75" customHeight="1">
      <c r="A295" s="82"/>
      <c r="B295" s="46"/>
      <c r="C295" s="529"/>
      <c r="D295" s="378"/>
      <c r="E295" s="426"/>
      <c r="F295" s="524"/>
      <c r="G295" s="530"/>
      <c r="H295" s="531"/>
      <c r="I295" s="524"/>
      <c r="J295" s="426"/>
      <c r="K295" s="524"/>
      <c r="L295" s="426"/>
      <c r="M295" s="524"/>
      <c r="N295" s="426"/>
      <c r="O295" s="524"/>
      <c r="P295" s="378"/>
      <c r="Q295" s="378"/>
      <c r="R295" s="378"/>
      <c r="S295" s="525"/>
      <c r="T295" s="439"/>
      <c r="U295" s="333"/>
      <c r="V295" s="31"/>
    </row>
    <row r="296" spans="1:22" ht="99.75" customHeight="1">
      <c r="A296" s="82"/>
      <c r="B296" s="46"/>
      <c r="C296" s="529"/>
      <c r="D296" s="378"/>
      <c r="E296" s="426"/>
      <c r="F296" s="524"/>
      <c r="G296" s="530"/>
      <c r="H296" s="531"/>
      <c r="I296" s="524"/>
      <c r="J296" s="426"/>
      <c r="K296" s="524"/>
      <c r="L296" s="426"/>
      <c r="M296" s="524"/>
      <c r="N296" s="426"/>
      <c r="O296" s="524"/>
      <c r="P296" s="378"/>
      <c r="Q296" s="378"/>
      <c r="R296" s="378"/>
      <c r="S296" s="525"/>
      <c r="T296" s="439"/>
      <c r="U296" s="333"/>
      <c r="V296" s="31"/>
    </row>
    <row r="297" spans="1:22" ht="99.75" customHeight="1">
      <c r="A297" s="82"/>
      <c r="B297" s="46"/>
      <c r="C297" s="524"/>
      <c r="D297" s="378"/>
      <c r="E297" s="426"/>
      <c r="F297" s="524"/>
      <c r="G297" s="530"/>
      <c r="H297" s="531"/>
      <c r="I297" s="524"/>
      <c r="J297" s="426"/>
      <c r="K297" s="524"/>
      <c r="L297" s="426"/>
      <c r="M297" s="524"/>
      <c r="N297" s="426"/>
      <c r="O297" s="524"/>
      <c r="P297" s="378"/>
      <c r="Q297" s="378"/>
      <c r="R297" s="378"/>
      <c r="S297" s="525"/>
      <c r="T297" s="439"/>
      <c r="U297" s="333"/>
      <c r="V297" s="31"/>
    </row>
    <row r="298" spans="1:22" ht="99.75" customHeight="1">
      <c r="A298" s="82"/>
      <c r="B298" s="46"/>
      <c r="C298" s="529"/>
      <c r="D298" s="378"/>
      <c r="E298" s="426"/>
      <c r="F298" s="524"/>
      <c r="G298" s="530"/>
      <c r="H298" s="531"/>
      <c r="I298" s="524"/>
      <c r="J298" s="426"/>
      <c r="K298" s="524"/>
      <c r="L298" s="426"/>
      <c r="M298" s="524"/>
      <c r="N298" s="426"/>
      <c r="O298" s="524"/>
      <c r="P298" s="378"/>
      <c r="Q298" s="378"/>
      <c r="R298" s="378"/>
      <c r="S298" s="525"/>
      <c r="T298" s="439"/>
      <c r="U298" s="333"/>
      <c r="V298" s="31"/>
    </row>
    <row r="299" spans="1:22" ht="99.75" customHeight="1">
      <c r="A299" s="82"/>
      <c r="B299" s="46"/>
      <c r="C299" s="544" t="s">
        <v>256</v>
      </c>
      <c r="D299" s="433"/>
      <c r="E299" s="434"/>
      <c r="F299" s="524"/>
      <c r="G299" s="530"/>
      <c r="H299" s="531"/>
      <c r="I299" s="524"/>
      <c r="J299" s="426"/>
      <c r="K299" s="524"/>
      <c r="L299" s="426"/>
      <c r="M299" s="524"/>
      <c r="N299" s="426"/>
      <c r="O299" s="524"/>
      <c r="P299" s="378"/>
      <c r="Q299" s="378"/>
      <c r="R299" s="378"/>
      <c r="S299" s="525"/>
      <c r="T299" s="439"/>
      <c r="U299" s="333"/>
      <c r="V299" s="31"/>
    </row>
    <row r="300" spans="1:22" ht="14.25" customHeight="1">
      <c r="A300" s="81"/>
      <c r="B300" s="46"/>
      <c r="C300" s="178"/>
      <c r="D300" s="179"/>
      <c r="E300" s="179"/>
      <c r="F300" s="179"/>
      <c r="G300" s="180"/>
      <c r="H300" s="180"/>
      <c r="I300" s="180"/>
      <c r="J300" s="180"/>
      <c r="K300" s="180"/>
      <c r="L300" s="181"/>
      <c r="M300" s="181"/>
      <c r="N300" s="178"/>
      <c r="O300" s="182"/>
      <c r="P300" s="182"/>
      <c r="Q300" s="182"/>
      <c r="R300" s="182"/>
      <c r="S300" s="182"/>
      <c r="T300" s="182"/>
      <c r="U300" s="31"/>
      <c r="V300" s="31"/>
    </row>
    <row r="301" spans="1:22" ht="49.5" customHeight="1">
      <c r="A301" s="85"/>
      <c r="B301" s="71"/>
      <c r="C301" s="183" t="s">
        <v>333</v>
      </c>
      <c r="D301" s="522" t="s">
        <v>259</v>
      </c>
      <c r="E301" s="433"/>
      <c r="F301" s="433"/>
      <c r="G301" s="433"/>
      <c r="H301" s="433"/>
      <c r="I301" s="433"/>
      <c r="J301" s="434"/>
      <c r="K301" s="511"/>
      <c r="L301" s="441"/>
      <c r="M301" s="441"/>
      <c r="N301" s="441"/>
      <c r="O301" s="441"/>
      <c r="P301" s="441"/>
      <c r="Q301" s="441"/>
      <c r="R301" s="441"/>
      <c r="S301" s="441"/>
      <c r="T301" s="442"/>
      <c r="U301" s="86"/>
      <c r="V301" s="87"/>
    </row>
    <row r="302" spans="1:22" ht="49.5" customHeight="1">
      <c r="A302" s="88"/>
      <c r="B302" s="71"/>
      <c r="C302" s="183" t="s">
        <v>334</v>
      </c>
      <c r="D302" s="522" t="s">
        <v>1156</v>
      </c>
      <c r="E302" s="433"/>
      <c r="F302" s="433"/>
      <c r="G302" s="433"/>
      <c r="H302" s="433"/>
      <c r="I302" s="433"/>
      <c r="J302" s="434"/>
      <c r="K302" s="511"/>
      <c r="L302" s="441"/>
      <c r="M302" s="441"/>
      <c r="N302" s="441"/>
      <c r="O302" s="441"/>
      <c r="P302" s="441"/>
      <c r="Q302" s="441"/>
      <c r="R302" s="441"/>
      <c r="S302" s="441"/>
      <c r="T302" s="442"/>
      <c r="U302" s="86"/>
      <c r="V302" s="87"/>
    </row>
    <row r="303" spans="1:22" ht="49.5" customHeight="1">
      <c r="A303" s="88"/>
      <c r="B303" s="71"/>
      <c r="C303" s="183" t="s">
        <v>335</v>
      </c>
      <c r="D303" s="522" t="s">
        <v>336</v>
      </c>
      <c r="E303" s="433"/>
      <c r="F303" s="433"/>
      <c r="G303" s="433"/>
      <c r="H303" s="433"/>
      <c r="I303" s="433"/>
      <c r="J303" s="434"/>
      <c r="K303" s="511"/>
      <c r="L303" s="537"/>
      <c r="M303" s="537"/>
      <c r="N303" s="537"/>
      <c r="O303" s="537"/>
      <c r="P303" s="537"/>
      <c r="Q303" s="537"/>
      <c r="R303" s="537"/>
      <c r="S303" s="537"/>
      <c r="T303" s="538"/>
      <c r="U303" s="86"/>
      <c r="V303" s="87"/>
    </row>
    <row r="304" spans="1:22" ht="48.75" customHeight="1">
      <c r="A304" s="31" t="s">
        <v>288</v>
      </c>
      <c r="B304" s="89"/>
      <c r="C304" s="183" t="s">
        <v>337</v>
      </c>
      <c r="D304" s="522" t="s">
        <v>338</v>
      </c>
      <c r="E304" s="433"/>
      <c r="F304" s="433"/>
      <c r="G304" s="433"/>
      <c r="H304" s="433"/>
      <c r="I304" s="433"/>
      <c r="J304" s="434"/>
      <c r="K304" s="511"/>
      <c r="L304" s="441"/>
      <c r="M304" s="441"/>
      <c r="N304" s="441"/>
      <c r="O304" s="441"/>
      <c r="P304" s="441"/>
      <c r="Q304" s="441"/>
      <c r="R304" s="441"/>
      <c r="S304" s="441"/>
      <c r="T304" s="442"/>
      <c r="U304" s="31"/>
      <c r="V304" s="31"/>
    </row>
    <row r="305" spans="1:22" ht="24.75" customHeight="1">
      <c r="A305" s="512" t="s">
        <v>339</v>
      </c>
      <c r="B305" s="513"/>
      <c r="C305" s="513"/>
      <c r="D305" s="513"/>
      <c r="E305" s="513"/>
      <c r="F305" s="513"/>
      <c r="G305" s="513"/>
      <c r="H305" s="513"/>
      <c r="I305" s="513"/>
      <c r="J305" s="513"/>
      <c r="K305" s="513"/>
      <c r="L305" s="513"/>
      <c r="M305" s="513"/>
      <c r="N305" s="513"/>
      <c r="O305" s="513"/>
      <c r="P305" s="513"/>
      <c r="Q305" s="513"/>
      <c r="R305" s="513"/>
      <c r="S305" s="513"/>
      <c r="T305" s="513"/>
      <c r="U305" s="513"/>
      <c r="V305" s="513"/>
    </row>
    <row r="306" spans="1:22" ht="14.25" customHeight="1">
      <c r="A306" s="81"/>
      <c r="B306" s="46"/>
      <c r="C306" s="82"/>
      <c r="D306" s="46"/>
      <c r="E306" s="46"/>
      <c r="F306" s="46"/>
      <c r="G306" s="83"/>
      <c r="H306" s="83"/>
      <c r="I306" s="83"/>
      <c r="J306" s="83"/>
      <c r="K306" s="83"/>
      <c r="L306" s="82"/>
      <c r="M306" s="82"/>
      <c r="N306" s="82"/>
      <c r="O306" s="31"/>
      <c r="P306" s="31"/>
      <c r="Q306" s="31"/>
      <c r="R306" s="31"/>
      <c r="S306" s="31"/>
      <c r="T306" s="31"/>
      <c r="U306" s="31"/>
      <c r="V306" s="31"/>
    </row>
    <row r="307" spans="1:22" ht="27.75" customHeight="1">
      <c r="A307" s="81"/>
      <c r="B307" s="46"/>
      <c r="C307" s="545" t="s">
        <v>230</v>
      </c>
      <c r="D307" s="533"/>
      <c r="E307" s="534"/>
      <c r="F307" s="540"/>
      <c r="G307" s="515"/>
      <c r="H307" s="515"/>
      <c r="I307" s="515"/>
      <c r="J307" s="515"/>
      <c r="K307" s="515"/>
      <c r="L307" s="515"/>
      <c r="M307" s="515"/>
      <c r="N307" s="515"/>
      <c r="O307" s="515"/>
      <c r="P307" s="515"/>
      <c r="Q307" s="515"/>
      <c r="R307" s="515"/>
      <c r="S307" s="518" t="s">
        <v>232</v>
      </c>
      <c r="T307" s="393"/>
      <c r="U307" s="31"/>
      <c r="V307" s="31"/>
    </row>
    <row r="308" spans="1:22" ht="108" customHeight="1">
      <c r="A308" s="81"/>
      <c r="B308" s="46"/>
      <c r="C308" s="535"/>
      <c r="D308" s="536"/>
      <c r="E308" s="409"/>
      <c r="F308" s="516"/>
      <c r="G308" s="517"/>
      <c r="H308" s="517"/>
      <c r="I308" s="517"/>
      <c r="J308" s="517"/>
      <c r="K308" s="517"/>
      <c r="L308" s="517"/>
      <c r="M308" s="517"/>
      <c r="N308" s="517"/>
      <c r="O308" s="517"/>
      <c r="P308" s="517"/>
      <c r="Q308" s="517"/>
      <c r="R308" s="517"/>
      <c r="S308" s="519">
        <f>SUM(S311:S316)</f>
        <v>0</v>
      </c>
      <c r="T308" s="520"/>
      <c r="U308" s="31"/>
      <c r="V308" s="31"/>
    </row>
    <row r="309" spans="1:22" ht="15.75" customHeight="1">
      <c r="A309" s="81"/>
      <c r="B309" s="46"/>
      <c r="C309" s="82"/>
      <c r="D309" s="46"/>
      <c r="E309" s="46"/>
      <c r="F309" s="46"/>
      <c r="G309" s="83"/>
      <c r="H309" s="83"/>
      <c r="I309" s="83"/>
      <c r="J309" s="83"/>
      <c r="K309" s="83"/>
      <c r="L309" s="82"/>
      <c r="M309" s="82"/>
      <c r="N309" s="82"/>
      <c r="O309" s="31"/>
      <c r="P309" s="31"/>
      <c r="Q309" s="31"/>
      <c r="R309" s="31"/>
      <c r="S309" s="31"/>
      <c r="T309" s="31"/>
      <c r="U309" s="31"/>
      <c r="V309" s="31"/>
    </row>
    <row r="310" spans="1:22" ht="24.75" customHeight="1">
      <c r="A310" s="82"/>
      <c r="B310" s="46"/>
      <c r="C310" s="521" t="s">
        <v>340</v>
      </c>
      <c r="D310" s="367"/>
      <c r="E310" s="428"/>
      <c r="F310" s="521" t="s">
        <v>234</v>
      </c>
      <c r="G310" s="367"/>
      <c r="H310" s="428"/>
      <c r="I310" s="521" t="s">
        <v>235</v>
      </c>
      <c r="J310" s="428"/>
      <c r="K310" s="521" t="s">
        <v>236</v>
      </c>
      <c r="L310" s="428"/>
      <c r="M310" s="521" t="s">
        <v>237</v>
      </c>
      <c r="N310" s="428"/>
      <c r="O310" s="521" t="s">
        <v>238</v>
      </c>
      <c r="P310" s="367"/>
      <c r="Q310" s="367"/>
      <c r="R310" s="428"/>
      <c r="S310" s="521" t="s">
        <v>207</v>
      </c>
      <c r="T310" s="428"/>
      <c r="U310" s="20"/>
      <c r="V310" s="31"/>
    </row>
    <row r="311" spans="1:22" ht="99.75" customHeight="1">
      <c r="A311" s="82"/>
      <c r="B311" s="46"/>
      <c r="C311" s="529"/>
      <c r="D311" s="378"/>
      <c r="E311" s="426"/>
      <c r="F311" s="524"/>
      <c r="G311" s="530"/>
      <c r="H311" s="531"/>
      <c r="I311" s="524"/>
      <c r="J311" s="426"/>
      <c r="K311" s="524"/>
      <c r="L311" s="426"/>
      <c r="M311" s="524"/>
      <c r="N311" s="426"/>
      <c r="O311" s="524"/>
      <c r="P311" s="378"/>
      <c r="Q311" s="378"/>
      <c r="R311" s="378"/>
      <c r="S311" s="525"/>
      <c r="T311" s="439"/>
      <c r="U311" s="523"/>
      <c r="V311" s="31"/>
    </row>
    <row r="312" spans="1:22" ht="99.75" customHeight="1">
      <c r="A312" s="82"/>
      <c r="B312" s="46"/>
      <c r="C312" s="529"/>
      <c r="D312" s="378"/>
      <c r="E312" s="426"/>
      <c r="F312" s="524"/>
      <c r="G312" s="530"/>
      <c r="H312" s="531"/>
      <c r="I312" s="524"/>
      <c r="J312" s="426"/>
      <c r="K312" s="524"/>
      <c r="L312" s="426"/>
      <c r="M312" s="524"/>
      <c r="N312" s="426"/>
      <c r="O312" s="524"/>
      <c r="P312" s="378"/>
      <c r="Q312" s="378"/>
      <c r="R312" s="378"/>
      <c r="S312" s="525"/>
      <c r="T312" s="439"/>
      <c r="U312" s="333"/>
      <c r="V312" s="31"/>
    </row>
    <row r="313" spans="1:22" ht="99.75" customHeight="1">
      <c r="A313" s="82"/>
      <c r="B313" s="46"/>
      <c r="C313" s="529"/>
      <c r="D313" s="378"/>
      <c r="E313" s="426"/>
      <c r="F313" s="524"/>
      <c r="G313" s="530"/>
      <c r="H313" s="531"/>
      <c r="I313" s="524"/>
      <c r="J313" s="426"/>
      <c r="K313" s="524"/>
      <c r="L313" s="426"/>
      <c r="M313" s="524"/>
      <c r="N313" s="426"/>
      <c r="O313" s="524"/>
      <c r="P313" s="378"/>
      <c r="Q313" s="378"/>
      <c r="R313" s="378"/>
      <c r="S313" s="525"/>
      <c r="T313" s="439"/>
      <c r="U313" s="333"/>
      <c r="V313" s="31"/>
    </row>
    <row r="314" spans="1:22" ht="99.75" customHeight="1">
      <c r="A314" s="82"/>
      <c r="B314" s="46"/>
      <c r="C314" s="524"/>
      <c r="D314" s="378"/>
      <c r="E314" s="426"/>
      <c r="F314" s="524"/>
      <c r="G314" s="530"/>
      <c r="H314" s="531"/>
      <c r="I314" s="524"/>
      <c r="J314" s="426"/>
      <c r="K314" s="524"/>
      <c r="L314" s="426"/>
      <c r="M314" s="524"/>
      <c r="N314" s="426"/>
      <c r="O314" s="524"/>
      <c r="P314" s="378"/>
      <c r="Q314" s="378"/>
      <c r="R314" s="378"/>
      <c r="S314" s="525"/>
      <c r="T314" s="439"/>
      <c r="U314" s="333"/>
      <c r="V314" s="31"/>
    </row>
    <row r="315" spans="1:22" ht="99.75" customHeight="1">
      <c r="A315" s="82"/>
      <c r="B315" s="46"/>
      <c r="C315" s="529"/>
      <c r="D315" s="378"/>
      <c r="E315" s="426"/>
      <c r="F315" s="524"/>
      <c r="G315" s="530"/>
      <c r="H315" s="531"/>
      <c r="I315" s="524"/>
      <c r="J315" s="426"/>
      <c r="K315" s="524"/>
      <c r="L315" s="426"/>
      <c r="M315" s="524"/>
      <c r="N315" s="426"/>
      <c r="O315" s="524"/>
      <c r="P315" s="378"/>
      <c r="Q315" s="378"/>
      <c r="R315" s="378"/>
      <c r="S315" s="525"/>
      <c r="T315" s="439"/>
      <c r="U315" s="333"/>
      <c r="V315" s="31"/>
    </row>
    <row r="316" spans="1:22" ht="99.75" customHeight="1">
      <c r="A316" s="82"/>
      <c r="B316" s="46"/>
      <c r="C316" s="544" t="s">
        <v>256</v>
      </c>
      <c r="D316" s="433"/>
      <c r="E316" s="434"/>
      <c r="F316" s="524"/>
      <c r="G316" s="530"/>
      <c r="H316" s="531"/>
      <c r="I316" s="524"/>
      <c r="J316" s="426"/>
      <c r="K316" s="524"/>
      <c r="L316" s="426"/>
      <c r="M316" s="524"/>
      <c r="N316" s="426"/>
      <c r="O316" s="524"/>
      <c r="P316" s="378"/>
      <c r="Q316" s="378"/>
      <c r="R316" s="378"/>
      <c r="S316" s="525"/>
      <c r="T316" s="439"/>
      <c r="U316" s="333"/>
      <c r="V316" s="31"/>
    </row>
    <row r="317" spans="1:22" ht="14.25" customHeight="1">
      <c r="A317" s="81"/>
      <c r="B317" s="46"/>
      <c r="C317" s="178"/>
      <c r="D317" s="179"/>
      <c r="E317" s="179"/>
      <c r="F317" s="179"/>
      <c r="G317" s="180"/>
      <c r="H317" s="180"/>
      <c r="I317" s="180"/>
      <c r="J317" s="180"/>
      <c r="K317" s="180"/>
      <c r="L317" s="181"/>
      <c r="M317" s="181"/>
      <c r="N317" s="178"/>
      <c r="O317" s="182"/>
      <c r="P317" s="182"/>
      <c r="Q317" s="182"/>
      <c r="R317" s="182"/>
      <c r="S317" s="182"/>
      <c r="T317" s="182"/>
      <c r="U317" s="31"/>
      <c r="V317" s="31"/>
    </row>
    <row r="318" spans="1:22" ht="49.5" customHeight="1">
      <c r="A318" s="85"/>
      <c r="B318" s="71"/>
      <c r="C318" s="183" t="s">
        <v>341</v>
      </c>
      <c r="D318" s="522" t="s">
        <v>259</v>
      </c>
      <c r="E318" s="433"/>
      <c r="F318" s="433"/>
      <c r="G318" s="433"/>
      <c r="H318" s="433"/>
      <c r="I318" s="433"/>
      <c r="J318" s="434"/>
      <c r="K318" s="511"/>
      <c r="L318" s="441"/>
      <c r="M318" s="441"/>
      <c r="N318" s="441"/>
      <c r="O318" s="441"/>
      <c r="P318" s="441"/>
      <c r="Q318" s="441"/>
      <c r="R318" s="441"/>
      <c r="S318" s="441"/>
      <c r="T318" s="442"/>
      <c r="U318" s="86"/>
      <c r="V318" s="87"/>
    </row>
    <row r="319" spans="1:22" ht="49.5" customHeight="1">
      <c r="A319" s="88"/>
      <c r="B319" s="71"/>
      <c r="C319" s="183" t="s">
        <v>342</v>
      </c>
      <c r="D319" s="522" t="s">
        <v>1139</v>
      </c>
      <c r="E319" s="433"/>
      <c r="F319" s="433"/>
      <c r="G319" s="433"/>
      <c r="H319" s="433"/>
      <c r="I319" s="433"/>
      <c r="J319" s="434"/>
      <c r="K319" s="511"/>
      <c r="L319" s="441"/>
      <c r="M319" s="441"/>
      <c r="N319" s="441"/>
      <c r="O319" s="441"/>
      <c r="P319" s="441"/>
      <c r="Q319" s="441"/>
      <c r="R319" s="441"/>
      <c r="S319" s="441"/>
      <c r="T319" s="442"/>
      <c r="U319" s="86"/>
      <c r="V319" s="87"/>
    </row>
    <row r="320" spans="1:22" ht="49.5" customHeight="1">
      <c r="A320" s="88"/>
      <c r="B320" s="71"/>
      <c r="C320" s="183" t="s">
        <v>343</v>
      </c>
      <c r="D320" s="522" t="s">
        <v>295</v>
      </c>
      <c r="E320" s="433"/>
      <c r="F320" s="433"/>
      <c r="G320" s="433"/>
      <c r="H320" s="433"/>
      <c r="I320" s="433"/>
      <c r="J320" s="434"/>
      <c r="K320" s="511"/>
      <c r="L320" s="441"/>
      <c r="M320" s="441"/>
      <c r="N320" s="441"/>
      <c r="O320" s="441"/>
      <c r="P320" s="441"/>
      <c r="Q320" s="441"/>
      <c r="R320" s="441"/>
      <c r="S320" s="441"/>
      <c r="T320" s="442"/>
      <c r="U320" s="86"/>
      <c r="V320" s="87"/>
    </row>
    <row r="321" spans="1:22" ht="15" customHeight="1">
      <c r="A321" s="31" t="s">
        <v>288</v>
      </c>
      <c r="B321" s="89"/>
      <c r="C321" s="84"/>
      <c r="D321" s="82"/>
      <c r="E321" s="82"/>
      <c r="F321" s="82"/>
      <c r="G321" s="82"/>
      <c r="H321" s="82"/>
      <c r="I321" s="83"/>
      <c r="J321" s="83"/>
      <c r="K321" s="83"/>
      <c r="L321" s="83"/>
      <c r="M321" s="84"/>
      <c r="N321" s="90"/>
      <c r="O321" s="31"/>
      <c r="P321" s="31"/>
      <c r="Q321" s="31"/>
      <c r="R321" s="31"/>
      <c r="S321" s="31"/>
      <c r="T321" s="31"/>
      <c r="U321" s="31"/>
      <c r="V321" s="31"/>
    </row>
    <row r="322" spans="1:22" ht="24.75" customHeight="1">
      <c r="A322" s="512" t="s">
        <v>344</v>
      </c>
      <c r="B322" s="513"/>
      <c r="C322" s="513"/>
      <c r="D322" s="513"/>
      <c r="E322" s="513"/>
      <c r="F322" s="513"/>
      <c r="G322" s="513"/>
      <c r="H322" s="513"/>
      <c r="I322" s="513"/>
      <c r="J322" s="513"/>
      <c r="K322" s="513"/>
      <c r="L322" s="513"/>
      <c r="M322" s="513"/>
      <c r="N322" s="513"/>
      <c r="O322" s="513"/>
      <c r="P322" s="513"/>
      <c r="Q322" s="513"/>
      <c r="R322" s="513"/>
      <c r="S322" s="513"/>
      <c r="T322" s="513"/>
      <c r="U322" s="513"/>
      <c r="V322" s="513"/>
    </row>
    <row r="323" spans="1:22" ht="14.25" customHeight="1">
      <c r="A323" s="81"/>
      <c r="B323" s="46"/>
      <c r="C323" s="82"/>
      <c r="D323" s="46"/>
      <c r="E323" s="46"/>
      <c r="F323" s="46"/>
      <c r="G323" s="83"/>
      <c r="H323" s="83"/>
      <c r="I323" s="83"/>
      <c r="J323" s="83"/>
      <c r="K323" s="83"/>
      <c r="L323" s="82"/>
      <c r="M323" s="82"/>
      <c r="N323" s="82"/>
      <c r="O323" s="31"/>
      <c r="P323" s="31"/>
      <c r="Q323" s="31"/>
      <c r="R323" s="31"/>
      <c r="S323" s="31"/>
      <c r="T323" s="31"/>
      <c r="U323" s="31"/>
      <c r="V323" s="31"/>
    </row>
    <row r="324" spans="1:22" ht="27.75" customHeight="1">
      <c r="A324" s="81"/>
      <c r="B324" s="46"/>
      <c r="C324" s="532" t="s">
        <v>230</v>
      </c>
      <c r="D324" s="533"/>
      <c r="E324" s="534"/>
      <c r="F324" s="540"/>
      <c r="G324" s="515"/>
      <c r="H324" s="515"/>
      <c r="I324" s="515"/>
      <c r="J324" s="515"/>
      <c r="K324" s="515"/>
      <c r="L324" s="515"/>
      <c r="M324" s="515"/>
      <c r="N324" s="515"/>
      <c r="O324" s="515"/>
      <c r="P324" s="515"/>
      <c r="Q324" s="515"/>
      <c r="R324" s="515"/>
      <c r="S324" s="526" t="s">
        <v>232</v>
      </c>
      <c r="T324" s="393"/>
      <c r="U324" s="31"/>
      <c r="V324" s="31"/>
    </row>
    <row r="325" spans="1:22" ht="108" customHeight="1">
      <c r="A325" s="81"/>
      <c r="B325" s="46"/>
      <c r="C325" s="535"/>
      <c r="D325" s="536"/>
      <c r="E325" s="409"/>
      <c r="F325" s="516"/>
      <c r="G325" s="517"/>
      <c r="H325" s="517"/>
      <c r="I325" s="517"/>
      <c r="J325" s="517"/>
      <c r="K325" s="517"/>
      <c r="L325" s="517"/>
      <c r="M325" s="517"/>
      <c r="N325" s="517"/>
      <c r="O325" s="517"/>
      <c r="P325" s="517"/>
      <c r="Q325" s="517"/>
      <c r="R325" s="517"/>
      <c r="S325" s="527">
        <f>SUM(S328:S333)</f>
        <v>0</v>
      </c>
      <c r="T325" s="386"/>
      <c r="U325" s="31"/>
      <c r="V325" s="31"/>
    </row>
    <row r="326" spans="1:22" ht="15.75" customHeight="1">
      <c r="A326" s="81"/>
      <c r="B326" s="46"/>
      <c r="C326" s="178"/>
      <c r="D326" s="179"/>
      <c r="E326" s="179"/>
      <c r="F326" s="179"/>
      <c r="G326" s="180"/>
      <c r="H326" s="180"/>
      <c r="I326" s="180"/>
      <c r="J326" s="180"/>
      <c r="K326" s="180"/>
      <c r="L326" s="178"/>
      <c r="M326" s="178"/>
      <c r="N326" s="178"/>
      <c r="O326" s="182"/>
      <c r="P326" s="182"/>
      <c r="Q326" s="182"/>
      <c r="R326" s="182"/>
      <c r="S326" s="182"/>
      <c r="T326" s="182"/>
      <c r="U326" s="31"/>
      <c r="V326" s="31"/>
    </row>
    <row r="327" spans="1:22" ht="24.75" customHeight="1">
      <c r="A327" s="82"/>
      <c r="B327" s="46"/>
      <c r="C327" s="528" t="s">
        <v>306</v>
      </c>
      <c r="D327" s="367"/>
      <c r="E327" s="428"/>
      <c r="F327" s="528" t="s">
        <v>234</v>
      </c>
      <c r="G327" s="367"/>
      <c r="H327" s="428"/>
      <c r="I327" s="528" t="s">
        <v>235</v>
      </c>
      <c r="J327" s="428"/>
      <c r="K327" s="528" t="s">
        <v>236</v>
      </c>
      <c r="L327" s="428"/>
      <c r="M327" s="528" t="s">
        <v>237</v>
      </c>
      <c r="N327" s="428"/>
      <c r="O327" s="528" t="s">
        <v>238</v>
      </c>
      <c r="P327" s="367"/>
      <c r="Q327" s="367"/>
      <c r="R327" s="428"/>
      <c r="S327" s="528" t="s">
        <v>207</v>
      </c>
      <c r="T327" s="428"/>
      <c r="U327" s="20"/>
      <c r="V327" s="31"/>
    </row>
    <row r="328" spans="1:22" ht="99.75" customHeight="1">
      <c r="A328" s="82"/>
      <c r="B328" s="46"/>
      <c r="C328" s="529"/>
      <c r="D328" s="378"/>
      <c r="E328" s="426"/>
      <c r="F328" s="524"/>
      <c r="G328" s="530"/>
      <c r="H328" s="531"/>
      <c r="I328" s="524"/>
      <c r="J328" s="426"/>
      <c r="K328" s="524"/>
      <c r="L328" s="426"/>
      <c r="M328" s="524"/>
      <c r="N328" s="426"/>
      <c r="O328" s="524"/>
      <c r="P328" s="378"/>
      <c r="Q328" s="378"/>
      <c r="R328" s="378"/>
      <c r="S328" s="525"/>
      <c r="T328" s="439"/>
      <c r="U328" s="523"/>
      <c r="V328" s="31"/>
    </row>
    <row r="329" spans="1:22" ht="99.75" customHeight="1">
      <c r="A329" s="82"/>
      <c r="B329" s="46"/>
      <c r="C329" s="529"/>
      <c r="D329" s="378"/>
      <c r="E329" s="426"/>
      <c r="F329" s="524"/>
      <c r="G329" s="530"/>
      <c r="H329" s="531"/>
      <c r="I329" s="524"/>
      <c r="J329" s="426"/>
      <c r="K329" s="524"/>
      <c r="L329" s="426"/>
      <c r="M329" s="524"/>
      <c r="N329" s="426"/>
      <c r="O329" s="524"/>
      <c r="P329" s="378"/>
      <c r="Q329" s="378"/>
      <c r="R329" s="378"/>
      <c r="S329" s="525"/>
      <c r="T329" s="439"/>
      <c r="U329" s="333"/>
      <c r="V329" s="31"/>
    </row>
    <row r="330" spans="1:22" ht="99.75" customHeight="1">
      <c r="A330" s="82"/>
      <c r="B330" s="46"/>
      <c r="C330" s="529"/>
      <c r="D330" s="378"/>
      <c r="E330" s="426"/>
      <c r="F330" s="524"/>
      <c r="G330" s="530"/>
      <c r="H330" s="531"/>
      <c r="I330" s="524"/>
      <c r="J330" s="426"/>
      <c r="K330" s="524"/>
      <c r="L330" s="426"/>
      <c r="M330" s="524"/>
      <c r="N330" s="426"/>
      <c r="O330" s="524"/>
      <c r="P330" s="378"/>
      <c r="Q330" s="378"/>
      <c r="R330" s="378"/>
      <c r="S330" s="525"/>
      <c r="T330" s="439"/>
      <c r="U330" s="333"/>
      <c r="V330" s="31"/>
    </row>
    <row r="331" spans="1:22" ht="99.75" customHeight="1">
      <c r="A331" s="82"/>
      <c r="B331" s="46"/>
      <c r="C331" s="524"/>
      <c r="D331" s="378"/>
      <c r="E331" s="426"/>
      <c r="F331" s="524"/>
      <c r="G331" s="530"/>
      <c r="H331" s="531"/>
      <c r="I331" s="524"/>
      <c r="J331" s="426"/>
      <c r="K331" s="524"/>
      <c r="L331" s="426"/>
      <c r="M331" s="524"/>
      <c r="N331" s="426"/>
      <c r="O331" s="524"/>
      <c r="P331" s="378"/>
      <c r="Q331" s="378"/>
      <c r="R331" s="378"/>
      <c r="S331" s="525"/>
      <c r="T331" s="439"/>
      <c r="U331" s="333"/>
      <c r="V331" s="31"/>
    </row>
    <row r="332" spans="1:22" ht="99.75" customHeight="1">
      <c r="A332" s="82"/>
      <c r="B332" s="46"/>
      <c r="C332" s="529"/>
      <c r="D332" s="378"/>
      <c r="E332" s="426"/>
      <c r="F332" s="524"/>
      <c r="G332" s="530"/>
      <c r="H332" s="531"/>
      <c r="I332" s="524"/>
      <c r="J332" s="426"/>
      <c r="K332" s="524"/>
      <c r="L332" s="426"/>
      <c r="M332" s="524"/>
      <c r="N332" s="426"/>
      <c r="O332" s="524"/>
      <c r="P332" s="378"/>
      <c r="Q332" s="378"/>
      <c r="R332" s="378"/>
      <c r="S332" s="525"/>
      <c r="T332" s="439"/>
      <c r="U332" s="333"/>
      <c r="V332" s="31"/>
    </row>
    <row r="333" spans="1:22" ht="99.75" customHeight="1">
      <c r="A333" s="82"/>
      <c r="B333" s="46"/>
      <c r="C333" s="539" t="s">
        <v>256</v>
      </c>
      <c r="D333" s="367"/>
      <c r="E333" s="428"/>
      <c r="F333" s="524"/>
      <c r="G333" s="530"/>
      <c r="H333" s="531"/>
      <c r="I333" s="524"/>
      <c r="J333" s="426"/>
      <c r="K333" s="524"/>
      <c r="L333" s="426"/>
      <c r="M333" s="524"/>
      <c r="N333" s="426"/>
      <c r="O333" s="524"/>
      <c r="P333" s="378"/>
      <c r="Q333" s="378"/>
      <c r="R333" s="378"/>
      <c r="S333" s="525"/>
      <c r="T333" s="439"/>
      <c r="U333" s="333"/>
      <c r="V333" s="31"/>
    </row>
    <row r="334" spans="1:22" ht="14.25" customHeight="1">
      <c r="A334" s="81"/>
      <c r="B334" s="46"/>
      <c r="C334" s="178"/>
      <c r="D334" s="179"/>
      <c r="E334" s="179"/>
      <c r="F334" s="179"/>
      <c r="G334" s="180"/>
      <c r="H334" s="180"/>
      <c r="I334" s="180"/>
      <c r="J334" s="180"/>
      <c r="K334" s="180"/>
      <c r="L334" s="181"/>
      <c r="M334" s="181"/>
      <c r="N334" s="178"/>
      <c r="O334" s="182"/>
      <c r="P334" s="182"/>
      <c r="Q334" s="182"/>
      <c r="R334" s="182"/>
      <c r="S334" s="182"/>
      <c r="T334" s="182"/>
      <c r="U334" s="31"/>
      <c r="V334" s="31"/>
    </row>
    <row r="335" spans="1:22" ht="49.5" customHeight="1">
      <c r="A335" s="85"/>
      <c r="B335" s="71"/>
      <c r="C335" s="184" t="s">
        <v>345</v>
      </c>
      <c r="D335" s="522" t="s">
        <v>259</v>
      </c>
      <c r="E335" s="433"/>
      <c r="F335" s="433"/>
      <c r="G335" s="433"/>
      <c r="H335" s="433"/>
      <c r="I335" s="433"/>
      <c r="J335" s="434"/>
      <c r="K335" s="511"/>
      <c r="L335" s="441"/>
      <c r="M335" s="441"/>
      <c r="N335" s="441"/>
      <c r="O335" s="441"/>
      <c r="P335" s="441"/>
      <c r="Q335" s="441"/>
      <c r="R335" s="441"/>
      <c r="S335" s="441"/>
      <c r="T335" s="442"/>
      <c r="U335" s="86"/>
      <c r="V335" s="87"/>
    </row>
    <row r="336" spans="1:22" ht="49.5" customHeight="1">
      <c r="A336" s="88"/>
      <c r="B336" s="71"/>
      <c r="C336" s="184" t="s">
        <v>346</v>
      </c>
      <c r="D336" s="522" t="s">
        <v>347</v>
      </c>
      <c r="E336" s="433"/>
      <c r="F336" s="433"/>
      <c r="G336" s="433"/>
      <c r="H336" s="433"/>
      <c r="I336" s="433"/>
      <c r="J336" s="434"/>
      <c r="K336" s="511"/>
      <c r="L336" s="441"/>
      <c r="M336" s="441"/>
      <c r="N336" s="441"/>
      <c r="O336" s="441"/>
      <c r="P336" s="441"/>
      <c r="Q336" s="441"/>
      <c r="R336" s="441"/>
      <c r="S336" s="441"/>
      <c r="T336" s="442"/>
      <c r="U336" s="86"/>
      <c r="V336" s="87"/>
    </row>
    <row r="337" spans="1:22" ht="49.5" customHeight="1">
      <c r="A337" s="88"/>
      <c r="B337" s="71"/>
      <c r="C337" s="184" t="s">
        <v>348</v>
      </c>
      <c r="D337" s="522" t="s">
        <v>349</v>
      </c>
      <c r="E337" s="433"/>
      <c r="F337" s="433"/>
      <c r="G337" s="433"/>
      <c r="H337" s="433"/>
      <c r="I337" s="433"/>
      <c r="J337" s="434"/>
      <c r="K337" s="511"/>
      <c r="L337" s="441"/>
      <c r="M337" s="441"/>
      <c r="N337" s="441"/>
      <c r="O337" s="441"/>
      <c r="P337" s="441"/>
      <c r="Q337" s="441"/>
      <c r="R337" s="441"/>
      <c r="S337" s="441"/>
      <c r="T337" s="442"/>
      <c r="U337" s="86"/>
      <c r="V337" s="87"/>
    </row>
    <row r="338" spans="1:22" ht="49.5" customHeight="1">
      <c r="A338" s="85"/>
      <c r="B338" s="71"/>
      <c r="C338" s="184" t="s">
        <v>350</v>
      </c>
      <c r="D338" s="522" t="s">
        <v>311</v>
      </c>
      <c r="E338" s="433"/>
      <c r="F338" s="433"/>
      <c r="G338" s="433"/>
      <c r="H338" s="433"/>
      <c r="I338" s="433"/>
      <c r="J338" s="434"/>
      <c r="K338" s="511"/>
      <c r="L338" s="441"/>
      <c r="M338" s="441"/>
      <c r="N338" s="441"/>
      <c r="O338" s="441"/>
      <c r="P338" s="441"/>
      <c r="Q338" s="441"/>
      <c r="R338" s="441"/>
      <c r="S338" s="441"/>
      <c r="T338" s="442"/>
      <c r="U338" s="86"/>
      <c r="V338" s="87"/>
    </row>
    <row r="339" spans="1:22" ht="49.5" customHeight="1">
      <c r="A339" s="88"/>
      <c r="B339" s="71"/>
      <c r="C339" s="184" t="s">
        <v>351</v>
      </c>
      <c r="D339" s="522" t="s">
        <v>313</v>
      </c>
      <c r="E339" s="433"/>
      <c r="F339" s="433"/>
      <c r="G339" s="433"/>
      <c r="H339" s="433"/>
      <c r="I339" s="433"/>
      <c r="J339" s="434"/>
      <c r="K339" s="511"/>
      <c r="L339" s="441"/>
      <c r="M339" s="441"/>
      <c r="N339" s="441"/>
      <c r="O339" s="441"/>
      <c r="P339" s="441"/>
      <c r="Q339" s="441"/>
      <c r="R339" s="441"/>
      <c r="S339" s="441"/>
      <c r="T339" s="442"/>
      <c r="U339" s="86"/>
      <c r="V339" s="87"/>
    </row>
    <row r="340" spans="1:22" ht="49.5" customHeight="1">
      <c r="A340" s="88"/>
      <c r="B340" s="71"/>
      <c r="C340" s="184" t="s">
        <v>352</v>
      </c>
      <c r="D340" s="522" t="s">
        <v>315</v>
      </c>
      <c r="E340" s="433"/>
      <c r="F340" s="433"/>
      <c r="G340" s="433"/>
      <c r="H340" s="433"/>
      <c r="I340" s="433"/>
      <c r="J340" s="434"/>
      <c r="K340" s="511"/>
      <c r="L340" s="537"/>
      <c r="M340" s="537"/>
      <c r="N340" s="537"/>
      <c r="O340" s="537"/>
      <c r="P340" s="537"/>
      <c r="Q340" s="537"/>
      <c r="R340" s="537"/>
      <c r="S340" s="537"/>
      <c r="T340" s="538"/>
      <c r="U340" s="86"/>
      <c r="V340" s="87"/>
    </row>
    <row r="341" spans="1:22" ht="49.5" customHeight="1">
      <c r="A341" s="85"/>
      <c r="B341" s="71"/>
      <c r="C341" s="184" t="s">
        <v>353</v>
      </c>
      <c r="D341" s="522" t="s">
        <v>317</v>
      </c>
      <c r="E341" s="433"/>
      <c r="F341" s="433"/>
      <c r="G341" s="433"/>
      <c r="H341" s="433"/>
      <c r="I341" s="433"/>
      <c r="J341" s="434"/>
      <c r="K341" s="511"/>
      <c r="L341" s="441"/>
      <c r="M341" s="441"/>
      <c r="N341" s="441"/>
      <c r="O341" s="441"/>
      <c r="P341" s="441"/>
      <c r="Q341" s="441"/>
      <c r="R341" s="441"/>
      <c r="S341" s="441"/>
      <c r="T341" s="442"/>
      <c r="U341" s="86"/>
      <c r="V341" s="87"/>
    </row>
    <row r="342" spans="1:22" ht="12.75" customHeight="1">
      <c r="A342" s="88"/>
      <c r="B342" s="71"/>
      <c r="C342" s="88"/>
      <c r="D342" s="83"/>
      <c r="E342" s="83"/>
      <c r="F342" s="83"/>
      <c r="G342" s="83"/>
      <c r="H342" s="83"/>
      <c r="I342" s="83"/>
      <c r="J342" s="83"/>
      <c r="K342" s="82"/>
      <c r="L342" s="82"/>
      <c r="M342" s="82"/>
      <c r="N342" s="82"/>
      <c r="O342" s="82"/>
      <c r="P342" s="82"/>
      <c r="Q342" s="82"/>
      <c r="R342" s="82"/>
      <c r="S342" s="82"/>
      <c r="T342" s="82"/>
      <c r="U342" s="86"/>
      <c r="V342" s="87"/>
    </row>
    <row r="343" spans="1:22" ht="24.75" customHeight="1">
      <c r="A343" s="512" t="s">
        <v>354</v>
      </c>
      <c r="B343" s="513"/>
      <c r="C343" s="513"/>
      <c r="D343" s="513"/>
      <c r="E343" s="513"/>
      <c r="F343" s="513"/>
      <c r="G343" s="513"/>
      <c r="H343" s="513"/>
      <c r="I343" s="513"/>
      <c r="J343" s="513"/>
      <c r="K343" s="513"/>
      <c r="L343" s="513"/>
      <c r="M343" s="513"/>
      <c r="N343" s="513"/>
      <c r="O343" s="513"/>
      <c r="P343" s="513"/>
      <c r="Q343" s="513"/>
      <c r="R343" s="513"/>
      <c r="S343" s="513"/>
      <c r="T343" s="513"/>
      <c r="U343" s="513"/>
      <c r="V343" s="513"/>
    </row>
    <row r="344" spans="1:22" ht="14.25" customHeight="1">
      <c r="A344" s="81"/>
      <c r="B344" s="46"/>
      <c r="C344" s="82"/>
      <c r="D344" s="46"/>
      <c r="E344" s="46"/>
      <c r="F344" s="46"/>
      <c r="G344" s="83"/>
      <c r="H344" s="83"/>
      <c r="I344" s="83"/>
      <c r="J344" s="83"/>
      <c r="K344" s="83"/>
      <c r="L344" s="82"/>
      <c r="M344" s="82"/>
      <c r="N344" s="82"/>
      <c r="O344" s="31"/>
      <c r="P344" s="31"/>
      <c r="Q344" s="31"/>
      <c r="R344" s="31"/>
      <c r="S344" s="31"/>
      <c r="T344" s="31"/>
      <c r="U344" s="31"/>
      <c r="V344" s="31"/>
    </row>
    <row r="345" spans="1:22" ht="27.75" customHeight="1">
      <c r="A345" s="81"/>
      <c r="B345" s="46"/>
      <c r="C345" s="532" t="s">
        <v>230</v>
      </c>
      <c r="D345" s="533"/>
      <c r="E345" s="534"/>
      <c r="F345" s="540"/>
      <c r="G345" s="515"/>
      <c r="H345" s="515"/>
      <c r="I345" s="515"/>
      <c r="J345" s="515"/>
      <c r="K345" s="515"/>
      <c r="L345" s="515"/>
      <c r="M345" s="515"/>
      <c r="N345" s="515"/>
      <c r="O345" s="515"/>
      <c r="P345" s="515"/>
      <c r="Q345" s="515"/>
      <c r="R345" s="515"/>
      <c r="S345" s="526" t="s">
        <v>232</v>
      </c>
      <c r="T345" s="393"/>
      <c r="U345" s="31"/>
      <c r="V345" s="31"/>
    </row>
    <row r="346" spans="1:22" ht="108" customHeight="1">
      <c r="A346" s="81"/>
      <c r="B346" s="46"/>
      <c r="C346" s="535"/>
      <c r="D346" s="536"/>
      <c r="E346" s="409"/>
      <c r="F346" s="516"/>
      <c r="G346" s="517"/>
      <c r="H346" s="517"/>
      <c r="I346" s="517"/>
      <c r="J346" s="517"/>
      <c r="K346" s="517"/>
      <c r="L346" s="517"/>
      <c r="M346" s="517"/>
      <c r="N346" s="517"/>
      <c r="O346" s="517"/>
      <c r="P346" s="517"/>
      <c r="Q346" s="517"/>
      <c r="R346" s="517"/>
      <c r="S346" s="527">
        <f>SUM(S349:S354)</f>
        <v>0</v>
      </c>
      <c r="T346" s="386"/>
      <c r="U346" s="31"/>
      <c r="V346" s="31"/>
    </row>
    <row r="347" spans="1:22" ht="15.75" customHeight="1">
      <c r="A347" s="81"/>
      <c r="B347" s="46"/>
      <c r="C347" s="178"/>
      <c r="D347" s="179"/>
      <c r="E347" s="179"/>
      <c r="F347" s="179"/>
      <c r="G347" s="180"/>
      <c r="H347" s="180"/>
      <c r="I347" s="180"/>
      <c r="J347" s="180"/>
      <c r="K347" s="180"/>
      <c r="L347" s="178"/>
      <c r="M347" s="178"/>
      <c r="N347" s="178"/>
      <c r="O347" s="182"/>
      <c r="P347" s="182"/>
      <c r="Q347" s="182"/>
      <c r="R347" s="182"/>
      <c r="S347" s="182"/>
      <c r="T347" s="182"/>
      <c r="U347" s="31"/>
      <c r="V347" s="31"/>
    </row>
    <row r="348" spans="1:22" ht="24.75" customHeight="1">
      <c r="A348" s="82"/>
      <c r="B348" s="46"/>
      <c r="C348" s="528" t="s">
        <v>355</v>
      </c>
      <c r="D348" s="367"/>
      <c r="E348" s="428"/>
      <c r="F348" s="528" t="s">
        <v>234</v>
      </c>
      <c r="G348" s="367"/>
      <c r="H348" s="428"/>
      <c r="I348" s="528" t="s">
        <v>235</v>
      </c>
      <c r="J348" s="428"/>
      <c r="K348" s="528" t="s">
        <v>236</v>
      </c>
      <c r="L348" s="428"/>
      <c r="M348" s="528" t="s">
        <v>237</v>
      </c>
      <c r="N348" s="428"/>
      <c r="O348" s="528" t="s">
        <v>238</v>
      </c>
      <c r="P348" s="367"/>
      <c r="Q348" s="367"/>
      <c r="R348" s="428"/>
      <c r="S348" s="528" t="s">
        <v>207</v>
      </c>
      <c r="T348" s="428"/>
      <c r="U348" s="20"/>
      <c r="V348" s="31"/>
    </row>
    <row r="349" spans="1:22" ht="99.75" customHeight="1">
      <c r="A349" s="82"/>
      <c r="B349" s="46"/>
      <c r="C349" s="529"/>
      <c r="D349" s="378"/>
      <c r="E349" s="426"/>
      <c r="F349" s="524"/>
      <c r="G349" s="530"/>
      <c r="H349" s="531"/>
      <c r="I349" s="524"/>
      <c r="J349" s="426"/>
      <c r="K349" s="524"/>
      <c r="L349" s="426"/>
      <c r="M349" s="524"/>
      <c r="N349" s="426"/>
      <c r="O349" s="524"/>
      <c r="P349" s="378"/>
      <c r="Q349" s="378"/>
      <c r="R349" s="378"/>
      <c r="S349" s="525"/>
      <c r="T349" s="439"/>
      <c r="U349" s="523"/>
      <c r="V349" s="31"/>
    </row>
    <row r="350" spans="1:22" ht="99.75" customHeight="1">
      <c r="A350" s="82"/>
      <c r="B350" s="46"/>
      <c r="C350" s="529"/>
      <c r="D350" s="378"/>
      <c r="E350" s="426"/>
      <c r="F350" s="524"/>
      <c r="G350" s="530"/>
      <c r="H350" s="531"/>
      <c r="I350" s="524"/>
      <c r="J350" s="426"/>
      <c r="K350" s="524"/>
      <c r="L350" s="426"/>
      <c r="M350" s="524"/>
      <c r="N350" s="426"/>
      <c r="O350" s="524"/>
      <c r="P350" s="378"/>
      <c r="Q350" s="378"/>
      <c r="R350" s="378"/>
      <c r="S350" s="525"/>
      <c r="T350" s="439"/>
      <c r="U350" s="333"/>
      <c r="V350" s="31"/>
    </row>
    <row r="351" spans="1:22" ht="99.75" customHeight="1">
      <c r="A351" s="82"/>
      <c r="B351" s="46"/>
      <c r="C351" s="529"/>
      <c r="D351" s="378"/>
      <c r="E351" s="426"/>
      <c r="F351" s="524"/>
      <c r="G351" s="530"/>
      <c r="H351" s="531"/>
      <c r="I351" s="524"/>
      <c r="J351" s="426"/>
      <c r="K351" s="524"/>
      <c r="L351" s="426"/>
      <c r="M351" s="524"/>
      <c r="N351" s="426"/>
      <c r="O351" s="524"/>
      <c r="P351" s="378"/>
      <c r="Q351" s="378"/>
      <c r="R351" s="378"/>
      <c r="S351" s="525"/>
      <c r="T351" s="439"/>
      <c r="U351" s="333"/>
      <c r="V351" s="31"/>
    </row>
    <row r="352" spans="1:22" ht="99.75" customHeight="1">
      <c r="A352" s="82"/>
      <c r="B352" s="46"/>
      <c r="C352" s="524"/>
      <c r="D352" s="378"/>
      <c r="E352" s="426"/>
      <c r="F352" s="524"/>
      <c r="G352" s="530"/>
      <c r="H352" s="531"/>
      <c r="I352" s="524"/>
      <c r="J352" s="426"/>
      <c r="K352" s="524"/>
      <c r="L352" s="426"/>
      <c r="M352" s="524"/>
      <c r="N352" s="426"/>
      <c r="O352" s="524"/>
      <c r="P352" s="378"/>
      <c r="Q352" s="378"/>
      <c r="R352" s="378"/>
      <c r="S352" s="525"/>
      <c r="T352" s="439"/>
      <c r="U352" s="333"/>
      <c r="V352" s="31"/>
    </row>
    <row r="353" spans="1:22" ht="99.75" customHeight="1">
      <c r="A353" s="82"/>
      <c r="B353" s="46"/>
      <c r="C353" s="529"/>
      <c r="D353" s="378"/>
      <c r="E353" s="426"/>
      <c r="F353" s="524"/>
      <c r="G353" s="530"/>
      <c r="H353" s="531"/>
      <c r="I353" s="524"/>
      <c r="J353" s="426"/>
      <c r="K353" s="524"/>
      <c r="L353" s="426"/>
      <c r="M353" s="524"/>
      <c r="N353" s="426"/>
      <c r="O353" s="524"/>
      <c r="P353" s="378"/>
      <c r="Q353" s="378"/>
      <c r="R353" s="378"/>
      <c r="S353" s="525"/>
      <c r="T353" s="439"/>
      <c r="U353" s="333"/>
      <c r="V353" s="31"/>
    </row>
    <row r="354" spans="1:22" ht="99.75" customHeight="1">
      <c r="A354" s="82"/>
      <c r="B354" s="46"/>
      <c r="C354" s="544" t="s">
        <v>256</v>
      </c>
      <c r="D354" s="433"/>
      <c r="E354" s="434"/>
      <c r="F354" s="524"/>
      <c r="G354" s="530"/>
      <c r="H354" s="531"/>
      <c r="I354" s="524"/>
      <c r="J354" s="426"/>
      <c r="K354" s="524"/>
      <c r="L354" s="426"/>
      <c r="M354" s="524"/>
      <c r="N354" s="426"/>
      <c r="O354" s="524"/>
      <c r="P354" s="378"/>
      <c r="Q354" s="378"/>
      <c r="R354" s="378"/>
      <c r="S354" s="525"/>
      <c r="T354" s="439"/>
      <c r="U354" s="333"/>
      <c r="V354" s="31"/>
    </row>
    <row r="355" spans="1:22" ht="14.25" customHeight="1">
      <c r="A355" s="81"/>
      <c r="B355" s="46"/>
      <c r="C355" s="178"/>
      <c r="D355" s="179"/>
      <c r="E355" s="179"/>
      <c r="F355" s="179"/>
      <c r="G355" s="180"/>
      <c r="H355" s="180"/>
      <c r="I355" s="180"/>
      <c r="J355" s="180"/>
      <c r="K355" s="180"/>
      <c r="L355" s="181"/>
      <c r="M355" s="181"/>
      <c r="N355" s="178"/>
      <c r="O355" s="182"/>
      <c r="P355" s="182"/>
      <c r="Q355" s="182"/>
      <c r="R355" s="182"/>
      <c r="S355" s="182"/>
      <c r="T355" s="182"/>
      <c r="U355" s="31"/>
      <c r="V355" s="31"/>
    </row>
    <row r="356" spans="1:22" ht="49.5" customHeight="1">
      <c r="A356" s="85"/>
      <c r="B356" s="71"/>
      <c r="C356" s="183" t="s">
        <v>356</v>
      </c>
      <c r="D356" s="522" t="s">
        <v>259</v>
      </c>
      <c r="E356" s="433"/>
      <c r="F356" s="433"/>
      <c r="G356" s="433"/>
      <c r="H356" s="433"/>
      <c r="I356" s="433"/>
      <c r="J356" s="434"/>
      <c r="K356" s="511"/>
      <c r="L356" s="441"/>
      <c r="M356" s="441"/>
      <c r="N356" s="441"/>
      <c r="O356" s="441"/>
      <c r="P356" s="441"/>
      <c r="Q356" s="441"/>
      <c r="R356" s="441"/>
      <c r="S356" s="441"/>
      <c r="T356" s="442"/>
      <c r="U356" s="86"/>
      <c r="V356" s="87"/>
    </row>
    <row r="357" spans="1:22" ht="49.5" customHeight="1">
      <c r="A357" s="88"/>
      <c r="B357" s="71"/>
      <c r="C357" s="183" t="s">
        <v>357</v>
      </c>
      <c r="D357" s="522" t="s">
        <v>358</v>
      </c>
      <c r="E357" s="433"/>
      <c r="F357" s="433"/>
      <c r="G357" s="433"/>
      <c r="H357" s="433"/>
      <c r="I357" s="433"/>
      <c r="J357" s="434"/>
      <c r="K357" s="511"/>
      <c r="L357" s="441"/>
      <c r="M357" s="441"/>
      <c r="N357" s="441"/>
      <c r="O357" s="441"/>
      <c r="P357" s="441"/>
      <c r="Q357" s="441"/>
      <c r="R357" s="441"/>
      <c r="S357" s="441"/>
      <c r="T357" s="442"/>
      <c r="U357" s="86"/>
      <c r="V357" s="87"/>
    </row>
    <row r="358" spans="1:22" ht="49.5" customHeight="1">
      <c r="A358" s="88"/>
      <c r="B358" s="71"/>
      <c r="C358" s="183" t="s">
        <v>359</v>
      </c>
      <c r="D358" s="522" t="s">
        <v>360</v>
      </c>
      <c r="E358" s="433"/>
      <c r="F358" s="433"/>
      <c r="G358" s="433"/>
      <c r="H358" s="433"/>
      <c r="I358" s="433"/>
      <c r="J358" s="434"/>
      <c r="K358" s="511"/>
      <c r="L358" s="441"/>
      <c r="M358" s="441"/>
      <c r="N358" s="441"/>
      <c r="O358" s="441"/>
      <c r="P358" s="441"/>
      <c r="Q358" s="441"/>
      <c r="R358" s="441"/>
      <c r="S358" s="441"/>
      <c r="T358" s="442"/>
      <c r="U358" s="86"/>
      <c r="V358" s="87"/>
    </row>
    <row r="359" spans="1:22" ht="73.5" customHeight="1">
      <c r="A359" s="85"/>
      <c r="B359" s="71"/>
      <c r="C359" s="183" t="s">
        <v>361</v>
      </c>
      <c r="D359" s="522" t="s">
        <v>362</v>
      </c>
      <c r="E359" s="433"/>
      <c r="F359" s="433"/>
      <c r="G359" s="433"/>
      <c r="H359" s="433"/>
      <c r="I359" s="433"/>
      <c r="J359" s="434"/>
      <c r="K359" s="511"/>
      <c r="L359" s="441"/>
      <c r="M359" s="441"/>
      <c r="N359" s="441"/>
      <c r="O359" s="441"/>
      <c r="P359" s="441"/>
      <c r="Q359" s="441"/>
      <c r="R359" s="441"/>
      <c r="S359" s="441"/>
      <c r="T359" s="442"/>
      <c r="U359" s="86"/>
      <c r="V359" s="87"/>
    </row>
    <row r="360" spans="1:22" ht="49.5" customHeight="1">
      <c r="A360" s="88"/>
      <c r="B360" s="71"/>
      <c r="C360" s="183" t="s">
        <v>363</v>
      </c>
      <c r="D360" s="522" t="s">
        <v>364</v>
      </c>
      <c r="E360" s="433"/>
      <c r="F360" s="433"/>
      <c r="G360" s="433"/>
      <c r="H360" s="433"/>
      <c r="I360" s="433"/>
      <c r="J360" s="434"/>
      <c r="K360" s="511"/>
      <c r="L360" s="441"/>
      <c r="M360" s="441"/>
      <c r="N360" s="441"/>
      <c r="O360" s="441"/>
      <c r="P360" s="441"/>
      <c r="Q360" s="441"/>
      <c r="R360" s="441"/>
      <c r="S360" s="441"/>
      <c r="T360" s="442"/>
      <c r="U360" s="86"/>
      <c r="V360" s="87"/>
    </row>
    <row r="361" spans="1:22" ht="12.75" customHeight="1">
      <c r="A361" s="88"/>
      <c r="B361" s="71"/>
      <c r="C361" s="88"/>
      <c r="D361" s="83"/>
      <c r="E361" s="83"/>
      <c r="F361" s="83"/>
      <c r="G361" s="83"/>
      <c r="H361" s="83"/>
      <c r="I361" s="83"/>
      <c r="J361" s="83"/>
      <c r="K361" s="82"/>
      <c r="L361" s="82"/>
      <c r="M361" s="82"/>
      <c r="N361" s="82"/>
      <c r="O361" s="82"/>
      <c r="P361" s="82"/>
      <c r="Q361" s="82"/>
      <c r="R361" s="82"/>
      <c r="S361" s="82"/>
      <c r="T361" s="82"/>
      <c r="U361" s="86"/>
      <c r="V361" s="87"/>
    </row>
    <row r="362" spans="1:22" ht="24.75" customHeight="1">
      <c r="A362" s="512" t="s">
        <v>365</v>
      </c>
      <c r="B362" s="513"/>
      <c r="C362" s="513"/>
      <c r="D362" s="513"/>
      <c r="E362" s="513"/>
      <c r="F362" s="513"/>
      <c r="G362" s="513"/>
      <c r="H362" s="513"/>
      <c r="I362" s="513"/>
      <c r="J362" s="513"/>
      <c r="K362" s="513"/>
      <c r="L362" s="513"/>
      <c r="M362" s="513"/>
      <c r="N362" s="513"/>
      <c r="O362" s="513"/>
      <c r="P362" s="513"/>
      <c r="Q362" s="513"/>
      <c r="R362" s="513"/>
      <c r="S362" s="513"/>
      <c r="T362" s="513"/>
      <c r="U362" s="513"/>
      <c r="V362" s="513"/>
    </row>
    <row r="363" spans="1:22" ht="14.25" customHeight="1">
      <c r="A363" s="81"/>
      <c r="B363" s="46"/>
      <c r="C363" s="82"/>
      <c r="D363" s="46"/>
      <c r="E363" s="46"/>
      <c r="F363" s="46"/>
      <c r="G363" s="83"/>
      <c r="H363" s="83"/>
      <c r="I363" s="83"/>
      <c r="J363" s="83"/>
      <c r="K363" s="83"/>
      <c r="L363" s="82"/>
      <c r="M363" s="82"/>
      <c r="N363" s="82"/>
      <c r="O363" s="31"/>
      <c r="P363" s="31"/>
      <c r="Q363" s="31"/>
      <c r="R363" s="31"/>
      <c r="S363" s="31"/>
      <c r="T363" s="31"/>
      <c r="U363" s="31"/>
      <c r="V363" s="31"/>
    </row>
    <row r="364" spans="1:22" ht="27.75" customHeight="1">
      <c r="A364" s="81"/>
      <c r="B364" s="46"/>
      <c r="C364" s="545" t="s">
        <v>230</v>
      </c>
      <c r="D364" s="533"/>
      <c r="E364" s="534"/>
      <c r="F364" s="514"/>
      <c r="G364" s="515"/>
      <c r="H364" s="515"/>
      <c r="I364" s="515"/>
      <c r="J364" s="515"/>
      <c r="K364" s="515"/>
      <c r="L364" s="515"/>
      <c r="M364" s="515"/>
      <c r="N364" s="515"/>
      <c r="O364" s="515"/>
      <c r="P364" s="515"/>
      <c r="Q364" s="515"/>
      <c r="R364" s="515"/>
      <c r="S364" s="518" t="s">
        <v>232</v>
      </c>
      <c r="T364" s="393"/>
      <c r="U364" s="31"/>
      <c r="V364" s="31"/>
    </row>
    <row r="365" spans="1:22" ht="108" customHeight="1">
      <c r="A365" s="81"/>
      <c r="B365" s="46"/>
      <c r="C365" s="535"/>
      <c r="D365" s="536"/>
      <c r="E365" s="409"/>
      <c r="F365" s="516"/>
      <c r="G365" s="517"/>
      <c r="H365" s="517"/>
      <c r="I365" s="517"/>
      <c r="J365" s="517"/>
      <c r="K365" s="517"/>
      <c r="L365" s="517"/>
      <c r="M365" s="517"/>
      <c r="N365" s="517"/>
      <c r="O365" s="517"/>
      <c r="P365" s="517"/>
      <c r="Q365" s="517"/>
      <c r="R365" s="517"/>
      <c r="S365" s="519">
        <f>SUM(S368:T373)</f>
        <v>0</v>
      </c>
      <c r="T365" s="520"/>
      <c r="U365" s="31"/>
      <c r="V365" s="31"/>
    </row>
    <row r="366" spans="1:22" ht="15.75" customHeight="1">
      <c r="A366" s="81"/>
      <c r="B366" s="46"/>
      <c r="C366" s="82"/>
      <c r="D366" s="46"/>
      <c r="E366" s="46"/>
      <c r="F366" s="46"/>
      <c r="G366" s="83"/>
      <c r="H366" s="83"/>
      <c r="I366" s="83"/>
      <c r="J366" s="83"/>
      <c r="K366" s="83"/>
      <c r="L366" s="82"/>
      <c r="M366" s="82"/>
      <c r="N366" s="82"/>
      <c r="O366" s="31"/>
      <c r="P366" s="31"/>
      <c r="Q366" s="31"/>
      <c r="R366" s="31"/>
      <c r="S366" s="31"/>
      <c r="T366" s="31"/>
      <c r="U366" s="31"/>
      <c r="V366" s="31"/>
    </row>
    <row r="367" spans="1:22" ht="24.75" customHeight="1">
      <c r="A367" s="82"/>
      <c r="B367" s="46"/>
      <c r="C367" s="521" t="s">
        <v>366</v>
      </c>
      <c r="D367" s="367"/>
      <c r="E367" s="428"/>
      <c r="F367" s="521" t="s">
        <v>234</v>
      </c>
      <c r="G367" s="367"/>
      <c r="H367" s="428"/>
      <c r="I367" s="521" t="s">
        <v>235</v>
      </c>
      <c r="J367" s="428"/>
      <c r="K367" s="521" t="s">
        <v>236</v>
      </c>
      <c r="L367" s="428"/>
      <c r="M367" s="521" t="s">
        <v>237</v>
      </c>
      <c r="N367" s="428"/>
      <c r="O367" s="521" t="s">
        <v>238</v>
      </c>
      <c r="P367" s="367"/>
      <c r="Q367" s="367"/>
      <c r="R367" s="428"/>
      <c r="S367" s="521" t="s">
        <v>207</v>
      </c>
      <c r="T367" s="428"/>
      <c r="U367" s="20"/>
      <c r="V367" s="31"/>
    </row>
    <row r="368" spans="1:22" ht="99.75" customHeight="1">
      <c r="A368" s="82"/>
      <c r="B368" s="46"/>
      <c r="C368" s="425"/>
      <c r="D368" s="378"/>
      <c r="E368" s="426"/>
      <c r="F368" s="429"/>
      <c r="G368" s="430"/>
      <c r="H368" s="431"/>
      <c r="I368" s="429"/>
      <c r="J368" s="426"/>
      <c r="K368" s="429"/>
      <c r="L368" s="426"/>
      <c r="M368" s="429"/>
      <c r="N368" s="426"/>
      <c r="O368" s="429"/>
      <c r="P368" s="378"/>
      <c r="Q368" s="378"/>
      <c r="R368" s="378"/>
      <c r="S368" s="438"/>
      <c r="T368" s="439"/>
      <c r="U368" s="523"/>
      <c r="V368" s="31"/>
    </row>
    <row r="369" spans="1:22" ht="99.75" customHeight="1">
      <c r="A369" s="82"/>
      <c r="B369" s="46"/>
      <c r="C369" s="425"/>
      <c r="D369" s="378"/>
      <c r="E369" s="426"/>
      <c r="F369" s="429"/>
      <c r="G369" s="430"/>
      <c r="H369" s="431"/>
      <c r="I369" s="429"/>
      <c r="J369" s="426"/>
      <c r="K369" s="429"/>
      <c r="L369" s="426"/>
      <c r="M369" s="429"/>
      <c r="N369" s="426"/>
      <c r="O369" s="429"/>
      <c r="P369" s="378"/>
      <c r="Q369" s="378"/>
      <c r="R369" s="378"/>
      <c r="S369" s="438"/>
      <c r="T369" s="439"/>
      <c r="U369" s="333"/>
      <c r="V369" s="31"/>
    </row>
    <row r="370" spans="1:22" ht="99.75" customHeight="1">
      <c r="A370" s="82"/>
      <c r="B370" s="46"/>
      <c r="C370" s="425"/>
      <c r="D370" s="378"/>
      <c r="E370" s="426"/>
      <c r="F370" s="429"/>
      <c r="G370" s="430"/>
      <c r="H370" s="431"/>
      <c r="I370" s="429"/>
      <c r="J370" s="426"/>
      <c r="K370" s="429"/>
      <c r="L370" s="426"/>
      <c r="M370" s="429"/>
      <c r="N370" s="426"/>
      <c r="O370" s="429"/>
      <c r="P370" s="378"/>
      <c r="Q370" s="378"/>
      <c r="R370" s="378"/>
      <c r="S370" s="438"/>
      <c r="T370" s="439"/>
      <c r="U370" s="333"/>
      <c r="V370" s="31"/>
    </row>
    <row r="371" spans="1:22" ht="99.75" customHeight="1">
      <c r="A371" s="82"/>
      <c r="B371" s="46"/>
      <c r="C371" s="429"/>
      <c r="D371" s="378"/>
      <c r="E371" s="426"/>
      <c r="F371" s="429"/>
      <c r="G371" s="430"/>
      <c r="H371" s="431"/>
      <c r="I371" s="429"/>
      <c r="J371" s="426"/>
      <c r="K371" s="429"/>
      <c r="L371" s="426"/>
      <c r="M371" s="429"/>
      <c r="N371" s="426"/>
      <c r="O371" s="429"/>
      <c r="P371" s="378"/>
      <c r="Q371" s="378"/>
      <c r="R371" s="378"/>
      <c r="S371" s="438"/>
      <c r="T371" s="439"/>
      <c r="U371" s="333"/>
      <c r="V371" s="31"/>
    </row>
    <row r="372" spans="1:22" ht="99.75" customHeight="1">
      <c r="A372" s="82"/>
      <c r="B372" s="46"/>
      <c r="C372" s="425"/>
      <c r="D372" s="378"/>
      <c r="E372" s="426"/>
      <c r="F372" s="429"/>
      <c r="G372" s="430"/>
      <c r="H372" s="431"/>
      <c r="I372" s="429"/>
      <c r="J372" s="426"/>
      <c r="K372" s="429"/>
      <c r="L372" s="426"/>
      <c r="M372" s="429"/>
      <c r="N372" s="426"/>
      <c r="O372" s="429"/>
      <c r="P372" s="378"/>
      <c r="Q372" s="378"/>
      <c r="R372" s="378"/>
      <c r="S372" s="438"/>
      <c r="T372" s="439"/>
      <c r="U372" s="333"/>
      <c r="V372" s="31"/>
    </row>
    <row r="373" spans="1:22" ht="99.75" customHeight="1">
      <c r="A373" s="82"/>
      <c r="B373" s="46"/>
      <c r="C373" s="427" t="s">
        <v>256</v>
      </c>
      <c r="D373" s="367"/>
      <c r="E373" s="428"/>
      <c r="F373" s="429"/>
      <c r="G373" s="430"/>
      <c r="H373" s="431"/>
      <c r="I373" s="429"/>
      <c r="J373" s="426"/>
      <c r="K373" s="429"/>
      <c r="L373" s="426"/>
      <c r="M373" s="429"/>
      <c r="N373" s="426"/>
      <c r="O373" s="429"/>
      <c r="P373" s="378"/>
      <c r="Q373" s="378"/>
      <c r="R373" s="378"/>
      <c r="S373" s="438"/>
      <c r="T373" s="439"/>
      <c r="U373" s="333"/>
      <c r="V373" s="31"/>
    </row>
    <row r="374" spans="1:22" ht="14.25" customHeight="1">
      <c r="A374" s="81"/>
      <c r="B374" s="46"/>
      <c r="C374" s="82"/>
      <c r="D374" s="46"/>
      <c r="E374" s="46"/>
      <c r="F374" s="46"/>
      <c r="G374" s="83"/>
      <c r="H374" s="83"/>
      <c r="I374" s="83"/>
      <c r="J374" s="83"/>
      <c r="K374" s="83"/>
      <c r="L374" s="54"/>
      <c r="M374" s="54"/>
      <c r="N374" s="82"/>
      <c r="O374" s="31"/>
      <c r="P374" s="31"/>
      <c r="Q374" s="31"/>
      <c r="R374" s="31"/>
      <c r="S374" s="31"/>
      <c r="T374" s="31"/>
      <c r="U374" s="31"/>
      <c r="V374" s="31"/>
    </row>
    <row r="375" spans="1:22" ht="49.5" customHeight="1">
      <c r="A375" s="88"/>
      <c r="B375" s="71"/>
      <c r="C375" s="148" t="s">
        <v>367</v>
      </c>
      <c r="D375" s="432" t="s">
        <v>259</v>
      </c>
      <c r="E375" s="433"/>
      <c r="F375" s="433"/>
      <c r="G375" s="433"/>
      <c r="H375" s="433"/>
      <c r="I375" s="433"/>
      <c r="J375" s="434"/>
      <c r="K375" s="440"/>
      <c r="L375" s="441"/>
      <c r="M375" s="441"/>
      <c r="N375" s="441"/>
      <c r="O375" s="441"/>
      <c r="P375" s="441"/>
      <c r="Q375" s="441"/>
      <c r="R375" s="441"/>
      <c r="S375" s="441"/>
      <c r="T375" s="442"/>
      <c r="U375" s="86"/>
      <c r="V375" s="87"/>
    </row>
    <row r="376" spans="1:22" ht="67.5" customHeight="1">
      <c r="A376" s="88"/>
      <c r="B376" s="71"/>
      <c r="C376" s="148" t="s">
        <v>368</v>
      </c>
      <c r="D376" s="432" t="s">
        <v>369</v>
      </c>
      <c r="E376" s="433"/>
      <c r="F376" s="433"/>
      <c r="G376" s="433"/>
      <c r="H376" s="433"/>
      <c r="I376" s="433"/>
      <c r="J376" s="434"/>
      <c r="K376" s="435"/>
      <c r="L376" s="436"/>
      <c r="M376" s="436"/>
      <c r="N376" s="436"/>
      <c r="O376" s="436"/>
      <c r="P376" s="436"/>
      <c r="Q376" s="436"/>
      <c r="R376" s="436"/>
      <c r="S376" s="436"/>
      <c r="T376" s="437"/>
      <c r="U376" s="86"/>
      <c r="V376" s="87"/>
    </row>
    <row r="377" spans="1:22" ht="15" customHeight="1">
      <c r="A377" s="88"/>
      <c r="B377" s="71"/>
      <c r="C377" s="71"/>
      <c r="D377" s="71"/>
      <c r="E377" s="71"/>
      <c r="F377" s="71"/>
      <c r="G377" s="71"/>
      <c r="H377" s="91"/>
      <c r="I377" s="91"/>
      <c r="J377" s="91"/>
      <c r="K377" s="91"/>
      <c r="L377" s="91"/>
      <c r="M377" s="91"/>
      <c r="N377" s="71"/>
      <c r="O377" s="71"/>
      <c r="P377" s="71"/>
      <c r="Q377" s="71"/>
      <c r="R377" s="71"/>
      <c r="S377" s="71"/>
      <c r="T377" s="71"/>
      <c r="U377" s="71"/>
      <c r="V377" s="87"/>
    </row>
    <row r="378" spans="1:22" ht="19.5" customHeight="1" thickBot="1">
      <c r="A378" s="387" t="s">
        <v>370</v>
      </c>
      <c r="B378" s="388"/>
      <c r="C378" s="388"/>
      <c r="D378" s="388"/>
      <c r="E378" s="388"/>
      <c r="F378" s="388"/>
      <c r="G378" s="388"/>
      <c r="H378" s="388"/>
      <c r="I378" s="388"/>
      <c r="J378" s="388"/>
      <c r="K378" s="388"/>
      <c r="L378" s="388"/>
      <c r="M378" s="388"/>
      <c r="N378" s="388"/>
      <c r="O378" s="388"/>
      <c r="P378" s="388"/>
      <c r="Q378" s="388"/>
      <c r="R378" s="388"/>
      <c r="S378" s="388"/>
      <c r="T378" s="388"/>
      <c r="U378" s="388"/>
      <c r="V378" s="388"/>
    </row>
    <row r="379" spans="1:22" ht="75" customHeight="1">
      <c r="A379" s="92"/>
      <c r="B379" s="142" t="s">
        <v>371</v>
      </c>
      <c r="C379" s="483" t="s">
        <v>372</v>
      </c>
      <c r="D379" s="484"/>
      <c r="E379" s="484"/>
      <c r="F379" s="484"/>
      <c r="G379" s="484"/>
      <c r="H379" s="480"/>
      <c r="I379" s="481"/>
      <c r="J379" s="481"/>
      <c r="K379" s="481"/>
      <c r="L379" s="481"/>
      <c r="M379" s="481"/>
      <c r="N379" s="449" t="s">
        <v>373</v>
      </c>
      <c r="O379" s="482"/>
      <c r="P379" s="482"/>
      <c r="Q379" s="482"/>
      <c r="R379" s="482"/>
      <c r="S379" s="482"/>
      <c r="T379" s="482"/>
      <c r="U379" s="482"/>
      <c r="V379" s="55"/>
    </row>
    <row r="380" spans="1:22" ht="75" customHeight="1">
      <c r="A380" s="92"/>
      <c r="B380" s="142" t="s">
        <v>374</v>
      </c>
      <c r="C380" s="485" t="s">
        <v>375</v>
      </c>
      <c r="D380" s="373"/>
      <c r="E380" s="373"/>
      <c r="F380" s="373"/>
      <c r="G380" s="373"/>
      <c r="H380" s="486"/>
      <c r="I380" s="487"/>
      <c r="J380" s="487"/>
      <c r="K380" s="487"/>
      <c r="L380" s="487"/>
      <c r="M380" s="487"/>
      <c r="N380" s="449" t="s">
        <v>376</v>
      </c>
      <c r="O380" s="482"/>
      <c r="P380" s="482"/>
      <c r="Q380" s="482"/>
      <c r="R380" s="482"/>
      <c r="S380" s="482"/>
      <c r="T380" s="482"/>
      <c r="U380" s="482"/>
      <c r="V380" s="55"/>
    </row>
    <row r="381" spans="1:22" ht="75" customHeight="1">
      <c r="A381" s="92"/>
      <c r="B381" s="142" t="s">
        <v>377</v>
      </c>
      <c r="C381" s="485" t="s">
        <v>378</v>
      </c>
      <c r="D381" s="373"/>
      <c r="E381" s="373"/>
      <c r="F381" s="373"/>
      <c r="G381" s="373"/>
      <c r="H381" s="488"/>
      <c r="I381" s="378"/>
      <c r="J381" s="378"/>
      <c r="K381" s="378"/>
      <c r="L381" s="378"/>
      <c r="M381" s="378"/>
      <c r="N381" s="449" t="s">
        <v>379</v>
      </c>
      <c r="O381" s="482"/>
      <c r="P381" s="482"/>
      <c r="Q381" s="482"/>
      <c r="R381" s="482"/>
      <c r="S381" s="482"/>
      <c r="T381" s="482"/>
      <c r="U381" s="482"/>
      <c r="V381" s="55"/>
    </row>
    <row r="382" spans="1:22" ht="20.75" hidden="1" customHeight="1">
      <c r="A382" s="85"/>
      <c r="B382" s="84"/>
      <c r="C382" s="491"/>
      <c r="D382" s="492"/>
      <c r="E382" s="492"/>
      <c r="F382" s="492"/>
      <c r="G382" s="492"/>
      <c r="H382" s="493"/>
      <c r="I382" s="494"/>
      <c r="J382" s="494"/>
      <c r="K382" s="494"/>
      <c r="L382" s="494"/>
      <c r="M382" s="494"/>
      <c r="N382" s="495"/>
      <c r="O382" s="496"/>
      <c r="P382" s="496"/>
      <c r="Q382" s="496"/>
      <c r="R382" s="496"/>
      <c r="S382" s="496"/>
      <c r="T382" s="496"/>
      <c r="U382" s="496"/>
      <c r="V382" s="87"/>
    </row>
    <row r="383" spans="1:22" ht="15" customHeight="1">
      <c r="A383" s="265"/>
      <c r="B383" s="263"/>
      <c r="C383" s="84"/>
      <c r="D383" s="82"/>
      <c r="E383" s="82"/>
      <c r="F383" s="82"/>
      <c r="G383" s="82"/>
      <c r="H383" s="82"/>
      <c r="I383" s="83"/>
      <c r="J383" s="83"/>
      <c r="K383" s="83"/>
      <c r="L383" s="83"/>
      <c r="M383" s="84"/>
      <c r="N383" s="90"/>
      <c r="O383" s="31"/>
      <c r="P383" s="31"/>
      <c r="Q383" s="31"/>
      <c r="R383" s="31"/>
      <c r="S383" s="31"/>
      <c r="T383" s="31"/>
      <c r="U383" s="31"/>
      <c r="V383" s="264"/>
    </row>
    <row r="384" spans="1:22" ht="24.75" customHeight="1" thickBot="1">
      <c r="A384" s="359" t="s">
        <v>380</v>
      </c>
      <c r="B384" s="365"/>
      <c r="C384" s="365"/>
      <c r="D384" s="365"/>
      <c r="E384" s="365"/>
      <c r="F384" s="365"/>
      <c r="G384" s="365"/>
      <c r="H384" s="365"/>
      <c r="I384" s="365"/>
      <c r="J384" s="365"/>
      <c r="K384" s="365"/>
      <c r="L384" s="365"/>
      <c r="M384" s="365"/>
      <c r="N384" s="365"/>
      <c r="O384" s="365"/>
      <c r="P384" s="365"/>
      <c r="Q384" s="365"/>
      <c r="R384" s="365"/>
      <c r="S384" s="365"/>
      <c r="T384" s="365"/>
      <c r="U384" s="365"/>
      <c r="V384" s="365"/>
    </row>
    <row r="385" spans="1:16384" ht="168" customHeight="1">
      <c r="A385" s="140"/>
      <c r="B385" s="391" t="s">
        <v>1153</v>
      </c>
      <c r="C385" s="391"/>
      <c r="D385" s="391"/>
      <c r="E385" s="391"/>
      <c r="F385" s="391"/>
      <c r="G385" s="391"/>
      <c r="H385" s="391"/>
      <c r="I385" s="391"/>
      <c r="J385" s="391"/>
      <c r="K385" s="391"/>
      <c r="L385" s="391"/>
      <c r="M385" s="391"/>
      <c r="N385" s="391"/>
      <c r="O385" s="391"/>
      <c r="P385" s="391"/>
      <c r="Q385" s="391"/>
      <c r="R385" s="391"/>
      <c r="S385" s="391"/>
      <c r="T385" s="391"/>
      <c r="U385" s="391"/>
      <c r="V385" s="141"/>
    </row>
    <row r="386" spans="1:16384" ht="19.5" customHeight="1" thickBot="1">
      <c r="A386" s="387" t="s">
        <v>381</v>
      </c>
      <c r="B386" s="388"/>
      <c r="C386" s="388"/>
      <c r="D386" s="388"/>
      <c r="E386" s="388"/>
      <c r="F386" s="388"/>
      <c r="G386" s="388"/>
      <c r="H386" s="388"/>
      <c r="I386" s="388"/>
      <c r="J386" s="388"/>
      <c r="K386" s="388"/>
      <c r="L386" s="388"/>
      <c r="M386" s="388"/>
      <c r="N386" s="388"/>
      <c r="O386" s="388"/>
      <c r="P386" s="388"/>
      <c r="Q386" s="388"/>
      <c r="R386" s="388"/>
      <c r="S386" s="388"/>
      <c r="T386" s="388"/>
      <c r="U386" s="388"/>
      <c r="V386" s="388"/>
    </row>
    <row r="387" spans="1:16384" ht="99.75" customHeight="1">
      <c r="A387" s="64"/>
      <c r="B387" s="147" t="s">
        <v>382</v>
      </c>
      <c r="C387" s="499" t="s">
        <v>383</v>
      </c>
      <c r="D387" s="500"/>
      <c r="E387" s="500"/>
      <c r="F387" s="500"/>
      <c r="G387" s="500"/>
      <c r="H387" s="501"/>
      <c r="I387" s="502"/>
      <c r="J387" s="502"/>
      <c r="K387" s="502"/>
      <c r="L387" s="502"/>
      <c r="M387" s="502"/>
      <c r="N387" s="503"/>
      <c r="O387" s="500"/>
      <c r="P387" s="500"/>
      <c r="Q387" s="500"/>
      <c r="R387" s="500"/>
      <c r="S387" s="500"/>
      <c r="T387" s="500"/>
      <c r="U387" s="500"/>
      <c r="V387" s="66"/>
    </row>
    <row r="388" spans="1:16384" ht="30" customHeight="1">
      <c r="A388" s="62"/>
      <c r="B388" s="407"/>
      <c r="C388" s="443" t="s">
        <v>384</v>
      </c>
      <c r="D388" s="450"/>
      <c r="E388" s="450"/>
      <c r="F388" s="450"/>
      <c r="G388" s="451"/>
      <c r="H388" s="443" t="s">
        <v>385</v>
      </c>
      <c r="I388" s="451"/>
      <c r="J388" s="443" t="s">
        <v>386</v>
      </c>
      <c r="K388" s="450"/>
      <c r="L388" s="450"/>
      <c r="M388" s="451"/>
      <c r="N388" s="443" t="s">
        <v>387</v>
      </c>
      <c r="O388" s="444"/>
      <c r="P388" s="444"/>
      <c r="Q388" s="444"/>
      <c r="R388" s="444"/>
      <c r="S388" s="444"/>
      <c r="T388" s="444"/>
      <c r="U388" s="444"/>
      <c r="V388" s="444"/>
    </row>
    <row r="389" spans="1:16384" s="447" customFormat="1" ht="24.75" customHeight="1">
      <c r="A389" s="62"/>
      <c r="B389" s="408"/>
      <c r="C389" s="422" t="s">
        <v>388</v>
      </c>
      <c r="D389" s="392" t="s">
        <v>389</v>
      </c>
      <c r="E389" s="361"/>
      <c r="F389" s="361"/>
      <c r="G389" s="393"/>
      <c r="H389" s="403"/>
      <c r="I389" s="404"/>
      <c r="J389" s="403"/>
      <c r="K389" s="405"/>
      <c r="L389" s="405"/>
      <c r="M389" s="406"/>
      <c r="N389" s="445" t="str">
        <f>IFERROR("You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
      </c>
      <c r="O389" s="446"/>
      <c r="P389" s="446"/>
      <c r="Q389" s="446"/>
      <c r="R389" s="446"/>
      <c r="S389" s="446"/>
      <c r="T389" s="446"/>
      <c r="U389" s="446"/>
      <c r="V389" s="446"/>
      <c r="W389" s="446"/>
      <c r="X389" s="446"/>
      <c r="Y389" s="446"/>
      <c r="Z389" s="446"/>
      <c r="AA389" s="446"/>
      <c r="AB389" s="446"/>
      <c r="AC389" s="446"/>
      <c r="AD389" s="446"/>
      <c r="AE389" s="446"/>
      <c r="AF389" s="446"/>
      <c r="AG389" s="446"/>
      <c r="AH389" s="446"/>
      <c r="AI389" s="446"/>
      <c r="AJ389" s="446"/>
      <c r="AK389" s="446"/>
      <c r="AL389" s="446"/>
      <c r="AM389" s="446"/>
      <c r="AN389" s="446"/>
      <c r="AO389" s="446"/>
      <c r="AP389" s="446"/>
      <c r="AQ389" s="446"/>
      <c r="AR389" s="446"/>
      <c r="AS389" s="446"/>
      <c r="AT389" s="446"/>
      <c r="AU389" s="446"/>
      <c r="AV389" s="446"/>
      <c r="AW389" s="446"/>
      <c r="AX389" s="446"/>
      <c r="AY389" s="446"/>
      <c r="AZ389" s="446"/>
      <c r="BA389" s="446"/>
      <c r="BB389" s="446"/>
      <c r="BC389" s="446"/>
      <c r="BD389" s="446"/>
      <c r="BE389" s="446"/>
      <c r="BF389" s="446"/>
      <c r="BG389" s="446"/>
      <c r="BH389" s="446"/>
      <c r="BI389" s="446"/>
      <c r="BJ389" s="446"/>
      <c r="BK389" s="446"/>
      <c r="BL389" s="446"/>
      <c r="BM389" s="446"/>
      <c r="BN389" s="446"/>
      <c r="BO389" s="446"/>
      <c r="BP389" s="446"/>
      <c r="BQ389" s="446"/>
      <c r="BR389" s="446"/>
      <c r="BS389" s="446"/>
      <c r="BT389" s="446"/>
      <c r="BU389" s="446"/>
      <c r="BV389" s="446"/>
      <c r="BW389" s="446"/>
      <c r="BX389" s="446"/>
      <c r="BY389" s="446"/>
      <c r="BZ389" s="446"/>
      <c r="CA389" s="446"/>
      <c r="CB389" s="446"/>
      <c r="CC389" s="446"/>
      <c r="CD389" s="446"/>
      <c r="CE389" s="446"/>
      <c r="CF389" s="446"/>
      <c r="CG389" s="446"/>
      <c r="CH389" s="446"/>
      <c r="CI389" s="446"/>
      <c r="CJ389" s="446"/>
      <c r="CK389" s="446"/>
      <c r="CL389" s="446"/>
      <c r="CM389" s="446"/>
      <c r="CN389" s="446"/>
      <c r="CO389" s="446"/>
      <c r="CP389" s="446"/>
      <c r="CQ389" s="446"/>
      <c r="CR389" s="446"/>
      <c r="CS389" s="446"/>
      <c r="CT389" s="446"/>
      <c r="CU389" s="446"/>
      <c r="CV389" s="446"/>
      <c r="CW389" s="446"/>
      <c r="CX389" s="446"/>
      <c r="CY389" s="446"/>
      <c r="CZ389" s="446"/>
      <c r="DA389" s="446"/>
      <c r="DB389" s="446"/>
      <c r="DC389" s="446"/>
      <c r="DD389" s="446"/>
      <c r="DE389" s="446"/>
      <c r="DF389" s="446"/>
      <c r="DG389" s="446"/>
      <c r="DH389" s="446"/>
      <c r="DI389" s="446"/>
      <c r="DJ389" s="446"/>
      <c r="DK389" s="446"/>
      <c r="DL389" s="446"/>
      <c r="DM389" s="446"/>
      <c r="DN389" s="446"/>
      <c r="DO389" s="446"/>
      <c r="DP389" s="446"/>
      <c r="DQ389" s="446"/>
      <c r="DR389" s="446"/>
      <c r="DS389" s="446"/>
      <c r="DT389" s="446"/>
      <c r="DU389" s="446"/>
      <c r="DV389" s="446"/>
      <c r="DW389" s="446"/>
      <c r="DX389" s="446"/>
      <c r="DY389" s="446"/>
      <c r="DZ389" s="446"/>
      <c r="EA389" s="446"/>
      <c r="EB389" s="446"/>
      <c r="EC389" s="446"/>
      <c r="ED389" s="446"/>
      <c r="EE389" s="446"/>
      <c r="EF389" s="446"/>
      <c r="EG389" s="446"/>
      <c r="EH389" s="446"/>
      <c r="EI389" s="446"/>
      <c r="EJ389" s="446"/>
      <c r="EK389" s="446"/>
      <c r="EL389" s="446"/>
      <c r="EM389" s="446"/>
      <c r="EN389" s="446"/>
      <c r="EO389" s="446"/>
      <c r="EP389" s="446"/>
      <c r="EQ389" s="446"/>
      <c r="ER389" s="446"/>
      <c r="ES389" s="446"/>
      <c r="ET389" s="446"/>
      <c r="EU389" s="446"/>
      <c r="EV389" s="446"/>
      <c r="EW389" s="446"/>
      <c r="EX389" s="446"/>
      <c r="EY389" s="446"/>
      <c r="EZ389" s="446"/>
      <c r="FA389" s="446"/>
      <c r="FB389" s="446"/>
      <c r="FC389" s="446"/>
      <c r="FD389" s="446"/>
      <c r="FE389" s="446"/>
      <c r="FF389" s="446"/>
      <c r="FG389" s="446"/>
      <c r="FH389" s="446"/>
      <c r="FI389" s="446"/>
      <c r="FJ389" s="446"/>
      <c r="FK389" s="446"/>
      <c r="FL389" s="446"/>
      <c r="FM389" s="446"/>
      <c r="FN389" s="446"/>
      <c r="FO389" s="446"/>
      <c r="FP389" s="446"/>
      <c r="FQ389" s="446"/>
      <c r="FR389" s="446"/>
      <c r="FS389" s="446"/>
      <c r="FT389" s="446"/>
      <c r="FU389" s="446"/>
      <c r="FV389" s="446"/>
      <c r="FW389" s="446"/>
      <c r="FX389" s="446"/>
      <c r="FY389" s="446"/>
      <c r="FZ389" s="446"/>
      <c r="GA389" s="446"/>
      <c r="GB389" s="446"/>
      <c r="GC389" s="446"/>
      <c r="GD389" s="446"/>
      <c r="GE389" s="446"/>
      <c r="GF389" s="446"/>
      <c r="GG389" s="446"/>
      <c r="GH389" s="446"/>
      <c r="GI389" s="446"/>
      <c r="GJ389" s="446"/>
      <c r="GK389" s="446"/>
      <c r="GL389" s="446"/>
      <c r="GM389" s="446"/>
      <c r="GN389" s="446"/>
      <c r="GO389" s="446"/>
      <c r="GP389" s="446"/>
      <c r="GQ389" s="446"/>
      <c r="GR389" s="446"/>
      <c r="GS389" s="446"/>
      <c r="GT389" s="446"/>
      <c r="GU389" s="446"/>
      <c r="GV389" s="446"/>
      <c r="GW389" s="446"/>
      <c r="GX389" s="446"/>
      <c r="GY389" s="446"/>
      <c r="GZ389" s="446"/>
      <c r="HA389" s="446"/>
      <c r="HB389" s="446"/>
      <c r="HC389" s="446"/>
      <c r="HD389" s="446"/>
      <c r="HE389" s="446"/>
      <c r="HF389" s="446"/>
      <c r="HG389" s="446"/>
      <c r="HH389" s="446"/>
      <c r="HI389" s="446"/>
      <c r="HJ389" s="446"/>
      <c r="HK389" s="446"/>
      <c r="HL389" s="446"/>
      <c r="HM389" s="446"/>
      <c r="HN389" s="446"/>
      <c r="HO389" s="446"/>
      <c r="HP389" s="446"/>
      <c r="HQ389" s="446"/>
      <c r="HR389" s="446"/>
      <c r="HS389" s="446"/>
      <c r="HT389" s="446"/>
      <c r="HU389" s="446"/>
      <c r="HV389" s="446"/>
      <c r="HW389" s="446"/>
      <c r="HX389" s="446"/>
      <c r="HY389" s="446"/>
      <c r="HZ389" s="446"/>
      <c r="IA389" s="446"/>
      <c r="IB389" s="446"/>
      <c r="IC389" s="446"/>
      <c r="ID389" s="446"/>
      <c r="IE389" s="446"/>
      <c r="IF389" s="446"/>
      <c r="IG389" s="446"/>
      <c r="IH389" s="446"/>
      <c r="II389" s="446"/>
      <c r="IJ389" s="446"/>
      <c r="IK389" s="446"/>
      <c r="IL389" s="446"/>
      <c r="IM389" s="446"/>
      <c r="IN389" s="446"/>
      <c r="IO389" s="446"/>
      <c r="IP389" s="446"/>
      <c r="IQ389" s="446"/>
      <c r="IR389" s="446"/>
      <c r="IS389" s="446"/>
      <c r="IT389" s="446"/>
      <c r="IU389" s="446"/>
      <c r="IV389" s="446"/>
      <c r="IW389" s="446"/>
      <c r="IX389" s="446"/>
      <c r="IY389" s="446"/>
      <c r="IZ389" s="446"/>
      <c r="JA389" s="446"/>
      <c r="JB389" s="446"/>
      <c r="JC389" s="446"/>
      <c r="JD389" s="446"/>
      <c r="JE389" s="446"/>
      <c r="JF389" s="446"/>
      <c r="JG389" s="446"/>
      <c r="JH389" s="446"/>
      <c r="JI389" s="446"/>
      <c r="JJ389" s="446"/>
      <c r="JK389" s="446"/>
      <c r="JL389" s="446"/>
      <c r="JM389" s="446"/>
      <c r="JN389" s="446"/>
      <c r="JO389" s="446"/>
      <c r="JP389" s="446"/>
      <c r="JQ389" s="446"/>
      <c r="JR389" s="446"/>
      <c r="JS389" s="446"/>
      <c r="JT389" s="446"/>
      <c r="JU389" s="446"/>
      <c r="JV389" s="446"/>
      <c r="JW389" s="446"/>
      <c r="JX389" s="446"/>
      <c r="JY389" s="446"/>
      <c r="JZ389" s="446"/>
      <c r="KA389" s="446"/>
      <c r="KB389" s="446"/>
      <c r="KC389" s="446"/>
      <c r="KD389" s="446"/>
      <c r="KE389" s="446"/>
      <c r="KF389" s="446"/>
      <c r="KG389" s="446"/>
      <c r="KH389" s="446"/>
      <c r="KI389" s="446"/>
      <c r="KJ389" s="446"/>
      <c r="KK389" s="446"/>
      <c r="KL389" s="446"/>
      <c r="KM389" s="446"/>
      <c r="KN389" s="446"/>
      <c r="KO389" s="446"/>
      <c r="KP389" s="446"/>
      <c r="KQ389" s="446"/>
      <c r="KR389" s="446"/>
      <c r="KS389" s="446"/>
      <c r="KT389" s="446"/>
      <c r="KU389" s="446"/>
      <c r="KV389" s="446"/>
      <c r="KW389" s="446"/>
      <c r="KX389" s="446"/>
      <c r="KY389" s="446"/>
      <c r="KZ389" s="446"/>
      <c r="LA389" s="446"/>
      <c r="LB389" s="446"/>
      <c r="LC389" s="446"/>
      <c r="LD389" s="446"/>
      <c r="LE389" s="446"/>
      <c r="LF389" s="446"/>
      <c r="LG389" s="446"/>
      <c r="LH389" s="446"/>
      <c r="LI389" s="446"/>
      <c r="LJ389" s="446"/>
      <c r="LK389" s="446"/>
      <c r="LL389" s="446"/>
      <c r="LM389" s="446"/>
      <c r="LN389" s="446"/>
      <c r="LO389" s="446"/>
      <c r="LP389" s="446"/>
      <c r="LQ389" s="446"/>
      <c r="LR389" s="446"/>
      <c r="LS389" s="446"/>
      <c r="LT389" s="446"/>
      <c r="LU389" s="446"/>
      <c r="LV389" s="446"/>
      <c r="LW389" s="446"/>
      <c r="LX389" s="446"/>
      <c r="LY389" s="446"/>
      <c r="LZ389" s="446"/>
      <c r="MA389" s="446"/>
      <c r="MB389" s="446"/>
      <c r="MC389" s="446"/>
      <c r="MD389" s="446"/>
      <c r="ME389" s="446"/>
      <c r="MF389" s="446"/>
      <c r="MG389" s="446"/>
      <c r="MH389" s="446"/>
      <c r="MI389" s="446"/>
      <c r="MJ389" s="446"/>
      <c r="MK389" s="446"/>
      <c r="ML389" s="446"/>
      <c r="MM389" s="446"/>
      <c r="MN389" s="446"/>
      <c r="MO389" s="446"/>
      <c r="MP389" s="446"/>
      <c r="MQ389" s="446"/>
      <c r="MR389" s="446"/>
      <c r="MS389" s="446"/>
      <c r="MT389" s="446"/>
      <c r="MU389" s="446"/>
      <c r="MV389" s="446"/>
      <c r="MW389" s="446"/>
      <c r="MX389" s="446"/>
      <c r="MY389" s="446"/>
      <c r="MZ389" s="446"/>
      <c r="NA389" s="446"/>
      <c r="NB389" s="446"/>
      <c r="NC389" s="446"/>
      <c r="ND389" s="446"/>
      <c r="NE389" s="446"/>
      <c r="NF389" s="446"/>
      <c r="NG389" s="446"/>
      <c r="NH389" s="446"/>
      <c r="NI389" s="446"/>
      <c r="NJ389" s="446"/>
      <c r="NK389" s="446"/>
      <c r="NL389" s="446"/>
      <c r="NM389" s="446"/>
      <c r="NN389" s="446"/>
      <c r="NO389" s="446"/>
      <c r="NP389" s="446"/>
      <c r="NQ389" s="446"/>
      <c r="NR389" s="446"/>
      <c r="NS389" s="446"/>
      <c r="NT389" s="446"/>
      <c r="NU389" s="446"/>
      <c r="NV389" s="446"/>
      <c r="NW389" s="446"/>
      <c r="NX389" s="446"/>
      <c r="NY389" s="446"/>
      <c r="NZ389" s="446"/>
      <c r="OA389" s="446"/>
      <c r="OB389" s="446"/>
      <c r="OC389" s="446"/>
      <c r="OD389" s="446"/>
      <c r="OE389" s="446"/>
      <c r="OF389" s="446"/>
      <c r="OG389" s="446"/>
      <c r="OH389" s="446"/>
      <c r="OI389" s="446"/>
      <c r="OJ389" s="446"/>
      <c r="OK389" s="446"/>
      <c r="OL389" s="446"/>
      <c r="OM389" s="446"/>
      <c r="ON389" s="446"/>
      <c r="OO389" s="446"/>
      <c r="OP389" s="446"/>
      <c r="OQ389" s="446"/>
      <c r="OR389" s="446"/>
      <c r="OS389" s="446"/>
      <c r="OT389" s="446"/>
      <c r="OU389" s="446"/>
      <c r="OV389" s="446"/>
      <c r="OW389" s="446"/>
      <c r="OX389" s="446"/>
      <c r="OY389" s="446"/>
      <c r="OZ389" s="446"/>
      <c r="PA389" s="446"/>
      <c r="PB389" s="446"/>
      <c r="PC389" s="446"/>
      <c r="PD389" s="446"/>
      <c r="PE389" s="446"/>
      <c r="PF389" s="446"/>
      <c r="PG389" s="446"/>
      <c r="PH389" s="446"/>
      <c r="PI389" s="446"/>
      <c r="PJ389" s="446"/>
      <c r="PK389" s="446"/>
      <c r="PL389" s="446"/>
      <c r="PM389" s="446"/>
      <c r="PN389" s="446"/>
      <c r="PO389" s="446"/>
      <c r="PP389" s="446"/>
      <c r="PQ389" s="446"/>
      <c r="PR389" s="446"/>
      <c r="PS389" s="446"/>
      <c r="PT389" s="446"/>
      <c r="PU389" s="446"/>
      <c r="PV389" s="446"/>
      <c r="PW389" s="446"/>
      <c r="PX389" s="446"/>
      <c r="PY389" s="446"/>
      <c r="PZ389" s="446"/>
      <c r="QA389" s="446"/>
      <c r="QB389" s="446"/>
      <c r="QC389" s="446"/>
      <c r="QD389" s="446"/>
      <c r="QE389" s="446"/>
      <c r="QF389" s="446"/>
      <c r="QG389" s="446"/>
      <c r="QH389" s="446"/>
      <c r="QI389" s="446"/>
      <c r="QJ389" s="446"/>
      <c r="QK389" s="446"/>
      <c r="QL389" s="446"/>
      <c r="QM389" s="446"/>
      <c r="QN389" s="446"/>
      <c r="QO389" s="446"/>
      <c r="QP389" s="446"/>
      <c r="QQ389" s="446"/>
      <c r="QR389" s="446"/>
      <c r="QS389" s="446"/>
      <c r="QT389" s="446"/>
      <c r="QU389" s="446"/>
      <c r="QV389" s="446"/>
      <c r="QW389" s="446"/>
      <c r="QX389" s="446"/>
      <c r="QY389" s="446"/>
      <c r="QZ389" s="446"/>
      <c r="RA389" s="446"/>
      <c r="RB389" s="446"/>
      <c r="RC389" s="446"/>
      <c r="RD389" s="446"/>
      <c r="RE389" s="446"/>
      <c r="RF389" s="446"/>
      <c r="RG389" s="446"/>
      <c r="RH389" s="446"/>
      <c r="RI389" s="446"/>
      <c r="RJ389" s="446"/>
      <c r="RK389" s="446"/>
      <c r="RL389" s="446"/>
      <c r="RM389" s="446"/>
      <c r="RN389" s="446"/>
      <c r="RO389" s="446"/>
      <c r="RP389" s="446"/>
      <c r="RQ389" s="446"/>
      <c r="RR389" s="446"/>
      <c r="RS389" s="446"/>
      <c r="RT389" s="446"/>
      <c r="RU389" s="446"/>
      <c r="RV389" s="446"/>
      <c r="RW389" s="446"/>
      <c r="RX389" s="446"/>
      <c r="RY389" s="446"/>
      <c r="RZ389" s="446"/>
      <c r="SA389" s="446"/>
      <c r="SB389" s="446"/>
      <c r="SC389" s="446"/>
      <c r="SD389" s="446"/>
      <c r="SE389" s="446"/>
      <c r="SF389" s="446"/>
      <c r="SG389" s="446"/>
      <c r="SH389" s="446"/>
      <c r="SI389" s="446"/>
      <c r="SJ389" s="446"/>
      <c r="SK389" s="446"/>
      <c r="SL389" s="446"/>
      <c r="SM389" s="446"/>
      <c r="SN389" s="446"/>
      <c r="SO389" s="446"/>
      <c r="SP389" s="446"/>
      <c r="SQ389" s="446"/>
      <c r="SR389" s="446"/>
      <c r="SS389" s="446"/>
      <c r="ST389" s="446"/>
      <c r="SU389" s="446"/>
      <c r="SV389" s="446"/>
      <c r="SW389" s="446"/>
      <c r="SX389" s="446"/>
      <c r="SY389" s="446"/>
      <c r="SZ389" s="446"/>
      <c r="TA389" s="446"/>
      <c r="TB389" s="446"/>
      <c r="TC389" s="446"/>
      <c r="TD389" s="446"/>
      <c r="TE389" s="446"/>
      <c r="TF389" s="446"/>
      <c r="TG389" s="446"/>
      <c r="TH389" s="446"/>
      <c r="TI389" s="446"/>
      <c r="TJ389" s="446"/>
      <c r="TK389" s="446"/>
      <c r="TL389" s="446"/>
      <c r="TM389" s="446"/>
      <c r="TN389" s="446"/>
      <c r="TO389" s="446"/>
      <c r="TP389" s="446"/>
      <c r="TQ389" s="446"/>
      <c r="TR389" s="446"/>
      <c r="TS389" s="446"/>
      <c r="TT389" s="446"/>
      <c r="TU389" s="446"/>
      <c r="TV389" s="446"/>
      <c r="TW389" s="446"/>
      <c r="TX389" s="446"/>
      <c r="TY389" s="446"/>
      <c r="TZ389" s="446"/>
      <c r="UA389" s="446"/>
      <c r="UB389" s="446"/>
      <c r="UC389" s="446"/>
      <c r="UD389" s="446"/>
      <c r="UE389" s="446"/>
      <c r="UF389" s="446"/>
      <c r="UG389" s="446"/>
      <c r="UH389" s="446"/>
      <c r="UI389" s="446"/>
      <c r="UJ389" s="446"/>
      <c r="UK389" s="446"/>
      <c r="UL389" s="446"/>
      <c r="UM389" s="446"/>
      <c r="UN389" s="446"/>
      <c r="UO389" s="446"/>
      <c r="UP389" s="446"/>
      <c r="UQ389" s="446"/>
      <c r="UR389" s="446"/>
      <c r="US389" s="446"/>
      <c r="UT389" s="446"/>
      <c r="UU389" s="446"/>
      <c r="UV389" s="446"/>
      <c r="UW389" s="446"/>
      <c r="UX389" s="446"/>
      <c r="UY389" s="446"/>
      <c r="UZ389" s="446"/>
      <c r="VA389" s="446"/>
      <c r="VB389" s="446"/>
      <c r="VC389" s="446"/>
      <c r="VD389" s="446"/>
      <c r="VE389" s="446"/>
      <c r="VF389" s="446"/>
      <c r="VG389" s="446"/>
      <c r="VH389" s="446"/>
      <c r="VI389" s="446"/>
      <c r="VJ389" s="446"/>
      <c r="VK389" s="446"/>
      <c r="VL389" s="446"/>
      <c r="VM389" s="446"/>
      <c r="VN389" s="446"/>
      <c r="VO389" s="446"/>
      <c r="VP389" s="446"/>
      <c r="VQ389" s="446"/>
      <c r="VR389" s="446"/>
      <c r="VS389" s="446"/>
      <c r="VT389" s="446"/>
      <c r="VU389" s="446"/>
      <c r="VV389" s="446"/>
      <c r="VW389" s="446"/>
      <c r="VX389" s="446"/>
      <c r="VY389" s="446"/>
      <c r="VZ389" s="446"/>
      <c r="WA389" s="446"/>
      <c r="WB389" s="446"/>
      <c r="WC389" s="446"/>
      <c r="WD389" s="446"/>
      <c r="WE389" s="446"/>
      <c r="WF389" s="446"/>
      <c r="WG389" s="446"/>
      <c r="WH389" s="446"/>
      <c r="WI389" s="446"/>
      <c r="WJ389" s="446"/>
      <c r="WK389" s="446"/>
      <c r="WL389" s="446"/>
      <c r="WM389" s="446"/>
      <c r="WN389" s="446"/>
      <c r="WO389" s="446"/>
      <c r="WP389" s="446"/>
      <c r="WQ389" s="446"/>
      <c r="WR389" s="446"/>
      <c r="WS389" s="446"/>
      <c r="WT389" s="446"/>
      <c r="WU389" s="446"/>
      <c r="WV389" s="446"/>
      <c r="WW389" s="446"/>
      <c r="WX389" s="446"/>
      <c r="WY389" s="446"/>
      <c r="WZ389" s="446"/>
      <c r="XA389" s="446"/>
      <c r="XB389" s="446"/>
      <c r="XC389" s="446"/>
      <c r="XD389" s="446"/>
      <c r="XE389" s="446"/>
      <c r="XF389" s="446"/>
      <c r="XG389" s="446"/>
      <c r="XH389" s="446"/>
      <c r="XI389" s="446"/>
      <c r="XJ389" s="446"/>
      <c r="XK389" s="446"/>
      <c r="XL389" s="446"/>
      <c r="XM389" s="446"/>
      <c r="XN389" s="446"/>
      <c r="XO389" s="446"/>
      <c r="XP389" s="446"/>
      <c r="XQ389" s="446"/>
      <c r="XR389" s="446"/>
      <c r="XS389" s="446"/>
      <c r="XT389" s="446"/>
      <c r="XU389" s="446"/>
      <c r="XV389" s="446"/>
      <c r="XW389" s="446"/>
      <c r="XX389" s="446"/>
      <c r="XY389" s="446"/>
      <c r="XZ389" s="446"/>
      <c r="YA389" s="446"/>
      <c r="YB389" s="446"/>
      <c r="YC389" s="446"/>
      <c r="YD389" s="446"/>
      <c r="YE389" s="446"/>
      <c r="YF389" s="446"/>
      <c r="YG389" s="446"/>
      <c r="YH389" s="446"/>
      <c r="YI389" s="446"/>
      <c r="YJ389" s="446"/>
      <c r="YK389" s="446"/>
      <c r="YL389" s="446"/>
      <c r="YM389" s="446"/>
      <c r="YN389" s="446"/>
      <c r="YO389" s="446"/>
      <c r="YP389" s="446"/>
      <c r="YQ389" s="446"/>
      <c r="YR389" s="446"/>
      <c r="YS389" s="446"/>
      <c r="YT389" s="446"/>
      <c r="YU389" s="446"/>
      <c r="YV389" s="446"/>
      <c r="YW389" s="446"/>
      <c r="YX389" s="446"/>
      <c r="YY389" s="446"/>
      <c r="YZ389" s="446"/>
      <c r="ZA389" s="446"/>
      <c r="ZB389" s="446"/>
      <c r="ZC389" s="446"/>
      <c r="ZD389" s="446"/>
      <c r="ZE389" s="446"/>
      <c r="ZF389" s="446"/>
      <c r="ZG389" s="446"/>
      <c r="ZH389" s="446"/>
      <c r="ZI389" s="446"/>
      <c r="ZJ389" s="446"/>
      <c r="ZK389" s="446"/>
      <c r="ZL389" s="446"/>
      <c r="ZM389" s="446"/>
      <c r="ZN389" s="446"/>
      <c r="ZO389" s="446"/>
      <c r="ZP389" s="446"/>
      <c r="ZQ389" s="446"/>
      <c r="ZR389" s="446"/>
      <c r="ZS389" s="446"/>
      <c r="ZT389" s="446"/>
      <c r="ZU389" s="446"/>
      <c r="ZV389" s="446"/>
      <c r="ZW389" s="446"/>
      <c r="ZX389" s="446"/>
      <c r="ZY389" s="446"/>
      <c r="ZZ389" s="446"/>
      <c r="AAA389" s="446"/>
      <c r="AAB389" s="446"/>
      <c r="AAC389" s="446"/>
      <c r="AAD389" s="446"/>
      <c r="AAE389" s="446"/>
      <c r="AAF389" s="446"/>
      <c r="AAG389" s="446"/>
      <c r="AAH389" s="446"/>
      <c r="AAI389" s="446"/>
      <c r="AAJ389" s="446"/>
      <c r="AAK389" s="446"/>
      <c r="AAL389" s="446"/>
      <c r="AAM389" s="446"/>
      <c r="AAN389" s="446"/>
      <c r="AAO389" s="446"/>
      <c r="AAP389" s="446"/>
      <c r="AAQ389" s="446"/>
      <c r="AAR389" s="446"/>
      <c r="AAS389" s="446"/>
      <c r="AAT389" s="446"/>
      <c r="AAU389" s="446"/>
      <c r="AAV389" s="446"/>
      <c r="AAW389" s="446"/>
      <c r="AAX389" s="446"/>
      <c r="AAY389" s="446"/>
      <c r="AAZ389" s="446"/>
      <c r="ABA389" s="446"/>
      <c r="ABB389" s="446"/>
      <c r="ABC389" s="446"/>
      <c r="ABD389" s="446"/>
      <c r="ABE389" s="446"/>
      <c r="ABF389" s="446"/>
      <c r="ABG389" s="446"/>
      <c r="ABH389" s="446"/>
      <c r="ABI389" s="446"/>
      <c r="ABJ389" s="446"/>
      <c r="ABK389" s="446"/>
      <c r="ABL389" s="446"/>
      <c r="ABM389" s="446"/>
      <c r="ABN389" s="446"/>
      <c r="ABO389" s="446"/>
      <c r="ABP389" s="446"/>
      <c r="ABQ389" s="446"/>
      <c r="ABR389" s="446"/>
      <c r="ABS389" s="446"/>
      <c r="ABT389" s="446"/>
      <c r="ABU389" s="446"/>
      <c r="ABV389" s="446"/>
      <c r="ABW389" s="446"/>
      <c r="ABX389" s="446"/>
      <c r="ABY389" s="446"/>
      <c r="ABZ389" s="446"/>
      <c r="ACA389" s="446"/>
      <c r="ACB389" s="446"/>
      <c r="ACC389" s="446"/>
      <c r="ACD389" s="446"/>
      <c r="ACE389" s="446"/>
      <c r="ACF389" s="446"/>
      <c r="ACG389" s="446"/>
      <c r="ACH389" s="446"/>
      <c r="ACI389" s="446"/>
      <c r="ACJ389" s="446"/>
      <c r="ACK389" s="446"/>
      <c r="ACL389" s="446"/>
      <c r="ACM389" s="446"/>
      <c r="ACN389" s="446"/>
      <c r="ACO389" s="446"/>
      <c r="ACP389" s="446"/>
      <c r="ACQ389" s="446"/>
      <c r="ACR389" s="446"/>
      <c r="ACS389" s="446"/>
      <c r="ACT389" s="446"/>
      <c r="ACU389" s="446"/>
      <c r="ACV389" s="446"/>
      <c r="ACW389" s="446"/>
      <c r="ACX389" s="446"/>
      <c r="ACY389" s="446"/>
      <c r="ACZ389" s="446"/>
      <c r="ADA389" s="446"/>
      <c r="ADB389" s="446"/>
      <c r="ADC389" s="446"/>
      <c r="ADD389" s="446"/>
      <c r="ADE389" s="446"/>
      <c r="ADF389" s="446"/>
      <c r="ADG389" s="446"/>
      <c r="ADH389" s="446"/>
      <c r="ADI389" s="446"/>
      <c r="ADJ389" s="446"/>
      <c r="ADK389" s="446"/>
      <c r="ADL389" s="446"/>
      <c r="ADM389" s="446"/>
      <c r="ADN389" s="446"/>
      <c r="ADO389" s="446"/>
      <c r="ADP389" s="446"/>
      <c r="ADQ389" s="446"/>
      <c r="ADR389" s="446"/>
      <c r="ADS389" s="446"/>
      <c r="ADT389" s="446"/>
      <c r="ADU389" s="446"/>
      <c r="ADV389" s="446"/>
      <c r="ADW389" s="446"/>
      <c r="ADX389" s="446"/>
      <c r="ADY389" s="446"/>
      <c r="ADZ389" s="446"/>
      <c r="AEA389" s="446"/>
      <c r="AEB389" s="446"/>
      <c r="AEC389" s="446"/>
      <c r="AED389" s="446"/>
      <c r="AEE389" s="446"/>
      <c r="AEF389" s="446"/>
      <c r="AEG389" s="446"/>
      <c r="AEH389" s="446"/>
      <c r="AEI389" s="446"/>
      <c r="AEJ389" s="446"/>
      <c r="AEK389" s="446"/>
      <c r="AEL389" s="446"/>
      <c r="AEM389" s="446"/>
      <c r="AEN389" s="446"/>
      <c r="AEO389" s="446"/>
      <c r="AEP389" s="446"/>
      <c r="AEQ389" s="446"/>
      <c r="AER389" s="446"/>
      <c r="AES389" s="446"/>
      <c r="AET389" s="446"/>
      <c r="AEU389" s="446"/>
      <c r="AEV389" s="446"/>
      <c r="AEW389" s="446"/>
      <c r="AEX389" s="446"/>
      <c r="AEY389" s="446"/>
      <c r="AEZ389" s="446"/>
      <c r="AFA389" s="446"/>
      <c r="AFB389" s="446"/>
      <c r="AFC389" s="446"/>
      <c r="AFD389" s="446"/>
      <c r="AFE389" s="446"/>
      <c r="AFF389" s="446"/>
      <c r="AFG389" s="446"/>
      <c r="AFH389" s="446"/>
      <c r="AFI389" s="446"/>
      <c r="AFJ389" s="446"/>
      <c r="AFK389" s="446"/>
      <c r="AFL389" s="446"/>
      <c r="AFM389" s="446"/>
      <c r="AFN389" s="446"/>
      <c r="AFO389" s="446"/>
      <c r="AFP389" s="446"/>
      <c r="AFQ389" s="446"/>
      <c r="AFR389" s="446"/>
      <c r="AFS389" s="446"/>
      <c r="AFT389" s="446"/>
      <c r="AFU389" s="446"/>
      <c r="AFV389" s="446"/>
      <c r="AFW389" s="446"/>
      <c r="AFX389" s="446"/>
      <c r="AFY389" s="446"/>
      <c r="AFZ389" s="446"/>
      <c r="AGA389" s="446"/>
      <c r="AGB389" s="446"/>
      <c r="AGC389" s="446"/>
      <c r="AGD389" s="446"/>
      <c r="AGE389" s="446"/>
      <c r="AGF389" s="446"/>
      <c r="AGG389" s="446"/>
      <c r="AGH389" s="446"/>
      <c r="AGI389" s="446"/>
      <c r="AGJ389" s="446"/>
      <c r="AGK389" s="446"/>
      <c r="AGL389" s="446"/>
      <c r="AGM389" s="446"/>
      <c r="AGN389" s="446"/>
      <c r="AGO389" s="446"/>
      <c r="AGP389" s="446"/>
      <c r="AGQ389" s="446"/>
      <c r="AGR389" s="446"/>
      <c r="AGS389" s="446"/>
      <c r="AGT389" s="446"/>
      <c r="AGU389" s="446"/>
      <c r="AGV389" s="446"/>
      <c r="AGW389" s="446"/>
      <c r="AGX389" s="446"/>
      <c r="AGY389" s="446"/>
      <c r="AGZ389" s="446"/>
      <c r="AHA389" s="446"/>
      <c r="AHB389" s="446"/>
      <c r="AHC389" s="446"/>
      <c r="AHD389" s="446"/>
      <c r="AHE389" s="446"/>
      <c r="AHF389" s="446"/>
      <c r="AHG389" s="446"/>
      <c r="AHH389" s="446"/>
      <c r="AHI389" s="446"/>
      <c r="AHJ389" s="446"/>
      <c r="AHK389" s="446"/>
      <c r="AHL389" s="446"/>
      <c r="AHM389" s="446"/>
      <c r="AHN389" s="446"/>
      <c r="AHO389" s="446"/>
      <c r="AHP389" s="446"/>
      <c r="AHQ389" s="446"/>
      <c r="AHR389" s="446"/>
      <c r="AHS389" s="446"/>
      <c r="AHT389" s="446"/>
      <c r="AHU389" s="446"/>
      <c r="AHV389" s="446"/>
      <c r="AHW389" s="446"/>
      <c r="AHX389" s="446"/>
      <c r="AHY389" s="446"/>
      <c r="AHZ389" s="446"/>
      <c r="AIA389" s="446"/>
      <c r="AIB389" s="446"/>
      <c r="AIC389" s="446"/>
      <c r="AID389" s="446"/>
      <c r="AIE389" s="446"/>
      <c r="AIF389" s="446"/>
      <c r="AIG389" s="446"/>
      <c r="AIH389" s="446"/>
      <c r="AII389" s="446"/>
      <c r="AIJ389" s="446"/>
      <c r="AIK389" s="446"/>
      <c r="AIL389" s="446"/>
      <c r="AIM389" s="446"/>
      <c r="AIN389" s="446"/>
      <c r="AIO389" s="446"/>
      <c r="AIP389" s="446"/>
      <c r="AIQ389" s="446"/>
      <c r="AIR389" s="446"/>
      <c r="AIS389" s="446"/>
      <c r="AIT389" s="446"/>
      <c r="AIU389" s="446"/>
      <c r="AIV389" s="446"/>
      <c r="AIW389" s="446"/>
      <c r="AIX389" s="446"/>
      <c r="AIY389" s="446"/>
      <c r="AIZ389" s="446"/>
      <c r="AJA389" s="446"/>
      <c r="AJB389" s="446"/>
      <c r="AJC389" s="446"/>
      <c r="AJD389" s="446"/>
      <c r="AJE389" s="446"/>
      <c r="AJF389" s="446"/>
      <c r="AJG389" s="446"/>
      <c r="AJH389" s="446"/>
      <c r="AJI389" s="446"/>
      <c r="AJJ389" s="446"/>
      <c r="AJK389" s="446"/>
      <c r="AJL389" s="446"/>
      <c r="AJM389" s="446"/>
      <c r="AJN389" s="446"/>
      <c r="AJO389" s="446"/>
      <c r="AJP389" s="446"/>
      <c r="AJQ389" s="446"/>
      <c r="AJR389" s="446"/>
      <c r="AJS389" s="446"/>
      <c r="AJT389" s="446"/>
      <c r="AJU389" s="446"/>
      <c r="AJV389" s="446"/>
      <c r="AJW389" s="446"/>
      <c r="AJX389" s="446"/>
      <c r="AJY389" s="446"/>
      <c r="AJZ389" s="446"/>
      <c r="AKA389" s="446"/>
      <c r="AKB389" s="446"/>
      <c r="AKC389" s="446"/>
      <c r="AKD389" s="446"/>
      <c r="AKE389" s="446"/>
      <c r="AKF389" s="446"/>
      <c r="AKG389" s="446"/>
      <c r="AKH389" s="446"/>
      <c r="AKI389" s="446"/>
      <c r="AKJ389" s="446"/>
      <c r="AKK389" s="446"/>
      <c r="AKL389" s="446"/>
      <c r="AKM389" s="446"/>
      <c r="AKN389" s="446"/>
      <c r="AKO389" s="446"/>
      <c r="AKP389" s="446"/>
      <c r="AKQ389" s="446"/>
      <c r="AKR389" s="446"/>
      <c r="AKS389" s="446"/>
      <c r="AKT389" s="446"/>
      <c r="AKU389" s="446"/>
      <c r="AKV389" s="446"/>
      <c r="AKW389" s="446"/>
      <c r="AKX389" s="446"/>
      <c r="AKY389" s="446"/>
      <c r="AKZ389" s="446"/>
      <c r="ALA389" s="446"/>
      <c r="ALB389" s="446"/>
      <c r="ALC389" s="446"/>
      <c r="ALD389" s="446"/>
      <c r="ALE389" s="446"/>
      <c r="ALF389" s="446"/>
      <c r="ALG389" s="446"/>
      <c r="ALH389" s="446"/>
      <c r="ALI389" s="446"/>
      <c r="ALJ389" s="446"/>
      <c r="ALK389" s="446"/>
      <c r="ALL389" s="446"/>
      <c r="ALM389" s="446"/>
      <c r="ALN389" s="446"/>
      <c r="ALO389" s="446"/>
      <c r="ALP389" s="446"/>
      <c r="ALQ389" s="446"/>
      <c r="ALR389" s="446"/>
      <c r="ALS389" s="446"/>
      <c r="ALT389" s="446"/>
      <c r="ALU389" s="446"/>
      <c r="ALV389" s="446"/>
      <c r="ALW389" s="446"/>
      <c r="ALX389" s="446"/>
      <c r="ALY389" s="446"/>
      <c r="ALZ389" s="446"/>
      <c r="AMA389" s="446"/>
      <c r="AMB389" s="446"/>
      <c r="AMC389" s="446"/>
      <c r="AMD389" s="446"/>
      <c r="AME389" s="446"/>
      <c r="AMF389" s="446"/>
      <c r="AMG389" s="446"/>
      <c r="AMH389" s="446"/>
      <c r="AMI389" s="446"/>
      <c r="AMJ389" s="446"/>
      <c r="AMK389" s="446"/>
      <c r="AML389" s="446"/>
      <c r="AMM389" s="446"/>
      <c r="AMN389" s="446"/>
      <c r="AMO389" s="446"/>
      <c r="AMP389" s="446"/>
      <c r="AMQ389" s="446"/>
      <c r="AMR389" s="446"/>
      <c r="AMS389" s="446"/>
      <c r="AMT389" s="446"/>
      <c r="AMU389" s="446"/>
      <c r="AMV389" s="446"/>
      <c r="AMW389" s="446"/>
      <c r="AMX389" s="446"/>
      <c r="AMY389" s="446"/>
      <c r="AMZ389" s="446"/>
      <c r="ANA389" s="446"/>
      <c r="ANB389" s="446"/>
      <c r="ANC389" s="446"/>
      <c r="AND389" s="446"/>
      <c r="ANE389" s="446"/>
      <c r="ANF389" s="446"/>
      <c r="ANG389" s="446"/>
      <c r="ANH389" s="446"/>
      <c r="ANI389" s="446"/>
      <c r="ANJ389" s="446"/>
      <c r="ANK389" s="446"/>
      <c r="ANL389" s="446"/>
      <c r="ANM389" s="446"/>
      <c r="ANN389" s="446"/>
      <c r="ANO389" s="446"/>
      <c r="ANP389" s="446"/>
      <c r="ANQ389" s="446"/>
      <c r="ANR389" s="446"/>
      <c r="ANS389" s="446"/>
      <c r="ANT389" s="446"/>
      <c r="ANU389" s="446"/>
      <c r="ANV389" s="446"/>
      <c r="ANW389" s="446"/>
      <c r="ANX389" s="446"/>
      <c r="ANY389" s="446"/>
      <c r="ANZ389" s="446"/>
      <c r="AOA389" s="446"/>
      <c r="AOB389" s="446"/>
      <c r="AOC389" s="446"/>
      <c r="AOD389" s="446"/>
      <c r="AOE389" s="446"/>
      <c r="AOF389" s="446"/>
      <c r="AOG389" s="446"/>
      <c r="AOH389" s="446"/>
      <c r="AOI389" s="446"/>
      <c r="AOJ389" s="446"/>
      <c r="AOK389" s="446"/>
      <c r="AOL389" s="446"/>
      <c r="AOM389" s="446"/>
      <c r="AON389" s="446"/>
      <c r="AOO389" s="446"/>
      <c r="AOP389" s="446"/>
      <c r="AOQ389" s="446"/>
      <c r="AOR389" s="446"/>
      <c r="AOS389" s="446"/>
      <c r="AOT389" s="446"/>
      <c r="AOU389" s="446"/>
      <c r="AOV389" s="446"/>
      <c r="AOW389" s="446"/>
      <c r="AOX389" s="446"/>
      <c r="AOY389" s="446"/>
      <c r="AOZ389" s="446"/>
      <c r="APA389" s="446"/>
      <c r="APB389" s="446"/>
      <c r="APC389" s="446"/>
      <c r="APD389" s="446"/>
      <c r="APE389" s="446"/>
      <c r="APF389" s="446"/>
      <c r="APG389" s="446"/>
      <c r="APH389" s="446"/>
      <c r="API389" s="446"/>
      <c r="APJ389" s="446"/>
      <c r="APK389" s="446"/>
      <c r="APL389" s="446"/>
      <c r="APM389" s="446"/>
      <c r="APN389" s="446"/>
      <c r="APO389" s="446"/>
      <c r="APP389" s="446"/>
      <c r="APQ389" s="446"/>
      <c r="APR389" s="446"/>
      <c r="APS389" s="446"/>
      <c r="APT389" s="446"/>
      <c r="APU389" s="446"/>
      <c r="APV389" s="446"/>
      <c r="APW389" s="446"/>
      <c r="APX389" s="446"/>
      <c r="APY389" s="446"/>
      <c r="APZ389" s="446"/>
      <c r="AQA389" s="446"/>
      <c r="AQB389" s="446"/>
      <c r="AQC389" s="446"/>
      <c r="AQD389" s="446"/>
      <c r="AQE389" s="446"/>
      <c r="AQF389" s="446"/>
      <c r="AQG389" s="446"/>
      <c r="AQH389" s="446"/>
      <c r="AQI389" s="446"/>
      <c r="AQJ389" s="446"/>
      <c r="AQK389" s="446"/>
      <c r="AQL389" s="446"/>
      <c r="AQM389" s="446"/>
      <c r="AQN389" s="446"/>
      <c r="AQO389" s="446"/>
      <c r="AQP389" s="446"/>
      <c r="AQQ389" s="446"/>
      <c r="AQR389" s="446"/>
      <c r="AQS389" s="446"/>
      <c r="AQT389" s="446"/>
      <c r="AQU389" s="446"/>
      <c r="AQV389" s="446"/>
      <c r="AQW389" s="446"/>
      <c r="AQX389" s="446"/>
      <c r="AQY389" s="446"/>
      <c r="AQZ389" s="446"/>
      <c r="ARA389" s="446"/>
      <c r="ARB389" s="446"/>
      <c r="ARC389" s="446"/>
      <c r="ARD389" s="446"/>
      <c r="ARE389" s="446"/>
      <c r="ARF389" s="446"/>
      <c r="ARG389" s="446"/>
      <c r="ARH389" s="446"/>
      <c r="ARI389" s="446"/>
      <c r="ARJ389" s="446"/>
      <c r="ARK389" s="446"/>
      <c r="ARL389" s="446"/>
      <c r="ARM389" s="446"/>
      <c r="ARN389" s="446"/>
      <c r="ARO389" s="446"/>
      <c r="ARP389" s="446"/>
      <c r="ARQ389" s="446"/>
      <c r="ARR389" s="446"/>
      <c r="ARS389" s="446"/>
      <c r="ART389" s="446"/>
      <c r="ARU389" s="446"/>
      <c r="ARV389" s="446"/>
      <c r="ARW389" s="446"/>
      <c r="ARX389" s="446"/>
      <c r="ARY389" s="446"/>
      <c r="ARZ389" s="446"/>
      <c r="ASA389" s="446"/>
      <c r="ASB389" s="446"/>
      <c r="ASC389" s="446"/>
      <c r="ASD389" s="446"/>
      <c r="ASE389" s="446"/>
      <c r="ASF389" s="446"/>
      <c r="ASG389" s="446"/>
      <c r="ASH389" s="446"/>
      <c r="ASI389" s="446"/>
      <c r="ASJ389" s="446"/>
      <c r="ASK389" s="446"/>
      <c r="ASL389" s="446"/>
      <c r="ASM389" s="446"/>
      <c r="ASN389" s="446"/>
      <c r="ASO389" s="446"/>
      <c r="ASP389" s="446"/>
      <c r="ASQ389" s="446"/>
      <c r="ASR389" s="446"/>
      <c r="ASS389" s="446"/>
      <c r="AST389" s="446"/>
      <c r="ASU389" s="446"/>
      <c r="ASV389" s="446"/>
      <c r="ASW389" s="446"/>
      <c r="ASX389" s="446"/>
      <c r="ASY389" s="446"/>
      <c r="ASZ389" s="446"/>
      <c r="ATA389" s="446"/>
      <c r="ATB389" s="446"/>
      <c r="ATC389" s="446"/>
      <c r="ATD389" s="446"/>
      <c r="ATE389" s="446"/>
      <c r="ATF389" s="446"/>
      <c r="ATG389" s="446"/>
      <c r="ATH389" s="446"/>
      <c r="ATI389" s="446"/>
      <c r="ATJ389" s="446"/>
      <c r="ATK389" s="446"/>
      <c r="ATL389" s="446"/>
      <c r="ATM389" s="446"/>
      <c r="ATN389" s="446"/>
      <c r="ATO389" s="446"/>
      <c r="ATP389" s="446"/>
      <c r="ATQ389" s="446"/>
      <c r="ATR389" s="446"/>
      <c r="ATS389" s="446"/>
      <c r="ATT389" s="446"/>
      <c r="ATU389" s="446"/>
      <c r="ATV389" s="446"/>
      <c r="ATW389" s="446"/>
      <c r="ATX389" s="446"/>
      <c r="ATY389" s="446"/>
      <c r="ATZ389" s="446"/>
      <c r="AUA389" s="446"/>
      <c r="AUB389" s="446"/>
      <c r="AUC389" s="446"/>
      <c r="AUD389" s="446"/>
      <c r="AUE389" s="446"/>
      <c r="AUF389" s="446"/>
      <c r="AUG389" s="446"/>
      <c r="AUH389" s="446"/>
      <c r="AUI389" s="446"/>
      <c r="AUJ389" s="446"/>
      <c r="AUK389" s="446"/>
      <c r="AUL389" s="446"/>
      <c r="AUM389" s="446"/>
      <c r="AUN389" s="446"/>
      <c r="AUO389" s="446"/>
      <c r="AUP389" s="446"/>
      <c r="AUQ389" s="446"/>
      <c r="AUR389" s="446"/>
      <c r="AUS389" s="446"/>
      <c r="AUT389" s="446"/>
      <c r="AUU389" s="446"/>
      <c r="AUV389" s="446"/>
      <c r="AUW389" s="446"/>
      <c r="AUX389" s="446"/>
      <c r="AUY389" s="446"/>
      <c r="AUZ389" s="446"/>
      <c r="AVA389" s="446"/>
      <c r="AVB389" s="446"/>
      <c r="AVC389" s="446"/>
      <c r="AVD389" s="446"/>
      <c r="AVE389" s="446"/>
      <c r="AVF389" s="446"/>
      <c r="AVG389" s="446"/>
      <c r="AVH389" s="446"/>
      <c r="AVI389" s="446"/>
      <c r="AVJ389" s="446"/>
      <c r="AVK389" s="446"/>
      <c r="AVL389" s="446"/>
      <c r="AVM389" s="446"/>
      <c r="AVN389" s="446"/>
      <c r="AVO389" s="446"/>
      <c r="AVP389" s="446"/>
      <c r="AVQ389" s="446"/>
      <c r="AVR389" s="446"/>
      <c r="AVS389" s="446"/>
      <c r="AVT389" s="446"/>
      <c r="AVU389" s="446"/>
      <c r="AVV389" s="446"/>
      <c r="AVW389" s="446"/>
      <c r="AVX389" s="446"/>
      <c r="AVY389" s="446"/>
      <c r="AVZ389" s="446"/>
      <c r="AWA389" s="446"/>
      <c r="AWB389" s="446"/>
      <c r="AWC389" s="446"/>
      <c r="AWD389" s="446"/>
      <c r="AWE389" s="446"/>
      <c r="AWF389" s="446"/>
      <c r="AWG389" s="446"/>
      <c r="AWH389" s="446"/>
      <c r="AWI389" s="446"/>
      <c r="AWJ389" s="446"/>
      <c r="AWK389" s="446"/>
      <c r="AWL389" s="446"/>
      <c r="AWM389" s="446"/>
      <c r="AWN389" s="446"/>
      <c r="AWO389" s="446"/>
      <c r="AWP389" s="446"/>
      <c r="AWQ389" s="446"/>
      <c r="AWR389" s="446"/>
      <c r="AWS389" s="446"/>
      <c r="AWT389" s="446"/>
      <c r="AWU389" s="446"/>
      <c r="AWV389" s="446"/>
      <c r="AWW389" s="446"/>
      <c r="AWX389" s="446"/>
      <c r="AWY389" s="446"/>
      <c r="AWZ389" s="446"/>
      <c r="AXA389" s="446"/>
      <c r="AXB389" s="446"/>
      <c r="AXC389" s="446"/>
      <c r="AXD389" s="446"/>
      <c r="AXE389" s="446"/>
      <c r="AXF389" s="446"/>
      <c r="AXG389" s="446"/>
      <c r="AXH389" s="446"/>
      <c r="AXI389" s="446"/>
      <c r="AXJ389" s="446"/>
      <c r="AXK389" s="446"/>
      <c r="AXL389" s="446"/>
      <c r="AXM389" s="446"/>
      <c r="AXN389" s="446"/>
      <c r="AXO389" s="446"/>
      <c r="AXP389" s="446"/>
      <c r="AXQ389" s="446"/>
      <c r="AXR389" s="446"/>
      <c r="AXS389" s="446"/>
      <c r="AXT389" s="446"/>
      <c r="AXU389" s="446"/>
      <c r="AXV389" s="446"/>
      <c r="AXW389" s="446"/>
      <c r="AXX389" s="446"/>
      <c r="AXY389" s="446"/>
      <c r="AXZ389" s="446"/>
      <c r="AYA389" s="446"/>
      <c r="AYB389" s="446"/>
      <c r="AYC389" s="446"/>
      <c r="AYD389" s="446"/>
      <c r="AYE389" s="446"/>
      <c r="AYF389" s="446"/>
      <c r="AYG389" s="446"/>
      <c r="AYH389" s="446"/>
      <c r="AYI389" s="446"/>
      <c r="AYJ389" s="446"/>
      <c r="AYK389" s="446"/>
      <c r="AYL389" s="446"/>
      <c r="AYM389" s="446"/>
      <c r="AYN389" s="446"/>
      <c r="AYO389" s="446"/>
      <c r="AYP389" s="446"/>
      <c r="AYQ389" s="446"/>
      <c r="AYR389" s="446"/>
      <c r="AYS389" s="446"/>
      <c r="AYT389" s="446"/>
      <c r="AYU389" s="446"/>
      <c r="AYV389" s="446"/>
      <c r="AYW389" s="446"/>
      <c r="AYX389" s="446"/>
      <c r="AYY389" s="446"/>
      <c r="AYZ389" s="446"/>
      <c r="AZA389" s="446"/>
      <c r="AZB389" s="446"/>
      <c r="AZC389" s="446"/>
      <c r="AZD389" s="446"/>
      <c r="AZE389" s="446"/>
      <c r="AZF389" s="446"/>
      <c r="AZG389" s="446"/>
      <c r="AZH389" s="446"/>
      <c r="AZI389" s="446"/>
      <c r="AZJ389" s="446"/>
      <c r="AZK389" s="446"/>
      <c r="AZL389" s="446"/>
      <c r="AZM389" s="446"/>
      <c r="AZN389" s="446"/>
      <c r="AZO389" s="446"/>
      <c r="AZP389" s="446"/>
      <c r="AZQ389" s="446"/>
      <c r="AZR389" s="446"/>
      <c r="AZS389" s="446"/>
      <c r="AZT389" s="446"/>
      <c r="AZU389" s="446"/>
      <c r="AZV389" s="446"/>
      <c r="AZW389" s="446"/>
      <c r="AZX389" s="446"/>
      <c r="AZY389" s="446"/>
      <c r="AZZ389" s="446"/>
      <c r="BAA389" s="446"/>
      <c r="BAB389" s="446"/>
      <c r="BAC389" s="446"/>
      <c r="BAD389" s="446"/>
      <c r="BAE389" s="446"/>
      <c r="BAF389" s="446"/>
      <c r="BAG389" s="446"/>
      <c r="BAH389" s="446"/>
      <c r="BAI389" s="446"/>
      <c r="BAJ389" s="446"/>
      <c r="BAK389" s="446"/>
      <c r="BAL389" s="446"/>
      <c r="BAM389" s="446"/>
      <c r="BAN389" s="446"/>
      <c r="BAO389" s="446"/>
      <c r="BAP389" s="446"/>
      <c r="BAQ389" s="446"/>
      <c r="BAR389" s="446"/>
      <c r="BAS389" s="446"/>
      <c r="BAT389" s="446"/>
      <c r="BAU389" s="446"/>
      <c r="BAV389" s="446"/>
      <c r="BAW389" s="446"/>
      <c r="BAX389" s="446"/>
      <c r="BAY389" s="446"/>
      <c r="BAZ389" s="446"/>
      <c r="BBA389" s="446"/>
      <c r="BBB389" s="446"/>
      <c r="BBC389" s="446"/>
      <c r="BBD389" s="446"/>
      <c r="BBE389" s="446"/>
      <c r="BBF389" s="446"/>
      <c r="BBG389" s="446"/>
      <c r="BBH389" s="446"/>
      <c r="BBI389" s="446"/>
      <c r="BBJ389" s="446"/>
      <c r="BBK389" s="446"/>
      <c r="BBL389" s="446"/>
      <c r="BBM389" s="446"/>
      <c r="BBN389" s="446"/>
      <c r="BBO389" s="446"/>
      <c r="BBP389" s="446"/>
      <c r="BBQ389" s="446"/>
      <c r="BBR389" s="446"/>
      <c r="BBS389" s="446"/>
      <c r="BBT389" s="446"/>
      <c r="BBU389" s="446"/>
      <c r="BBV389" s="446"/>
      <c r="BBW389" s="446"/>
      <c r="BBX389" s="446"/>
      <c r="BBY389" s="446"/>
      <c r="BBZ389" s="446"/>
      <c r="BCA389" s="446"/>
      <c r="BCB389" s="446"/>
      <c r="BCC389" s="446"/>
      <c r="BCD389" s="446"/>
      <c r="BCE389" s="446"/>
      <c r="BCF389" s="446"/>
      <c r="BCG389" s="446"/>
      <c r="BCH389" s="446"/>
      <c r="BCI389" s="446"/>
      <c r="BCJ389" s="446"/>
      <c r="BCK389" s="446"/>
      <c r="BCL389" s="446"/>
      <c r="BCM389" s="446"/>
      <c r="BCN389" s="446"/>
      <c r="BCO389" s="446"/>
      <c r="BCP389" s="446"/>
      <c r="BCQ389" s="446"/>
      <c r="BCR389" s="446"/>
      <c r="BCS389" s="446"/>
      <c r="BCT389" s="446"/>
      <c r="BCU389" s="446"/>
      <c r="BCV389" s="446"/>
      <c r="BCW389" s="446"/>
      <c r="BCX389" s="446"/>
      <c r="BCY389" s="446"/>
      <c r="BCZ389" s="446"/>
      <c r="BDA389" s="446"/>
      <c r="BDB389" s="446"/>
      <c r="BDC389" s="446"/>
      <c r="BDD389" s="446"/>
      <c r="BDE389" s="446"/>
      <c r="BDF389" s="446"/>
      <c r="BDG389" s="446"/>
      <c r="BDH389" s="446"/>
      <c r="BDI389" s="446"/>
      <c r="BDJ389" s="446"/>
      <c r="BDK389" s="446"/>
      <c r="BDL389" s="446"/>
      <c r="BDM389" s="446"/>
      <c r="BDN389" s="446"/>
      <c r="BDO389" s="446"/>
      <c r="BDP389" s="446"/>
      <c r="BDQ389" s="446"/>
      <c r="BDR389" s="446"/>
      <c r="BDS389" s="446"/>
      <c r="BDT389" s="446"/>
      <c r="BDU389" s="446"/>
      <c r="BDV389" s="446"/>
      <c r="BDW389" s="446"/>
      <c r="BDX389" s="446"/>
      <c r="BDY389" s="446"/>
      <c r="BDZ389" s="446"/>
      <c r="BEA389" s="446"/>
      <c r="BEB389" s="446"/>
      <c r="BEC389" s="446"/>
      <c r="BED389" s="446"/>
      <c r="BEE389" s="446"/>
      <c r="BEF389" s="446"/>
      <c r="BEG389" s="446"/>
      <c r="BEH389" s="446"/>
      <c r="BEI389" s="446"/>
      <c r="BEJ389" s="446"/>
      <c r="BEK389" s="446"/>
      <c r="BEL389" s="446"/>
      <c r="BEM389" s="446"/>
      <c r="BEN389" s="446"/>
      <c r="BEO389" s="446"/>
      <c r="BEP389" s="446"/>
      <c r="BEQ389" s="446"/>
      <c r="BER389" s="446"/>
      <c r="BES389" s="446"/>
      <c r="BET389" s="446"/>
      <c r="BEU389" s="446"/>
      <c r="BEV389" s="446"/>
      <c r="BEW389" s="446"/>
      <c r="BEX389" s="446"/>
      <c r="BEY389" s="446"/>
      <c r="BEZ389" s="446"/>
      <c r="BFA389" s="446"/>
      <c r="BFB389" s="446"/>
      <c r="BFC389" s="446"/>
      <c r="BFD389" s="446"/>
      <c r="BFE389" s="446"/>
      <c r="BFF389" s="446"/>
      <c r="BFG389" s="446"/>
      <c r="BFH389" s="446"/>
      <c r="BFI389" s="446"/>
      <c r="BFJ389" s="446"/>
      <c r="BFK389" s="446"/>
      <c r="BFL389" s="446"/>
      <c r="BFM389" s="446"/>
      <c r="BFN389" s="446"/>
      <c r="BFO389" s="446"/>
      <c r="BFP389" s="446"/>
      <c r="BFQ389" s="446"/>
      <c r="BFR389" s="446"/>
      <c r="BFS389" s="446"/>
      <c r="BFT389" s="446"/>
      <c r="BFU389" s="446"/>
      <c r="BFV389" s="446"/>
      <c r="BFW389" s="446"/>
      <c r="BFX389" s="446"/>
      <c r="BFY389" s="446"/>
      <c r="BFZ389" s="446"/>
      <c r="BGA389" s="446"/>
      <c r="BGB389" s="446"/>
      <c r="BGC389" s="446"/>
      <c r="BGD389" s="446"/>
      <c r="BGE389" s="446"/>
      <c r="BGF389" s="446"/>
      <c r="BGG389" s="446"/>
      <c r="BGH389" s="446"/>
      <c r="BGI389" s="446"/>
      <c r="BGJ389" s="446"/>
      <c r="BGK389" s="446"/>
      <c r="BGL389" s="446"/>
      <c r="BGM389" s="446"/>
      <c r="BGN389" s="446"/>
      <c r="BGO389" s="446"/>
      <c r="BGP389" s="446"/>
      <c r="BGQ389" s="446"/>
      <c r="BGR389" s="446"/>
      <c r="BGS389" s="446"/>
      <c r="BGT389" s="446"/>
      <c r="BGU389" s="446"/>
      <c r="BGV389" s="446"/>
      <c r="BGW389" s="446"/>
      <c r="BGX389" s="446"/>
      <c r="BGY389" s="446"/>
      <c r="BGZ389" s="446"/>
      <c r="BHA389" s="446"/>
      <c r="BHB389" s="446"/>
      <c r="BHC389" s="446"/>
      <c r="BHD389" s="446"/>
      <c r="BHE389" s="446"/>
      <c r="BHF389" s="446"/>
      <c r="BHG389" s="446"/>
      <c r="BHH389" s="446"/>
      <c r="BHI389" s="446"/>
      <c r="BHJ389" s="446"/>
      <c r="BHK389" s="446"/>
      <c r="BHL389" s="446"/>
      <c r="BHM389" s="446"/>
      <c r="BHN389" s="446"/>
      <c r="BHO389" s="446"/>
      <c r="BHP389" s="446"/>
      <c r="BHQ389" s="446"/>
      <c r="BHR389" s="446"/>
      <c r="BHS389" s="446"/>
      <c r="BHT389" s="446"/>
      <c r="BHU389" s="446"/>
      <c r="BHV389" s="446"/>
      <c r="BHW389" s="446"/>
      <c r="BHX389" s="446"/>
      <c r="BHY389" s="446"/>
      <c r="BHZ389" s="446"/>
      <c r="BIA389" s="446"/>
      <c r="BIB389" s="446"/>
      <c r="BIC389" s="446"/>
      <c r="BID389" s="446"/>
      <c r="BIE389" s="446"/>
      <c r="BIF389" s="446"/>
      <c r="BIG389" s="446"/>
      <c r="BIH389" s="446"/>
      <c r="BII389" s="446"/>
      <c r="BIJ389" s="446"/>
      <c r="BIK389" s="446"/>
      <c r="BIL389" s="446"/>
      <c r="BIM389" s="446"/>
      <c r="BIN389" s="446"/>
      <c r="BIO389" s="446"/>
      <c r="BIP389" s="446"/>
      <c r="BIQ389" s="446"/>
      <c r="BIR389" s="446"/>
      <c r="BIS389" s="446"/>
      <c r="BIT389" s="446"/>
      <c r="BIU389" s="446"/>
      <c r="BIV389" s="446"/>
      <c r="BIW389" s="446"/>
      <c r="BIX389" s="446"/>
      <c r="BIY389" s="446"/>
      <c r="BIZ389" s="446"/>
      <c r="BJA389" s="446"/>
      <c r="BJB389" s="446"/>
      <c r="BJC389" s="446"/>
      <c r="BJD389" s="446"/>
      <c r="BJE389" s="446"/>
      <c r="BJF389" s="446"/>
      <c r="BJG389" s="446"/>
      <c r="BJH389" s="446"/>
      <c r="BJI389" s="446"/>
      <c r="BJJ389" s="446"/>
      <c r="BJK389" s="446"/>
      <c r="BJL389" s="446"/>
      <c r="BJM389" s="446"/>
      <c r="BJN389" s="446"/>
      <c r="BJO389" s="446"/>
      <c r="BJP389" s="446"/>
      <c r="BJQ389" s="446"/>
      <c r="BJR389" s="446"/>
      <c r="BJS389" s="446"/>
      <c r="BJT389" s="446"/>
      <c r="BJU389" s="446"/>
      <c r="BJV389" s="446"/>
      <c r="BJW389" s="446"/>
      <c r="BJX389" s="446"/>
      <c r="BJY389" s="446"/>
      <c r="BJZ389" s="446"/>
      <c r="BKA389" s="446"/>
      <c r="BKB389" s="446"/>
      <c r="BKC389" s="446"/>
      <c r="BKD389" s="446"/>
      <c r="BKE389" s="446"/>
      <c r="BKF389" s="446"/>
      <c r="BKG389" s="446"/>
      <c r="BKH389" s="446"/>
      <c r="BKI389" s="446"/>
      <c r="BKJ389" s="446"/>
      <c r="BKK389" s="446"/>
      <c r="BKL389" s="446"/>
      <c r="BKM389" s="446"/>
      <c r="BKN389" s="446"/>
      <c r="BKO389" s="446"/>
      <c r="BKP389" s="446"/>
      <c r="BKQ389" s="446"/>
      <c r="BKR389" s="446"/>
      <c r="BKS389" s="446"/>
      <c r="BKT389" s="446"/>
      <c r="BKU389" s="446"/>
      <c r="BKV389" s="446"/>
      <c r="BKW389" s="446"/>
      <c r="BKX389" s="446"/>
      <c r="BKY389" s="446"/>
      <c r="BKZ389" s="446"/>
      <c r="BLA389" s="446"/>
      <c r="BLB389" s="446"/>
      <c r="BLC389" s="446"/>
      <c r="BLD389" s="446"/>
      <c r="BLE389" s="446"/>
      <c r="BLF389" s="446"/>
      <c r="BLG389" s="446"/>
      <c r="BLH389" s="446"/>
      <c r="BLI389" s="446"/>
      <c r="BLJ389" s="446"/>
      <c r="BLK389" s="446"/>
      <c r="BLL389" s="446"/>
      <c r="BLM389" s="446"/>
      <c r="BLN389" s="446"/>
      <c r="BLO389" s="446"/>
      <c r="BLP389" s="446"/>
      <c r="BLQ389" s="446"/>
      <c r="BLR389" s="446"/>
      <c r="BLS389" s="446"/>
      <c r="BLT389" s="446"/>
      <c r="BLU389" s="446"/>
      <c r="BLV389" s="446"/>
      <c r="BLW389" s="446"/>
      <c r="BLX389" s="446"/>
      <c r="BLY389" s="446"/>
      <c r="BLZ389" s="446"/>
      <c r="BMA389" s="446"/>
      <c r="BMB389" s="446"/>
      <c r="BMC389" s="446"/>
      <c r="BMD389" s="446"/>
      <c r="BME389" s="446"/>
      <c r="BMF389" s="446"/>
      <c r="BMG389" s="446"/>
      <c r="BMH389" s="446"/>
      <c r="BMI389" s="446"/>
      <c r="BMJ389" s="446"/>
      <c r="BMK389" s="446"/>
      <c r="BML389" s="446"/>
      <c r="BMM389" s="446"/>
      <c r="BMN389" s="446"/>
      <c r="BMO389" s="446"/>
      <c r="BMP389" s="446"/>
      <c r="BMQ389" s="446"/>
      <c r="BMR389" s="446"/>
      <c r="BMS389" s="446"/>
      <c r="BMT389" s="446"/>
      <c r="BMU389" s="446"/>
      <c r="BMV389" s="446"/>
      <c r="BMW389" s="446"/>
      <c r="BMX389" s="446"/>
      <c r="BMY389" s="446"/>
      <c r="BMZ389" s="446"/>
      <c r="BNA389" s="446"/>
      <c r="BNB389" s="446"/>
      <c r="BNC389" s="446"/>
      <c r="BND389" s="446"/>
      <c r="BNE389" s="446"/>
      <c r="BNF389" s="446"/>
      <c r="BNG389" s="446"/>
      <c r="BNH389" s="446"/>
      <c r="BNI389" s="446"/>
      <c r="BNJ389" s="446"/>
      <c r="BNK389" s="446"/>
      <c r="BNL389" s="446"/>
      <c r="BNM389" s="446"/>
      <c r="BNN389" s="446"/>
      <c r="BNO389" s="446"/>
      <c r="BNP389" s="446"/>
      <c r="BNQ389" s="446"/>
      <c r="BNR389" s="446"/>
      <c r="BNS389" s="446"/>
      <c r="BNT389" s="446"/>
      <c r="BNU389" s="446"/>
      <c r="BNV389" s="446"/>
      <c r="BNW389" s="446"/>
      <c r="BNX389" s="446"/>
      <c r="BNY389" s="446"/>
      <c r="BNZ389" s="446"/>
      <c r="BOA389" s="446"/>
      <c r="BOB389" s="446"/>
      <c r="BOC389" s="446"/>
      <c r="BOD389" s="446"/>
      <c r="BOE389" s="446"/>
      <c r="BOF389" s="446"/>
      <c r="BOG389" s="446"/>
      <c r="BOH389" s="446"/>
      <c r="BOI389" s="446"/>
      <c r="BOJ389" s="446"/>
      <c r="BOK389" s="446"/>
      <c r="BOL389" s="446"/>
      <c r="BOM389" s="446"/>
      <c r="BON389" s="446"/>
      <c r="BOO389" s="446"/>
      <c r="BOP389" s="446"/>
      <c r="BOQ389" s="446"/>
      <c r="BOR389" s="446"/>
      <c r="BOS389" s="446"/>
      <c r="BOT389" s="446"/>
      <c r="BOU389" s="446"/>
      <c r="BOV389" s="446"/>
      <c r="BOW389" s="446"/>
      <c r="BOX389" s="446"/>
      <c r="BOY389" s="446"/>
      <c r="BOZ389" s="446"/>
      <c r="BPA389" s="446"/>
      <c r="BPB389" s="446"/>
      <c r="BPC389" s="446"/>
      <c r="BPD389" s="446"/>
      <c r="BPE389" s="446"/>
      <c r="BPF389" s="446"/>
      <c r="BPG389" s="446"/>
      <c r="BPH389" s="446"/>
      <c r="BPI389" s="446"/>
      <c r="BPJ389" s="446"/>
      <c r="BPK389" s="446"/>
      <c r="BPL389" s="446"/>
      <c r="BPM389" s="446"/>
      <c r="BPN389" s="446"/>
      <c r="BPO389" s="446"/>
      <c r="BPP389" s="446"/>
      <c r="BPQ389" s="446"/>
      <c r="BPR389" s="446"/>
      <c r="BPS389" s="446"/>
      <c r="BPT389" s="446"/>
      <c r="BPU389" s="446"/>
      <c r="BPV389" s="446"/>
      <c r="BPW389" s="446"/>
      <c r="BPX389" s="446"/>
      <c r="BPY389" s="446"/>
      <c r="BPZ389" s="446"/>
      <c r="BQA389" s="446"/>
      <c r="BQB389" s="446"/>
      <c r="BQC389" s="446"/>
      <c r="BQD389" s="446"/>
      <c r="BQE389" s="446"/>
      <c r="BQF389" s="446"/>
      <c r="BQG389" s="446"/>
      <c r="BQH389" s="446"/>
      <c r="BQI389" s="446"/>
      <c r="BQJ389" s="446"/>
      <c r="BQK389" s="446"/>
      <c r="BQL389" s="446"/>
      <c r="BQM389" s="446"/>
      <c r="BQN389" s="446"/>
      <c r="BQO389" s="446"/>
      <c r="BQP389" s="446"/>
      <c r="BQQ389" s="446"/>
      <c r="BQR389" s="446"/>
      <c r="BQS389" s="446"/>
      <c r="BQT389" s="446"/>
      <c r="BQU389" s="446"/>
      <c r="BQV389" s="446"/>
      <c r="BQW389" s="446"/>
      <c r="BQX389" s="446"/>
      <c r="BQY389" s="446"/>
      <c r="BQZ389" s="446"/>
      <c r="BRA389" s="446"/>
      <c r="BRB389" s="446"/>
      <c r="BRC389" s="446"/>
      <c r="BRD389" s="446"/>
      <c r="BRE389" s="446"/>
      <c r="BRF389" s="446"/>
      <c r="BRG389" s="446"/>
      <c r="BRH389" s="446"/>
      <c r="BRI389" s="446"/>
      <c r="BRJ389" s="446"/>
      <c r="BRK389" s="446"/>
      <c r="BRL389" s="446"/>
      <c r="BRM389" s="446"/>
      <c r="BRN389" s="446"/>
      <c r="BRO389" s="446"/>
      <c r="BRP389" s="446"/>
      <c r="BRQ389" s="446"/>
      <c r="BRR389" s="446"/>
      <c r="BRS389" s="446"/>
      <c r="BRT389" s="446"/>
      <c r="BRU389" s="446"/>
      <c r="BRV389" s="446"/>
      <c r="BRW389" s="446"/>
      <c r="BRX389" s="446"/>
      <c r="BRY389" s="446"/>
      <c r="BRZ389" s="446"/>
      <c r="BSA389" s="446"/>
      <c r="BSB389" s="446"/>
      <c r="BSC389" s="446"/>
      <c r="BSD389" s="446"/>
      <c r="BSE389" s="446"/>
      <c r="BSF389" s="446"/>
      <c r="BSG389" s="446"/>
      <c r="BSH389" s="446"/>
      <c r="BSI389" s="446"/>
      <c r="BSJ389" s="446"/>
      <c r="BSK389" s="446"/>
      <c r="BSL389" s="446"/>
      <c r="BSM389" s="446"/>
      <c r="BSN389" s="446"/>
      <c r="BSO389" s="446"/>
      <c r="BSP389" s="446"/>
      <c r="BSQ389" s="446"/>
      <c r="BSR389" s="446"/>
      <c r="BSS389" s="446"/>
      <c r="BST389" s="446"/>
      <c r="BSU389" s="446"/>
      <c r="BSV389" s="446"/>
      <c r="BSW389" s="446"/>
      <c r="BSX389" s="446"/>
      <c r="BSY389" s="446"/>
      <c r="BSZ389" s="446"/>
      <c r="BTA389" s="446"/>
      <c r="BTB389" s="446"/>
      <c r="BTC389" s="446"/>
      <c r="BTD389" s="446"/>
      <c r="BTE389" s="446"/>
      <c r="BTF389" s="446"/>
      <c r="BTG389" s="446"/>
      <c r="BTH389" s="446"/>
      <c r="BTI389" s="446"/>
      <c r="BTJ389" s="446"/>
      <c r="BTK389" s="446"/>
      <c r="BTL389" s="446"/>
      <c r="BTM389" s="446"/>
      <c r="BTN389" s="446"/>
      <c r="BTO389" s="446"/>
      <c r="BTP389" s="446"/>
      <c r="BTQ389" s="446"/>
      <c r="BTR389" s="446"/>
      <c r="BTS389" s="446"/>
      <c r="BTT389" s="446"/>
      <c r="BTU389" s="446"/>
      <c r="BTV389" s="446"/>
      <c r="BTW389" s="446"/>
      <c r="BTX389" s="446"/>
      <c r="BTY389" s="446"/>
      <c r="BTZ389" s="446"/>
      <c r="BUA389" s="446"/>
      <c r="BUB389" s="446"/>
      <c r="BUC389" s="446"/>
      <c r="BUD389" s="446"/>
      <c r="BUE389" s="446"/>
      <c r="BUF389" s="446"/>
      <c r="BUG389" s="446"/>
      <c r="BUH389" s="446"/>
      <c r="BUI389" s="446"/>
      <c r="BUJ389" s="446"/>
      <c r="BUK389" s="446"/>
      <c r="BUL389" s="446"/>
      <c r="BUM389" s="446"/>
      <c r="BUN389" s="446"/>
      <c r="BUO389" s="446"/>
      <c r="BUP389" s="446"/>
      <c r="BUQ389" s="446"/>
      <c r="BUR389" s="446"/>
      <c r="BUS389" s="446"/>
      <c r="BUT389" s="446"/>
      <c r="BUU389" s="446"/>
      <c r="BUV389" s="446"/>
      <c r="BUW389" s="446"/>
      <c r="BUX389" s="446"/>
      <c r="BUY389" s="446"/>
      <c r="BUZ389" s="446"/>
      <c r="BVA389" s="446"/>
      <c r="BVB389" s="446"/>
      <c r="BVC389" s="446"/>
      <c r="BVD389" s="446"/>
      <c r="BVE389" s="446"/>
      <c r="BVF389" s="446"/>
      <c r="BVG389" s="446"/>
      <c r="BVH389" s="446"/>
      <c r="BVI389" s="446"/>
      <c r="BVJ389" s="446"/>
      <c r="BVK389" s="446"/>
      <c r="BVL389" s="446"/>
      <c r="BVM389" s="446"/>
      <c r="BVN389" s="446"/>
      <c r="BVO389" s="446"/>
      <c r="BVP389" s="446"/>
      <c r="BVQ389" s="446"/>
      <c r="BVR389" s="446"/>
      <c r="BVS389" s="446"/>
      <c r="BVT389" s="446"/>
      <c r="BVU389" s="446"/>
      <c r="BVV389" s="446"/>
      <c r="BVW389" s="446"/>
      <c r="BVX389" s="446"/>
      <c r="BVY389" s="446"/>
      <c r="BVZ389" s="446"/>
      <c r="BWA389" s="446"/>
      <c r="BWB389" s="446"/>
      <c r="BWC389" s="446"/>
      <c r="BWD389" s="446"/>
      <c r="BWE389" s="446"/>
      <c r="BWF389" s="446"/>
      <c r="BWG389" s="446"/>
      <c r="BWH389" s="446"/>
      <c r="BWI389" s="446"/>
      <c r="BWJ389" s="446"/>
      <c r="BWK389" s="446"/>
      <c r="BWL389" s="446"/>
      <c r="BWM389" s="446"/>
      <c r="BWN389" s="446"/>
      <c r="BWO389" s="446"/>
      <c r="BWP389" s="446"/>
      <c r="BWQ389" s="446"/>
      <c r="BWR389" s="446"/>
      <c r="BWS389" s="446"/>
      <c r="BWT389" s="446"/>
      <c r="BWU389" s="446"/>
      <c r="BWV389" s="446"/>
      <c r="BWW389" s="446"/>
      <c r="BWX389" s="446"/>
      <c r="BWY389" s="446"/>
      <c r="BWZ389" s="446"/>
      <c r="BXA389" s="446"/>
      <c r="BXB389" s="446"/>
      <c r="BXC389" s="446"/>
      <c r="BXD389" s="446"/>
      <c r="BXE389" s="446"/>
      <c r="BXF389" s="446"/>
      <c r="BXG389" s="446"/>
      <c r="BXH389" s="446"/>
      <c r="BXI389" s="446"/>
      <c r="BXJ389" s="446"/>
      <c r="BXK389" s="446"/>
      <c r="BXL389" s="446"/>
      <c r="BXM389" s="446"/>
      <c r="BXN389" s="446"/>
      <c r="BXO389" s="446"/>
      <c r="BXP389" s="446"/>
      <c r="BXQ389" s="446"/>
      <c r="BXR389" s="446"/>
      <c r="BXS389" s="446"/>
      <c r="BXT389" s="446"/>
      <c r="BXU389" s="446"/>
      <c r="BXV389" s="446"/>
      <c r="BXW389" s="446"/>
      <c r="BXX389" s="446"/>
      <c r="BXY389" s="446"/>
      <c r="BXZ389" s="446"/>
      <c r="BYA389" s="446"/>
      <c r="BYB389" s="446"/>
      <c r="BYC389" s="446"/>
      <c r="BYD389" s="446"/>
      <c r="BYE389" s="446"/>
      <c r="BYF389" s="446"/>
      <c r="BYG389" s="446"/>
      <c r="BYH389" s="446"/>
      <c r="BYI389" s="446"/>
      <c r="BYJ389" s="446"/>
      <c r="BYK389" s="446"/>
      <c r="BYL389" s="446"/>
      <c r="BYM389" s="446"/>
      <c r="BYN389" s="446"/>
      <c r="BYO389" s="446"/>
      <c r="BYP389" s="446"/>
      <c r="BYQ389" s="446"/>
      <c r="BYR389" s="446"/>
      <c r="BYS389" s="446"/>
      <c r="BYT389" s="446"/>
      <c r="BYU389" s="446"/>
      <c r="BYV389" s="446"/>
      <c r="BYW389" s="446"/>
      <c r="BYX389" s="446"/>
      <c r="BYY389" s="446"/>
      <c r="BYZ389" s="446"/>
      <c r="BZA389" s="446"/>
      <c r="BZB389" s="446"/>
      <c r="BZC389" s="446"/>
      <c r="BZD389" s="446"/>
      <c r="BZE389" s="446"/>
      <c r="BZF389" s="446"/>
      <c r="BZG389" s="446"/>
      <c r="BZH389" s="446"/>
      <c r="BZI389" s="446"/>
      <c r="BZJ389" s="446"/>
      <c r="BZK389" s="446"/>
      <c r="BZL389" s="446"/>
      <c r="BZM389" s="446"/>
      <c r="BZN389" s="446"/>
      <c r="BZO389" s="446"/>
      <c r="BZP389" s="446"/>
      <c r="BZQ389" s="446"/>
      <c r="BZR389" s="446"/>
      <c r="BZS389" s="446"/>
      <c r="BZT389" s="446"/>
      <c r="BZU389" s="446"/>
      <c r="BZV389" s="446"/>
      <c r="BZW389" s="446"/>
      <c r="BZX389" s="446"/>
      <c r="BZY389" s="446"/>
      <c r="BZZ389" s="446"/>
      <c r="CAA389" s="446"/>
      <c r="CAB389" s="446"/>
      <c r="CAC389" s="446"/>
      <c r="CAD389" s="446"/>
      <c r="CAE389" s="446"/>
      <c r="CAF389" s="446"/>
      <c r="CAG389" s="446"/>
      <c r="CAH389" s="446"/>
      <c r="CAI389" s="446"/>
      <c r="CAJ389" s="446"/>
      <c r="CAK389" s="446"/>
      <c r="CAL389" s="446"/>
      <c r="CAM389" s="446"/>
      <c r="CAN389" s="446"/>
      <c r="CAO389" s="446"/>
      <c r="CAP389" s="446"/>
      <c r="CAQ389" s="446"/>
      <c r="CAR389" s="446"/>
      <c r="CAS389" s="446"/>
      <c r="CAT389" s="446"/>
      <c r="CAU389" s="446"/>
      <c r="CAV389" s="446"/>
      <c r="CAW389" s="446"/>
      <c r="CAX389" s="446"/>
      <c r="CAY389" s="446"/>
      <c r="CAZ389" s="446"/>
      <c r="CBA389" s="446"/>
      <c r="CBB389" s="446"/>
      <c r="CBC389" s="446"/>
      <c r="CBD389" s="446"/>
      <c r="CBE389" s="446"/>
      <c r="CBF389" s="446"/>
      <c r="CBG389" s="446"/>
      <c r="CBH389" s="446"/>
      <c r="CBI389" s="446"/>
      <c r="CBJ389" s="446"/>
      <c r="CBK389" s="446"/>
      <c r="CBL389" s="446"/>
      <c r="CBM389" s="446"/>
      <c r="CBN389" s="446"/>
      <c r="CBO389" s="446"/>
      <c r="CBP389" s="446"/>
      <c r="CBQ389" s="446"/>
      <c r="CBR389" s="446"/>
      <c r="CBS389" s="446"/>
      <c r="CBT389" s="446"/>
      <c r="CBU389" s="446"/>
      <c r="CBV389" s="446"/>
      <c r="CBW389" s="446"/>
      <c r="CBX389" s="446"/>
      <c r="CBY389" s="446"/>
      <c r="CBZ389" s="446"/>
      <c r="CCA389" s="446"/>
      <c r="CCB389" s="446"/>
      <c r="CCC389" s="446"/>
      <c r="CCD389" s="446"/>
      <c r="CCE389" s="446"/>
      <c r="CCF389" s="446"/>
      <c r="CCG389" s="446"/>
      <c r="CCH389" s="446"/>
      <c r="CCI389" s="446"/>
      <c r="CCJ389" s="446"/>
      <c r="CCK389" s="446"/>
      <c r="CCL389" s="446"/>
      <c r="CCM389" s="446"/>
      <c r="CCN389" s="446"/>
      <c r="CCO389" s="446"/>
      <c r="CCP389" s="446"/>
      <c r="CCQ389" s="446"/>
      <c r="CCR389" s="446"/>
      <c r="CCS389" s="446"/>
      <c r="CCT389" s="446"/>
      <c r="CCU389" s="446"/>
      <c r="CCV389" s="446"/>
      <c r="CCW389" s="446"/>
      <c r="CCX389" s="446"/>
      <c r="CCY389" s="446"/>
      <c r="CCZ389" s="446"/>
      <c r="CDA389" s="446"/>
      <c r="CDB389" s="446"/>
      <c r="CDC389" s="446"/>
      <c r="CDD389" s="446"/>
      <c r="CDE389" s="446"/>
      <c r="CDF389" s="446"/>
      <c r="CDG389" s="446"/>
      <c r="CDH389" s="446"/>
      <c r="CDI389" s="446"/>
      <c r="CDJ389" s="446"/>
      <c r="CDK389" s="446"/>
      <c r="CDL389" s="446"/>
      <c r="CDM389" s="446"/>
      <c r="CDN389" s="446"/>
      <c r="CDO389" s="446"/>
      <c r="CDP389" s="446"/>
      <c r="CDQ389" s="446"/>
      <c r="CDR389" s="446"/>
      <c r="CDS389" s="446"/>
      <c r="CDT389" s="446"/>
      <c r="CDU389" s="446"/>
      <c r="CDV389" s="446"/>
      <c r="CDW389" s="446"/>
      <c r="CDX389" s="446"/>
      <c r="CDY389" s="446"/>
      <c r="CDZ389" s="446"/>
      <c r="CEA389" s="446"/>
      <c r="CEB389" s="446"/>
      <c r="CEC389" s="446"/>
      <c r="CED389" s="446"/>
      <c r="CEE389" s="446"/>
      <c r="CEF389" s="446"/>
      <c r="CEG389" s="446"/>
      <c r="CEH389" s="446"/>
      <c r="CEI389" s="446"/>
      <c r="CEJ389" s="446"/>
      <c r="CEK389" s="446"/>
      <c r="CEL389" s="446"/>
      <c r="CEM389" s="446"/>
      <c r="CEN389" s="446"/>
      <c r="CEO389" s="446"/>
      <c r="CEP389" s="446"/>
      <c r="CEQ389" s="446"/>
      <c r="CER389" s="446"/>
      <c r="CES389" s="446"/>
      <c r="CET389" s="446"/>
      <c r="CEU389" s="446"/>
      <c r="CEV389" s="446"/>
      <c r="CEW389" s="446"/>
      <c r="CEX389" s="446"/>
      <c r="CEY389" s="446"/>
      <c r="CEZ389" s="446"/>
      <c r="CFA389" s="446"/>
      <c r="CFB389" s="446"/>
      <c r="CFC389" s="446"/>
      <c r="CFD389" s="446"/>
      <c r="CFE389" s="446"/>
      <c r="CFF389" s="446"/>
      <c r="CFG389" s="446"/>
      <c r="CFH389" s="446"/>
      <c r="CFI389" s="446"/>
      <c r="CFJ389" s="446"/>
      <c r="CFK389" s="446"/>
      <c r="CFL389" s="446"/>
      <c r="CFM389" s="446"/>
      <c r="CFN389" s="446"/>
      <c r="CFO389" s="446"/>
      <c r="CFP389" s="446"/>
      <c r="CFQ389" s="446"/>
      <c r="CFR389" s="446"/>
      <c r="CFS389" s="446"/>
      <c r="CFT389" s="446"/>
      <c r="CFU389" s="446"/>
      <c r="CFV389" s="446"/>
      <c r="CFW389" s="446"/>
      <c r="CFX389" s="446"/>
      <c r="CFY389" s="446"/>
      <c r="CFZ389" s="446"/>
      <c r="CGA389" s="446"/>
      <c r="CGB389" s="446"/>
      <c r="CGC389" s="446"/>
      <c r="CGD389" s="446"/>
      <c r="CGE389" s="446"/>
      <c r="CGF389" s="446"/>
      <c r="CGG389" s="446"/>
      <c r="CGH389" s="446"/>
      <c r="CGI389" s="446"/>
      <c r="CGJ389" s="446"/>
      <c r="CGK389" s="446"/>
      <c r="CGL389" s="446"/>
      <c r="CGM389" s="446"/>
      <c r="CGN389" s="446"/>
      <c r="CGO389" s="446"/>
      <c r="CGP389" s="446"/>
      <c r="CGQ389" s="446"/>
      <c r="CGR389" s="446"/>
      <c r="CGS389" s="446"/>
      <c r="CGT389" s="446"/>
      <c r="CGU389" s="446"/>
      <c r="CGV389" s="446"/>
      <c r="CGW389" s="446"/>
      <c r="CGX389" s="446"/>
      <c r="CGY389" s="446"/>
      <c r="CGZ389" s="446"/>
      <c r="CHA389" s="446"/>
      <c r="CHB389" s="446"/>
      <c r="CHC389" s="446"/>
      <c r="CHD389" s="446"/>
      <c r="CHE389" s="446"/>
      <c r="CHF389" s="446"/>
      <c r="CHG389" s="446"/>
      <c r="CHH389" s="446"/>
      <c r="CHI389" s="446"/>
      <c r="CHJ389" s="446"/>
      <c r="CHK389" s="446"/>
      <c r="CHL389" s="446"/>
      <c r="CHM389" s="446"/>
      <c r="CHN389" s="446"/>
      <c r="CHO389" s="446"/>
      <c r="CHP389" s="446"/>
      <c r="CHQ389" s="446"/>
      <c r="CHR389" s="446"/>
      <c r="CHS389" s="446"/>
      <c r="CHT389" s="446"/>
      <c r="CHU389" s="446"/>
      <c r="CHV389" s="446"/>
      <c r="CHW389" s="446"/>
      <c r="CHX389" s="446"/>
      <c r="CHY389" s="446"/>
      <c r="CHZ389" s="446"/>
      <c r="CIA389" s="446"/>
      <c r="CIB389" s="446"/>
      <c r="CIC389" s="446"/>
      <c r="CID389" s="446"/>
      <c r="CIE389" s="446"/>
      <c r="CIF389" s="446"/>
      <c r="CIG389" s="446"/>
      <c r="CIH389" s="446"/>
      <c r="CII389" s="446"/>
      <c r="CIJ389" s="446"/>
      <c r="CIK389" s="446"/>
      <c r="CIL389" s="446"/>
      <c r="CIM389" s="446"/>
      <c r="CIN389" s="446"/>
      <c r="CIO389" s="446"/>
      <c r="CIP389" s="446"/>
      <c r="CIQ389" s="446"/>
      <c r="CIR389" s="446"/>
      <c r="CIS389" s="446"/>
      <c r="CIT389" s="446"/>
      <c r="CIU389" s="446"/>
      <c r="CIV389" s="446"/>
      <c r="CIW389" s="446"/>
      <c r="CIX389" s="446"/>
      <c r="CIY389" s="446"/>
      <c r="CIZ389" s="446"/>
      <c r="CJA389" s="446"/>
      <c r="CJB389" s="446"/>
      <c r="CJC389" s="446"/>
      <c r="CJD389" s="446"/>
      <c r="CJE389" s="446"/>
      <c r="CJF389" s="446"/>
      <c r="CJG389" s="446"/>
      <c r="CJH389" s="446"/>
      <c r="CJI389" s="446"/>
      <c r="CJJ389" s="446"/>
      <c r="CJK389" s="446"/>
      <c r="CJL389" s="446"/>
      <c r="CJM389" s="446"/>
      <c r="CJN389" s="446"/>
      <c r="CJO389" s="446"/>
      <c r="CJP389" s="446"/>
      <c r="CJQ389" s="446"/>
      <c r="CJR389" s="446"/>
      <c r="CJS389" s="446"/>
      <c r="CJT389" s="446"/>
      <c r="CJU389" s="446"/>
      <c r="CJV389" s="446"/>
      <c r="CJW389" s="446"/>
      <c r="CJX389" s="446"/>
      <c r="CJY389" s="446"/>
      <c r="CJZ389" s="446"/>
      <c r="CKA389" s="446"/>
      <c r="CKB389" s="446"/>
      <c r="CKC389" s="446"/>
      <c r="CKD389" s="446"/>
      <c r="CKE389" s="446"/>
      <c r="CKF389" s="446"/>
      <c r="CKG389" s="446"/>
      <c r="CKH389" s="446"/>
      <c r="CKI389" s="446"/>
      <c r="CKJ389" s="446"/>
      <c r="CKK389" s="446"/>
      <c r="CKL389" s="446"/>
      <c r="CKM389" s="446"/>
      <c r="CKN389" s="446"/>
      <c r="CKO389" s="446"/>
      <c r="CKP389" s="446"/>
      <c r="CKQ389" s="446"/>
      <c r="CKR389" s="446"/>
      <c r="CKS389" s="446"/>
      <c r="CKT389" s="446"/>
      <c r="CKU389" s="446"/>
      <c r="CKV389" s="446"/>
      <c r="CKW389" s="446"/>
      <c r="CKX389" s="446"/>
      <c r="CKY389" s="446"/>
      <c r="CKZ389" s="446"/>
      <c r="CLA389" s="446"/>
      <c r="CLB389" s="446"/>
      <c r="CLC389" s="446"/>
      <c r="CLD389" s="446"/>
      <c r="CLE389" s="446"/>
      <c r="CLF389" s="446"/>
      <c r="CLG389" s="446"/>
      <c r="CLH389" s="446"/>
      <c r="CLI389" s="446"/>
      <c r="CLJ389" s="446"/>
      <c r="CLK389" s="446"/>
      <c r="CLL389" s="446"/>
      <c r="CLM389" s="446"/>
      <c r="CLN389" s="446"/>
      <c r="CLO389" s="446"/>
      <c r="CLP389" s="446"/>
      <c r="CLQ389" s="446"/>
      <c r="CLR389" s="446"/>
      <c r="CLS389" s="446"/>
      <c r="CLT389" s="446"/>
      <c r="CLU389" s="446"/>
      <c r="CLV389" s="446"/>
      <c r="CLW389" s="446"/>
      <c r="CLX389" s="446"/>
      <c r="CLY389" s="446"/>
      <c r="CLZ389" s="446"/>
      <c r="CMA389" s="446"/>
      <c r="CMB389" s="446"/>
      <c r="CMC389" s="446"/>
      <c r="CMD389" s="446"/>
      <c r="CME389" s="446"/>
      <c r="CMF389" s="446"/>
      <c r="CMG389" s="446"/>
      <c r="CMH389" s="446"/>
      <c r="CMI389" s="446"/>
      <c r="CMJ389" s="446"/>
      <c r="CMK389" s="446"/>
      <c r="CML389" s="446"/>
      <c r="CMM389" s="446"/>
      <c r="CMN389" s="446"/>
      <c r="CMO389" s="446"/>
      <c r="CMP389" s="446"/>
      <c r="CMQ389" s="446"/>
      <c r="CMR389" s="446"/>
      <c r="CMS389" s="446"/>
      <c r="CMT389" s="446"/>
      <c r="CMU389" s="446"/>
      <c r="CMV389" s="446"/>
      <c r="CMW389" s="446"/>
      <c r="CMX389" s="446"/>
      <c r="CMY389" s="446"/>
      <c r="CMZ389" s="446"/>
      <c r="CNA389" s="446"/>
      <c r="CNB389" s="446"/>
      <c r="CNC389" s="446"/>
      <c r="CND389" s="446"/>
      <c r="CNE389" s="446"/>
      <c r="CNF389" s="446"/>
      <c r="CNG389" s="446"/>
      <c r="CNH389" s="446"/>
      <c r="CNI389" s="446"/>
      <c r="CNJ389" s="446"/>
      <c r="CNK389" s="446"/>
      <c r="CNL389" s="446"/>
      <c r="CNM389" s="446"/>
      <c r="CNN389" s="446"/>
      <c r="CNO389" s="446"/>
      <c r="CNP389" s="446"/>
      <c r="CNQ389" s="446"/>
      <c r="CNR389" s="446"/>
      <c r="CNS389" s="446"/>
      <c r="CNT389" s="446"/>
      <c r="CNU389" s="446"/>
      <c r="CNV389" s="446"/>
      <c r="CNW389" s="446"/>
      <c r="CNX389" s="446"/>
      <c r="CNY389" s="446"/>
      <c r="CNZ389" s="446"/>
      <c r="COA389" s="446"/>
      <c r="COB389" s="446"/>
      <c r="COC389" s="446"/>
      <c r="COD389" s="446"/>
      <c r="COE389" s="446"/>
      <c r="COF389" s="446"/>
      <c r="COG389" s="446"/>
      <c r="COH389" s="446"/>
      <c r="COI389" s="446"/>
      <c r="COJ389" s="446"/>
      <c r="COK389" s="446"/>
      <c r="COL389" s="446"/>
      <c r="COM389" s="446"/>
      <c r="CON389" s="446"/>
      <c r="COO389" s="446"/>
      <c r="COP389" s="446"/>
      <c r="COQ389" s="446"/>
      <c r="COR389" s="446"/>
      <c r="COS389" s="446"/>
      <c r="COT389" s="446"/>
      <c r="COU389" s="446"/>
      <c r="COV389" s="446"/>
      <c r="COW389" s="446"/>
      <c r="COX389" s="446"/>
      <c r="COY389" s="446"/>
      <c r="COZ389" s="446"/>
      <c r="CPA389" s="446"/>
      <c r="CPB389" s="446"/>
      <c r="CPC389" s="446"/>
      <c r="CPD389" s="446"/>
      <c r="CPE389" s="446"/>
      <c r="CPF389" s="446"/>
      <c r="CPG389" s="446"/>
      <c r="CPH389" s="446"/>
      <c r="CPI389" s="446"/>
      <c r="CPJ389" s="446"/>
      <c r="CPK389" s="446"/>
      <c r="CPL389" s="446"/>
      <c r="CPM389" s="446"/>
      <c r="CPN389" s="446"/>
      <c r="CPO389" s="446"/>
      <c r="CPP389" s="446"/>
      <c r="CPQ389" s="446"/>
      <c r="CPR389" s="446"/>
      <c r="CPS389" s="446"/>
      <c r="CPT389" s="446"/>
      <c r="CPU389" s="446"/>
      <c r="CPV389" s="446"/>
      <c r="CPW389" s="446"/>
      <c r="CPX389" s="446"/>
      <c r="CPY389" s="446"/>
      <c r="CPZ389" s="446"/>
      <c r="CQA389" s="446"/>
      <c r="CQB389" s="446"/>
      <c r="CQC389" s="446"/>
      <c r="CQD389" s="446"/>
      <c r="CQE389" s="446"/>
      <c r="CQF389" s="446"/>
      <c r="CQG389" s="446"/>
      <c r="CQH389" s="446"/>
      <c r="CQI389" s="446"/>
      <c r="CQJ389" s="446"/>
      <c r="CQK389" s="446"/>
      <c r="CQL389" s="446"/>
      <c r="CQM389" s="446"/>
      <c r="CQN389" s="446"/>
      <c r="CQO389" s="446"/>
      <c r="CQP389" s="446"/>
      <c r="CQQ389" s="446"/>
      <c r="CQR389" s="446"/>
      <c r="CQS389" s="446"/>
      <c r="CQT389" s="446"/>
      <c r="CQU389" s="446"/>
      <c r="CQV389" s="446"/>
      <c r="CQW389" s="446"/>
      <c r="CQX389" s="446"/>
      <c r="CQY389" s="446"/>
      <c r="CQZ389" s="446"/>
      <c r="CRA389" s="446"/>
      <c r="CRB389" s="446"/>
      <c r="CRC389" s="446"/>
      <c r="CRD389" s="446"/>
      <c r="CRE389" s="446"/>
      <c r="CRF389" s="446"/>
      <c r="CRG389" s="446"/>
      <c r="CRH389" s="446"/>
      <c r="CRI389" s="446"/>
      <c r="CRJ389" s="446"/>
      <c r="CRK389" s="446"/>
      <c r="CRL389" s="446"/>
      <c r="CRM389" s="446"/>
      <c r="CRN389" s="446"/>
      <c r="CRO389" s="446"/>
      <c r="CRP389" s="446"/>
      <c r="CRQ389" s="446"/>
      <c r="CRR389" s="446"/>
      <c r="CRS389" s="446"/>
      <c r="CRT389" s="446"/>
      <c r="CRU389" s="446"/>
      <c r="CRV389" s="446"/>
      <c r="CRW389" s="446"/>
      <c r="CRX389" s="446"/>
      <c r="CRY389" s="446"/>
      <c r="CRZ389" s="446"/>
      <c r="CSA389" s="446"/>
      <c r="CSB389" s="446"/>
      <c r="CSC389" s="446"/>
      <c r="CSD389" s="446"/>
      <c r="CSE389" s="446"/>
      <c r="CSF389" s="446"/>
      <c r="CSG389" s="446"/>
      <c r="CSH389" s="446"/>
      <c r="CSI389" s="446"/>
      <c r="CSJ389" s="446"/>
      <c r="CSK389" s="446"/>
      <c r="CSL389" s="446"/>
      <c r="CSM389" s="446"/>
      <c r="CSN389" s="446"/>
      <c r="CSO389" s="446"/>
      <c r="CSP389" s="446"/>
      <c r="CSQ389" s="446"/>
      <c r="CSR389" s="446"/>
      <c r="CSS389" s="446"/>
      <c r="CST389" s="446"/>
      <c r="CSU389" s="446"/>
      <c r="CSV389" s="446"/>
      <c r="CSW389" s="446"/>
      <c r="CSX389" s="446"/>
      <c r="CSY389" s="446"/>
      <c r="CSZ389" s="446"/>
      <c r="CTA389" s="446"/>
      <c r="CTB389" s="446"/>
      <c r="CTC389" s="446"/>
      <c r="CTD389" s="446"/>
      <c r="CTE389" s="446"/>
      <c r="CTF389" s="446"/>
      <c r="CTG389" s="446"/>
      <c r="CTH389" s="446"/>
      <c r="CTI389" s="446"/>
      <c r="CTJ389" s="446"/>
      <c r="CTK389" s="446"/>
      <c r="CTL389" s="446"/>
      <c r="CTM389" s="446"/>
      <c r="CTN389" s="446"/>
      <c r="CTO389" s="446"/>
      <c r="CTP389" s="446"/>
      <c r="CTQ389" s="446"/>
      <c r="CTR389" s="446"/>
      <c r="CTS389" s="446"/>
      <c r="CTT389" s="446"/>
      <c r="CTU389" s="446"/>
      <c r="CTV389" s="446"/>
      <c r="CTW389" s="446"/>
      <c r="CTX389" s="446"/>
      <c r="CTY389" s="446"/>
      <c r="CTZ389" s="446"/>
      <c r="CUA389" s="446"/>
      <c r="CUB389" s="446"/>
      <c r="CUC389" s="446"/>
      <c r="CUD389" s="446"/>
      <c r="CUE389" s="446"/>
      <c r="CUF389" s="446"/>
      <c r="CUG389" s="446"/>
      <c r="CUH389" s="446"/>
      <c r="CUI389" s="446"/>
      <c r="CUJ389" s="446"/>
      <c r="CUK389" s="446"/>
      <c r="CUL389" s="446"/>
      <c r="CUM389" s="446"/>
      <c r="CUN389" s="446"/>
      <c r="CUO389" s="446"/>
      <c r="CUP389" s="446"/>
      <c r="CUQ389" s="446"/>
      <c r="CUR389" s="446"/>
      <c r="CUS389" s="446"/>
      <c r="CUT389" s="446"/>
      <c r="CUU389" s="446"/>
      <c r="CUV389" s="446"/>
      <c r="CUW389" s="446"/>
      <c r="CUX389" s="446"/>
      <c r="CUY389" s="446"/>
      <c r="CUZ389" s="446"/>
      <c r="CVA389" s="446"/>
      <c r="CVB389" s="446"/>
      <c r="CVC389" s="446"/>
      <c r="CVD389" s="446"/>
      <c r="CVE389" s="446"/>
      <c r="CVF389" s="446"/>
      <c r="CVG389" s="446"/>
      <c r="CVH389" s="446"/>
      <c r="CVI389" s="446"/>
      <c r="CVJ389" s="446"/>
      <c r="CVK389" s="446"/>
      <c r="CVL389" s="446"/>
      <c r="CVM389" s="446"/>
      <c r="CVN389" s="446"/>
      <c r="CVO389" s="446"/>
      <c r="CVP389" s="446"/>
      <c r="CVQ389" s="446"/>
      <c r="CVR389" s="446"/>
      <c r="CVS389" s="446"/>
      <c r="CVT389" s="446"/>
      <c r="CVU389" s="446"/>
      <c r="CVV389" s="446"/>
      <c r="CVW389" s="446"/>
      <c r="CVX389" s="446"/>
      <c r="CVY389" s="446"/>
      <c r="CVZ389" s="446"/>
      <c r="CWA389" s="446"/>
      <c r="CWB389" s="446"/>
      <c r="CWC389" s="446"/>
      <c r="CWD389" s="446"/>
      <c r="CWE389" s="446"/>
      <c r="CWF389" s="446"/>
      <c r="CWG389" s="446"/>
      <c r="CWH389" s="446"/>
      <c r="CWI389" s="446"/>
      <c r="CWJ389" s="446"/>
      <c r="CWK389" s="446"/>
      <c r="CWL389" s="446"/>
      <c r="CWM389" s="446"/>
      <c r="CWN389" s="446"/>
      <c r="CWO389" s="446"/>
      <c r="CWP389" s="446"/>
      <c r="CWQ389" s="446"/>
      <c r="CWR389" s="446"/>
      <c r="CWS389" s="446"/>
      <c r="CWT389" s="446"/>
      <c r="CWU389" s="446"/>
      <c r="CWV389" s="446"/>
      <c r="CWW389" s="446"/>
      <c r="CWX389" s="446"/>
      <c r="CWY389" s="446"/>
      <c r="CWZ389" s="446"/>
      <c r="CXA389" s="446"/>
      <c r="CXB389" s="446"/>
      <c r="CXC389" s="446"/>
      <c r="CXD389" s="446"/>
      <c r="CXE389" s="446"/>
      <c r="CXF389" s="446"/>
      <c r="CXG389" s="446"/>
      <c r="CXH389" s="446"/>
      <c r="CXI389" s="446"/>
      <c r="CXJ389" s="446"/>
      <c r="CXK389" s="446"/>
      <c r="CXL389" s="446"/>
      <c r="CXM389" s="446"/>
      <c r="CXN389" s="446"/>
      <c r="CXO389" s="446"/>
      <c r="CXP389" s="446"/>
      <c r="CXQ389" s="446"/>
      <c r="CXR389" s="446"/>
      <c r="CXS389" s="446"/>
      <c r="CXT389" s="446"/>
      <c r="CXU389" s="446"/>
      <c r="CXV389" s="446"/>
      <c r="CXW389" s="446"/>
      <c r="CXX389" s="446"/>
      <c r="CXY389" s="446"/>
      <c r="CXZ389" s="446"/>
      <c r="CYA389" s="446"/>
      <c r="CYB389" s="446"/>
      <c r="CYC389" s="446"/>
      <c r="CYD389" s="446"/>
      <c r="CYE389" s="446"/>
      <c r="CYF389" s="446"/>
      <c r="CYG389" s="446"/>
      <c r="CYH389" s="446"/>
      <c r="CYI389" s="446"/>
      <c r="CYJ389" s="446"/>
      <c r="CYK389" s="446"/>
      <c r="CYL389" s="446"/>
      <c r="CYM389" s="446"/>
      <c r="CYN389" s="446"/>
      <c r="CYO389" s="446"/>
      <c r="CYP389" s="446"/>
      <c r="CYQ389" s="446"/>
      <c r="CYR389" s="446"/>
      <c r="CYS389" s="446"/>
      <c r="CYT389" s="446"/>
      <c r="CYU389" s="446"/>
      <c r="CYV389" s="446"/>
      <c r="CYW389" s="446"/>
      <c r="CYX389" s="446"/>
      <c r="CYY389" s="446"/>
      <c r="CYZ389" s="446"/>
      <c r="CZA389" s="446"/>
      <c r="CZB389" s="446"/>
      <c r="CZC389" s="446"/>
      <c r="CZD389" s="446"/>
      <c r="CZE389" s="446"/>
      <c r="CZF389" s="446"/>
      <c r="CZG389" s="446"/>
      <c r="CZH389" s="446"/>
      <c r="CZI389" s="446"/>
      <c r="CZJ389" s="446"/>
      <c r="CZK389" s="446"/>
      <c r="CZL389" s="446"/>
      <c r="CZM389" s="446"/>
      <c r="CZN389" s="446"/>
      <c r="CZO389" s="446"/>
      <c r="CZP389" s="446"/>
      <c r="CZQ389" s="446"/>
      <c r="CZR389" s="446"/>
      <c r="CZS389" s="446"/>
      <c r="CZT389" s="446"/>
      <c r="CZU389" s="446"/>
      <c r="CZV389" s="446"/>
      <c r="CZW389" s="446"/>
      <c r="CZX389" s="446"/>
      <c r="CZY389" s="446"/>
      <c r="CZZ389" s="446"/>
      <c r="DAA389" s="446"/>
      <c r="DAB389" s="446"/>
      <c r="DAC389" s="446"/>
      <c r="DAD389" s="446"/>
      <c r="DAE389" s="446"/>
      <c r="DAF389" s="446"/>
      <c r="DAG389" s="446"/>
      <c r="DAH389" s="446"/>
      <c r="DAI389" s="446"/>
      <c r="DAJ389" s="446"/>
      <c r="DAK389" s="446"/>
      <c r="DAL389" s="446"/>
      <c r="DAM389" s="446"/>
      <c r="DAN389" s="446"/>
      <c r="DAO389" s="446"/>
      <c r="DAP389" s="446"/>
      <c r="DAQ389" s="446"/>
      <c r="DAR389" s="446"/>
      <c r="DAS389" s="446"/>
      <c r="DAT389" s="446"/>
      <c r="DAU389" s="446"/>
      <c r="DAV389" s="446"/>
      <c r="DAW389" s="446"/>
      <c r="DAX389" s="446"/>
      <c r="DAY389" s="446"/>
      <c r="DAZ389" s="446"/>
      <c r="DBA389" s="446"/>
      <c r="DBB389" s="446"/>
      <c r="DBC389" s="446"/>
      <c r="DBD389" s="446"/>
      <c r="DBE389" s="446"/>
      <c r="DBF389" s="446"/>
      <c r="DBG389" s="446"/>
      <c r="DBH389" s="446"/>
      <c r="DBI389" s="446"/>
      <c r="DBJ389" s="446"/>
      <c r="DBK389" s="446"/>
      <c r="DBL389" s="446"/>
      <c r="DBM389" s="446"/>
      <c r="DBN389" s="446"/>
      <c r="DBO389" s="446"/>
      <c r="DBP389" s="446"/>
      <c r="DBQ389" s="446"/>
      <c r="DBR389" s="446"/>
      <c r="DBS389" s="446"/>
      <c r="DBT389" s="446"/>
      <c r="DBU389" s="446"/>
      <c r="DBV389" s="446"/>
      <c r="DBW389" s="446"/>
      <c r="DBX389" s="446"/>
      <c r="DBY389" s="446"/>
      <c r="DBZ389" s="446"/>
      <c r="DCA389" s="446"/>
      <c r="DCB389" s="446"/>
      <c r="DCC389" s="446"/>
      <c r="DCD389" s="446"/>
      <c r="DCE389" s="446"/>
      <c r="DCF389" s="446"/>
      <c r="DCG389" s="446"/>
      <c r="DCH389" s="446"/>
      <c r="DCI389" s="446"/>
      <c r="DCJ389" s="446"/>
      <c r="DCK389" s="446"/>
      <c r="DCL389" s="446"/>
      <c r="DCM389" s="446"/>
      <c r="DCN389" s="446"/>
      <c r="DCO389" s="446"/>
      <c r="DCP389" s="446"/>
      <c r="DCQ389" s="446"/>
      <c r="DCR389" s="446"/>
      <c r="DCS389" s="446"/>
      <c r="DCT389" s="446"/>
      <c r="DCU389" s="446"/>
      <c r="DCV389" s="446"/>
      <c r="DCW389" s="446"/>
      <c r="DCX389" s="446"/>
      <c r="DCY389" s="446"/>
      <c r="DCZ389" s="446"/>
      <c r="DDA389" s="446"/>
      <c r="DDB389" s="446"/>
      <c r="DDC389" s="446"/>
      <c r="DDD389" s="446"/>
      <c r="DDE389" s="446"/>
      <c r="DDF389" s="446"/>
      <c r="DDG389" s="446"/>
      <c r="DDH389" s="446"/>
      <c r="DDI389" s="446"/>
      <c r="DDJ389" s="446"/>
      <c r="DDK389" s="446"/>
      <c r="DDL389" s="446"/>
      <c r="DDM389" s="446"/>
      <c r="DDN389" s="446"/>
      <c r="DDO389" s="446"/>
      <c r="DDP389" s="446"/>
      <c r="DDQ389" s="446"/>
      <c r="DDR389" s="446"/>
      <c r="DDS389" s="446"/>
      <c r="DDT389" s="446"/>
      <c r="DDU389" s="446"/>
      <c r="DDV389" s="446"/>
      <c r="DDW389" s="446"/>
      <c r="DDX389" s="446"/>
      <c r="DDY389" s="446"/>
      <c r="DDZ389" s="446"/>
      <c r="DEA389" s="446"/>
      <c r="DEB389" s="446"/>
      <c r="DEC389" s="446"/>
      <c r="DED389" s="446"/>
      <c r="DEE389" s="446"/>
      <c r="DEF389" s="446"/>
      <c r="DEG389" s="446"/>
      <c r="DEH389" s="446"/>
      <c r="DEI389" s="446"/>
      <c r="DEJ389" s="446"/>
      <c r="DEK389" s="446"/>
      <c r="DEL389" s="446"/>
      <c r="DEM389" s="446"/>
      <c r="DEN389" s="446"/>
      <c r="DEO389" s="446"/>
      <c r="DEP389" s="446"/>
      <c r="DEQ389" s="446"/>
      <c r="DER389" s="446"/>
      <c r="DES389" s="446"/>
      <c r="DET389" s="446"/>
      <c r="DEU389" s="446"/>
      <c r="DEV389" s="446"/>
      <c r="DEW389" s="446"/>
      <c r="DEX389" s="446"/>
      <c r="DEY389" s="446"/>
      <c r="DEZ389" s="446"/>
      <c r="DFA389" s="446"/>
      <c r="DFB389" s="446"/>
      <c r="DFC389" s="446"/>
      <c r="DFD389" s="446"/>
      <c r="DFE389" s="446"/>
      <c r="DFF389" s="446"/>
      <c r="DFG389" s="446"/>
      <c r="DFH389" s="446"/>
      <c r="DFI389" s="446"/>
      <c r="DFJ389" s="446"/>
      <c r="DFK389" s="446"/>
      <c r="DFL389" s="446"/>
      <c r="DFM389" s="446"/>
      <c r="DFN389" s="446"/>
      <c r="DFO389" s="446"/>
      <c r="DFP389" s="446"/>
      <c r="DFQ389" s="446"/>
      <c r="DFR389" s="446"/>
      <c r="DFS389" s="446"/>
      <c r="DFT389" s="446"/>
      <c r="DFU389" s="446"/>
      <c r="DFV389" s="446"/>
      <c r="DFW389" s="446"/>
      <c r="DFX389" s="446"/>
      <c r="DFY389" s="446"/>
      <c r="DFZ389" s="446"/>
      <c r="DGA389" s="446"/>
      <c r="DGB389" s="446"/>
      <c r="DGC389" s="446"/>
      <c r="DGD389" s="446"/>
      <c r="DGE389" s="446"/>
      <c r="DGF389" s="446"/>
      <c r="DGG389" s="446"/>
      <c r="DGH389" s="446"/>
      <c r="DGI389" s="446"/>
      <c r="DGJ389" s="446"/>
      <c r="DGK389" s="446"/>
      <c r="DGL389" s="446"/>
      <c r="DGM389" s="446"/>
      <c r="DGN389" s="446"/>
      <c r="DGO389" s="446"/>
      <c r="DGP389" s="446"/>
      <c r="DGQ389" s="446"/>
      <c r="DGR389" s="446"/>
      <c r="DGS389" s="446"/>
      <c r="DGT389" s="446"/>
      <c r="DGU389" s="446"/>
      <c r="DGV389" s="446"/>
      <c r="DGW389" s="446"/>
      <c r="DGX389" s="446"/>
      <c r="DGY389" s="446"/>
      <c r="DGZ389" s="446"/>
      <c r="DHA389" s="446"/>
      <c r="DHB389" s="446"/>
      <c r="DHC389" s="446"/>
      <c r="DHD389" s="446"/>
      <c r="DHE389" s="446"/>
      <c r="DHF389" s="446"/>
      <c r="DHG389" s="446"/>
      <c r="DHH389" s="446"/>
      <c r="DHI389" s="446"/>
      <c r="DHJ389" s="446"/>
      <c r="DHK389" s="446"/>
      <c r="DHL389" s="446"/>
      <c r="DHM389" s="446"/>
      <c r="DHN389" s="446"/>
      <c r="DHO389" s="446"/>
      <c r="DHP389" s="446"/>
      <c r="DHQ389" s="446"/>
      <c r="DHR389" s="446"/>
      <c r="DHS389" s="446"/>
      <c r="DHT389" s="446"/>
      <c r="DHU389" s="446"/>
      <c r="DHV389" s="446"/>
      <c r="DHW389" s="446"/>
      <c r="DHX389" s="446"/>
      <c r="DHY389" s="446"/>
      <c r="DHZ389" s="446"/>
      <c r="DIA389" s="446"/>
      <c r="DIB389" s="446"/>
      <c r="DIC389" s="446"/>
      <c r="DID389" s="446"/>
      <c r="DIE389" s="446"/>
      <c r="DIF389" s="446"/>
      <c r="DIG389" s="446"/>
      <c r="DIH389" s="446"/>
      <c r="DII389" s="446"/>
      <c r="DIJ389" s="446"/>
      <c r="DIK389" s="446"/>
      <c r="DIL389" s="446"/>
      <c r="DIM389" s="446"/>
      <c r="DIN389" s="446"/>
      <c r="DIO389" s="446"/>
      <c r="DIP389" s="446"/>
      <c r="DIQ389" s="446"/>
      <c r="DIR389" s="446"/>
      <c r="DIS389" s="446"/>
      <c r="DIT389" s="446"/>
      <c r="DIU389" s="446"/>
      <c r="DIV389" s="446"/>
      <c r="DIW389" s="446"/>
      <c r="DIX389" s="446"/>
      <c r="DIY389" s="446"/>
      <c r="DIZ389" s="446"/>
      <c r="DJA389" s="446"/>
      <c r="DJB389" s="446"/>
      <c r="DJC389" s="446"/>
      <c r="DJD389" s="446"/>
      <c r="DJE389" s="446"/>
      <c r="DJF389" s="446"/>
      <c r="DJG389" s="446"/>
      <c r="DJH389" s="446"/>
      <c r="DJI389" s="446"/>
      <c r="DJJ389" s="446"/>
      <c r="DJK389" s="446"/>
      <c r="DJL389" s="446"/>
      <c r="DJM389" s="446"/>
      <c r="DJN389" s="446"/>
      <c r="DJO389" s="446"/>
      <c r="DJP389" s="446"/>
      <c r="DJQ389" s="446"/>
      <c r="DJR389" s="446"/>
      <c r="DJS389" s="446"/>
      <c r="DJT389" s="446"/>
      <c r="DJU389" s="446"/>
      <c r="DJV389" s="446"/>
      <c r="DJW389" s="446"/>
      <c r="DJX389" s="446"/>
      <c r="DJY389" s="446"/>
      <c r="DJZ389" s="446"/>
      <c r="DKA389" s="446"/>
      <c r="DKB389" s="446"/>
      <c r="DKC389" s="446"/>
      <c r="DKD389" s="446"/>
      <c r="DKE389" s="446"/>
      <c r="DKF389" s="446"/>
      <c r="DKG389" s="446"/>
      <c r="DKH389" s="446"/>
      <c r="DKI389" s="446"/>
      <c r="DKJ389" s="446"/>
      <c r="DKK389" s="446"/>
      <c r="DKL389" s="446"/>
      <c r="DKM389" s="446"/>
      <c r="DKN389" s="446"/>
      <c r="DKO389" s="446"/>
      <c r="DKP389" s="446"/>
      <c r="DKQ389" s="446"/>
      <c r="DKR389" s="446"/>
      <c r="DKS389" s="446"/>
      <c r="DKT389" s="446"/>
      <c r="DKU389" s="446"/>
      <c r="DKV389" s="446"/>
      <c r="DKW389" s="446"/>
      <c r="DKX389" s="446"/>
      <c r="DKY389" s="446"/>
      <c r="DKZ389" s="446"/>
      <c r="DLA389" s="446"/>
      <c r="DLB389" s="446"/>
      <c r="DLC389" s="446"/>
      <c r="DLD389" s="446"/>
      <c r="DLE389" s="446"/>
      <c r="DLF389" s="446"/>
      <c r="DLG389" s="446"/>
      <c r="DLH389" s="446"/>
      <c r="DLI389" s="446"/>
      <c r="DLJ389" s="446"/>
      <c r="DLK389" s="446"/>
      <c r="DLL389" s="446"/>
      <c r="DLM389" s="446"/>
      <c r="DLN389" s="446"/>
      <c r="DLO389" s="446"/>
      <c r="DLP389" s="446"/>
      <c r="DLQ389" s="446"/>
      <c r="DLR389" s="446"/>
      <c r="DLS389" s="446"/>
      <c r="DLT389" s="446"/>
      <c r="DLU389" s="446"/>
      <c r="DLV389" s="446"/>
      <c r="DLW389" s="446"/>
      <c r="DLX389" s="446"/>
      <c r="DLY389" s="446"/>
      <c r="DLZ389" s="446"/>
      <c r="DMA389" s="446"/>
      <c r="DMB389" s="446"/>
      <c r="DMC389" s="446"/>
      <c r="DMD389" s="446"/>
      <c r="DME389" s="446"/>
      <c r="DMF389" s="446"/>
      <c r="DMG389" s="446"/>
      <c r="DMH389" s="446"/>
      <c r="DMI389" s="446"/>
      <c r="DMJ389" s="446"/>
      <c r="DMK389" s="446"/>
      <c r="DML389" s="446"/>
      <c r="DMM389" s="446"/>
      <c r="DMN389" s="446"/>
      <c r="DMO389" s="446"/>
      <c r="DMP389" s="446"/>
      <c r="DMQ389" s="446"/>
      <c r="DMR389" s="446"/>
      <c r="DMS389" s="446"/>
      <c r="DMT389" s="446"/>
      <c r="DMU389" s="446"/>
      <c r="DMV389" s="446"/>
      <c r="DMW389" s="446"/>
      <c r="DMX389" s="446"/>
      <c r="DMY389" s="446"/>
      <c r="DMZ389" s="446"/>
      <c r="DNA389" s="446"/>
      <c r="DNB389" s="446"/>
      <c r="DNC389" s="446"/>
      <c r="DND389" s="446"/>
      <c r="DNE389" s="446"/>
      <c r="DNF389" s="446"/>
      <c r="DNG389" s="446"/>
      <c r="DNH389" s="446"/>
      <c r="DNI389" s="446"/>
      <c r="DNJ389" s="446"/>
      <c r="DNK389" s="446"/>
      <c r="DNL389" s="446"/>
      <c r="DNM389" s="446"/>
      <c r="DNN389" s="446"/>
      <c r="DNO389" s="446"/>
      <c r="DNP389" s="446"/>
      <c r="DNQ389" s="446"/>
      <c r="DNR389" s="446"/>
      <c r="DNS389" s="446"/>
      <c r="DNT389" s="446"/>
      <c r="DNU389" s="446"/>
      <c r="DNV389" s="446"/>
      <c r="DNW389" s="446"/>
      <c r="DNX389" s="446"/>
      <c r="DNY389" s="446"/>
      <c r="DNZ389" s="446"/>
      <c r="DOA389" s="446"/>
      <c r="DOB389" s="446"/>
      <c r="DOC389" s="446"/>
      <c r="DOD389" s="446"/>
      <c r="DOE389" s="446"/>
      <c r="DOF389" s="446"/>
      <c r="DOG389" s="446"/>
      <c r="DOH389" s="446"/>
      <c r="DOI389" s="446"/>
      <c r="DOJ389" s="446"/>
      <c r="DOK389" s="446"/>
      <c r="DOL389" s="446"/>
      <c r="DOM389" s="446"/>
      <c r="DON389" s="446"/>
      <c r="DOO389" s="446"/>
      <c r="DOP389" s="446"/>
      <c r="DOQ389" s="446"/>
      <c r="DOR389" s="446"/>
      <c r="DOS389" s="446"/>
      <c r="DOT389" s="446"/>
      <c r="DOU389" s="446"/>
      <c r="DOV389" s="446"/>
      <c r="DOW389" s="446"/>
      <c r="DOX389" s="446"/>
      <c r="DOY389" s="446"/>
      <c r="DOZ389" s="446"/>
      <c r="DPA389" s="446"/>
      <c r="DPB389" s="446"/>
      <c r="DPC389" s="446"/>
      <c r="DPD389" s="446"/>
      <c r="DPE389" s="446"/>
      <c r="DPF389" s="446"/>
      <c r="DPG389" s="446"/>
      <c r="DPH389" s="446"/>
      <c r="DPI389" s="446"/>
      <c r="DPJ389" s="446"/>
      <c r="DPK389" s="446"/>
      <c r="DPL389" s="446"/>
      <c r="DPM389" s="446"/>
      <c r="DPN389" s="446"/>
      <c r="DPO389" s="446"/>
      <c r="DPP389" s="446"/>
      <c r="DPQ389" s="446"/>
      <c r="DPR389" s="446"/>
      <c r="DPS389" s="446"/>
      <c r="DPT389" s="446"/>
      <c r="DPU389" s="446"/>
      <c r="DPV389" s="446"/>
      <c r="DPW389" s="446"/>
      <c r="DPX389" s="446"/>
      <c r="DPY389" s="446"/>
      <c r="DPZ389" s="446"/>
      <c r="DQA389" s="446"/>
      <c r="DQB389" s="446"/>
      <c r="DQC389" s="446"/>
      <c r="DQD389" s="446"/>
      <c r="DQE389" s="446"/>
      <c r="DQF389" s="446"/>
      <c r="DQG389" s="446"/>
      <c r="DQH389" s="446"/>
      <c r="DQI389" s="446"/>
      <c r="DQJ389" s="446"/>
      <c r="DQK389" s="446"/>
      <c r="DQL389" s="446"/>
      <c r="DQM389" s="446"/>
      <c r="DQN389" s="446"/>
      <c r="DQO389" s="446"/>
      <c r="DQP389" s="446"/>
      <c r="DQQ389" s="446"/>
      <c r="DQR389" s="446"/>
      <c r="DQS389" s="446"/>
      <c r="DQT389" s="446"/>
      <c r="DQU389" s="446"/>
      <c r="DQV389" s="446"/>
      <c r="DQW389" s="446"/>
      <c r="DQX389" s="446"/>
      <c r="DQY389" s="446"/>
      <c r="DQZ389" s="446"/>
      <c r="DRA389" s="446"/>
      <c r="DRB389" s="446"/>
      <c r="DRC389" s="446"/>
      <c r="DRD389" s="446"/>
      <c r="DRE389" s="446"/>
      <c r="DRF389" s="446"/>
      <c r="DRG389" s="446"/>
      <c r="DRH389" s="446"/>
      <c r="DRI389" s="446"/>
      <c r="DRJ389" s="446"/>
      <c r="DRK389" s="446"/>
      <c r="DRL389" s="446"/>
      <c r="DRM389" s="446"/>
      <c r="DRN389" s="446"/>
      <c r="DRO389" s="446"/>
      <c r="DRP389" s="446"/>
      <c r="DRQ389" s="446"/>
      <c r="DRR389" s="446"/>
      <c r="DRS389" s="446"/>
      <c r="DRT389" s="446"/>
      <c r="DRU389" s="446"/>
      <c r="DRV389" s="446"/>
      <c r="DRW389" s="446"/>
      <c r="DRX389" s="446"/>
      <c r="DRY389" s="446"/>
      <c r="DRZ389" s="446"/>
      <c r="DSA389" s="446"/>
      <c r="DSB389" s="446"/>
      <c r="DSC389" s="446"/>
      <c r="DSD389" s="446"/>
      <c r="DSE389" s="446"/>
      <c r="DSF389" s="446"/>
      <c r="DSG389" s="446"/>
      <c r="DSH389" s="446"/>
      <c r="DSI389" s="446"/>
      <c r="DSJ389" s="446"/>
      <c r="DSK389" s="446"/>
      <c r="DSL389" s="446"/>
      <c r="DSM389" s="446"/>
      <c r="DSN389" s="446"/>
      <c r="DSO389" s="446"/>
      <c r="DSP389" s="446"/>
      <c r="DSQ389" s="446"/>
      <c r="DSR389" s="446"/>
      <c r="DSS389" s="446"/>
      <c r="DST389" s="446"/>
      <c r="DSU389" s="446"/>
      <c r="DSV389" s="446"/>
      <c r="DSW389" s="446"/>
      <c r="DSX389" s="446"/>
      <c r="DSY389" s="446"/>
      <c r="DSZ389" s="446"/>
      <c r="DTA389" s="446"/>
      <c r="DTB389" s="446"/>
      <c r="DTC389" s="446"/>
      <c r="DTD389" s="446"/>
      <c r="DTE389" s="446"/>
      <c r="DTF389" s="446"/>
      <c r="DTG389" s="446"/>
      <c r="DTH389" s="446"/>
      <c r="DTI389" s="446"/>
      <c r="DTJ389" s="446"/>
      <c r="DTK389" s="446"/>
      <c r="DTL389" s="446"/>
      <c r="DTM389" s="446"/>
      <c r="DTN389" s="446"/>
      <c r="DTO389" s="446"/>
      <c r="DTP389" s="446"/>
      <c r="DTQ389" s="446"/>
      <c r="DTR389" s="446"/>
      <c r="DTS389" s="446"/>
      <c r="DTT389" s="446"/>
      <c r="DTU389" s="446"/>
      <c r="DTV389" s="446"/>
      <c r="DTW389" s="446"/>
      <c r="DTX389" s="446"/>
      <c r="DTY389" s="446"/>
      <c r="DTZ389" s="446"/>
      <c r="DUA389" s="446"/>
      <c r="DUB389" s="446"/>
      <c r="DUC389" s="446"/>
      <c r="DUD389" s="446"/>
      <c r="DUE389" s="446"/>
      <c r="DUF389" s="446"/>
      <c r="DUG389" s="446"/>
      <c r="DUH389" s="446"/>
      <c r="DUI389" s="446"/>
      <c r="DUJ389" s="446"/>
      <c r="DUK389" s="446"/>
      <c r="DUL389" s="446"/>
      <c r="DUM389" s="446"/>
      <c r="DUN389" s="446"/>
      <c r="DUO389" s="446"/>
      <c r="DUP389" s="446"/>
      <c r="DUQ389" s="446"/>
      <c r="DUR389" s="446"/>
      <c r="DUS389" s="446"/>
      <c r="DUT389" s="446"/>
      <c r="DUU389" s="446"/>
      <c r="DUV389" s="446"/>
      <c r="DUW389" s="446"/>
      <c r="DUX389" s="446"/>
      <c r="DUY389" s="446"/>
      <c r="DUZ389" s="446"/>
      <c r="DVA389" s="446"/>
      <c r="DVB389" s="446"/>
      <c r="DVC389" s="446"/>
      <c r="DVD389" s="446"/>
      <c r="DVE389" s="446"/>
      <c r="DVF389" s="446"/>
      <c r="DVG389" s="446"/>
      <c r="DVH389" s="446"/>
      <c r="DVI389" s="446"/>
      <c r="DVJ389" s="446"/>
      <c r="DVK389" s="446"/>
      <c r="DVL389" s="446"/>
      <c r="DVM389" s="446"/>
      <c r="DVN389" s="446"/>
      <c r="DVO389" s="446"/>
      <c r="DVP389" s="446"/>
      <c r="DVQ389" s="446"/>
      <c r="DVR389" s="446"/>
      <c r="DVS389" s="446"/>
      <c r="DVT389" s="446"/>
      <c r="DVU389" s="446"/>
      <c r="DVV389" s="446"/>
      <c r="DVW389" s="446"/>
      <c r="DVX389" s="446"/>
      <c r="DVY389" s="446"/>
      <c r="DVZ389" s="446"/>
      <c r="DWA389" s="446"/>
      <c r="DWB389" s="446"/>
      <c r="DWC389" s="446"/>
      <c r="DWD389" s="446"/>
      <c r="DWE389" s="446"/>
      <c r="DWF389" s="446"/>
      <c r="DWG389" s="446"/>
      <c r="DWH389" s="446"/>
      <c r="DWI389" s="446"/>
      <c r="DWJ389" s="446"/>
      <c r="DWK389" s="446"/>
      <c r="DWL389" s="446"/>
      <c r="DWM389" s="446"/>
      <c r="DWN389" s="446"/>
      <c r="DWO389" s="446"/>
      <c r="DWP389" s="446"/>
      <c r="DWQ389" s="446"/>
      <c r="DWR389" s="446"/>
      <c r="DWS389" s="446"/>
      <c r="DWT389" s="446"/>
      <c r="DWU389" s="446"/>
      <c r="DWV389" s="446"/>
      <c r="DWW389" s="446"/>
      <c r="DWX389" s="446"/>
      <c r="DWY389" s="446"/>
      <c r="DWZ389" s="446"/>
      <c r="DXA389" s="446"/>
      <c r="DXB389" s="446"/>
      <c r="DXC389" s="446"/>
      <c r="DXD389" s="446"/>
      <c r="DXE389" s="446"/>
      <c r="DXF389" s="446"/>
      <c r="DXG389" s="446"/>
      <c r="DXH389" s="446"/>
      <c r="DXI389" s="446"/>
      <c r="DXJ389" s="446"/>
      <c r="DXK389" s="446"/>
      <c r="DXL389" s="446"/>
      <c r="DXM389" s="446"/>
      <c r="DXN389" s="446"/>
      <c r="DXO389" s="446"/>
      <c r="DXP389" s="446"/>
      <c r="DXQ389" s="446"/>
      <c r="DXR389" s="446"/>
      <c r="DXS389" s="446"/>
      <c r="DXT389" s="446"/>
      <c r="DXU389" s="446"/>
      <c r="DXV389" s="446"/>
      <c r="DXW389" s="446"/>
      <c r="DXX389" s="446"/>
      <c r="DXY389" s="446"/>
      <c r="DXZ389" s="446"/>
      <c r="DYA389" s="446"/>
      <c r="DYB389" s="446"/>
      <c r="DYC389" s="446"/>
      <c r="DYD389" s="446"/>
      <c r="DYE389" s="446"/>
      <c r="DYF389" s="446"/>
      <c r="DYG389" s="446"/>
      <c r="DYH389" s="446"/>
      <c r="DYI389" s="446"/>
      <c r="DYJ389" s="446"/>
      <c r="DYK389" s="446"/>
      <c r="DYL389" s="446"/>
      <c r="DYM389" s="446"/>
      <c r="DYN389" s="446"/>
      <c r="DYO389" s="446"/>
      <c r="DYP389" s="446"/>
      <c r="DYQ389" s="446"/>
      <c r="DYR389" s="446"/>
      <c r="DYS389" s="446"/>
      <c r="DYT389" s="446"/>
      <c r="DYU389" s="446"/>
      <c r="DYV389" s="446"/>
      <c r="DYW389" s="446"/>
      <c r="DYX389" s="446"/>
      <c r="DYY389" s="446"/>
      <c r="DYZ389" s="446"/>
      <c r="DZA389" s="446"/>
      <c r="DZB389" s="446"/>
      <c r="DZC389" s="446"/>
      <c r="DZD389" s="446"/>
      <c r="DZE389" s="446"/>
      <c r="DZF389" s="446"/>
      <c r="DZG389" s="446"/>
      <c r="DZH389" s="446"/>
      <c r="DZI389" s="446"/>
      <c r="DZJ389" s="446"/>
      <c r="DZK389" s="446"/>
      <c r="DZL389" s="446"/>
      <c r="DZM389" s="446"/>
      <c r="DZN389" s="446"/>
      <c r="DZO389" s="446"/>
      <c r="DZP389" s="446"/>
      <c r="DZQ389" s="446"/>
      <c r="DZR389" s="446"/>
      <c r="DZS389" s="446"/>
      <c r="DZT389" s="446"/>
      <c r="DZU389" s="446"/>
      <c r="DZV389" s="446"/>
      <c r="DZW389" s="446"/>
      <c r="DZX389" s="446"/>
      <c r="DZY389" s="446"/>
      <c r="DZZ389" s="446"/>
      <c r="EAA389" s="446"/>
      <c r="EAB389" s="446"/>
      <c r="EAC389" s="446"/>
      <c r="EAD389" s="446"/>
      <c r="EAE389" s="446"/>
      <c r="EAF389" s="446"/>
      <c r="EAG389" s="446"/>
      <c r="EAH389" s="446"/>
      <c r="EAI389" s="446"/>
      <c r="EAJ389" s="446"/>
      <c r="EAK389" s="446"/>
      <c r="EAL389" s="446"/>
      <c r="EAM389" s="446"/>
      <c r="EAN389" s="446"/>
      <c r="EAO389" s="446"/>
      <c r="EAP389" s="446"/>
      <c r="EAQ389" s="446"/>
      <c r="EAR389" s="446"/>
      <c r="EAS389" s="446"/>
      <c r="EAT389" s="446"/>
      <c r="EAU389" s="446"/>
      <c r="EAV389" s="446"/>
      <c r="EAW389" s="446"/>
      <c r="EAX389" s="446"/>
      <c r="EAY389" s="446"/>
      <c r="EAZ389" s="446"/>
      <c r="EBA389" s="446"/>
      <c r="EBB389" s="446"/>
      <c r="EBC389" s="446"/>
      <c r="EBD389" s="446"/>
      <c r="EBE389" s="446"/>
      <c r="EBF389" s="446"/>
      <c r="EBG389" s="446"/>
      <c r="EBH389" s="446"/>
      <c r="EBI389" s="446"/>
      <c r="EBJ389" s="446"/>
      <c r="EBK389" s="446"/>
      <c r="EBL389" s="446"/>
      <c r="EBM389" s="446"/>
      <c r="EBN389" s="446"/>
      <c r="EBO389" s="446"/>
      <c r="EBP389" s="446"/>
      <c r="EBQ389" s="446"/>
      <c r="EBR389" s="446"/>
      <c r="EBS389" s="446"/>
      <c r="EBT389" s="446"/>
      <c r="EBU389" s="446"/>
      <c r="EBV389" s="446"/>
      <c r="EBW389" s="446"/>
      <c r="EBX389" s="446"/>
      <c r="EBY389" s="446"/>
      <c r="EBZ389" s="446"/>
      <c r="ECA389" s="446"/>
      <c r="ECB389" s="446"/>
      <c r="ECC389" s="446"/>
      <c r="ECD389" s="446"/>
      <c r="ECE389" s="446"/>
      <c r="ECF389" s="446"/>
      <c r="ECG389" s="446"/>
      <c r="ECH389" s="446"/>
      <c r="ECI389" s="446"/>
      <c r="ECJ389" s="446"/>
      <c r="ECK389" s="446"/>
      <c r="ECL389" s="446"/>
      <c r="ECM389" s="446"/>
      <c r="ECN389" s="446"/>
      <c r="ECO389" s="446"/>
      <c r="ECP389" s="446"/>
      <c r="ECQ389" s="446"/>
      <c r="ECR389" s="446"/>
      <c r="ECS389" s="446"/>
      <c r="ECT389" s="446"/>
      <c r="ECU389" s="446"/>
      <c r="ECV389" s="446"/>
      <c r="ECW389" s="446"/>
      <c r="ECX389" s="446"/>
      <c r="ECY389" s="446"/>
      <c r="ECZ389" s="446"/>
      <c r="EDA389" s="446"/>
      <c r="EDB389" s="446"/>
      <c r="EDC389" s="446"/>
      <c r="EDD389" s="446"/>
      <c r="EDE389" s="446"/>
      <c r="EDF389" s="446"/>
      <c r="EDG389" s="446"/>
      <c r="EDH389" s="446"/>
      <c r="EDI389" s="446"/>
      <c r="EDJ389" s="446"/>
      <c r="EDK389" s="446"/>
      <c r="EDL389" s="446"/>
      <c r="EDM389" s="446"/>
      <c r="EDN389" s="446"/>
      <c r="EDO389" s="446"/>
      <c r="EDP389" s="446"/>
      <c r="EDQ389" s="446"/>
      <c r="EDR389" s="446"/>
      <c r="EDS389" s="446"/>
      <c r="EDT389" s="446"/>
      <c r="EDU389" s="446"/>
      <c r="EDV389" s="446"/>
      <c r="EDW389" s="446"/>
      <c r="EDX389" s="446"/>
      <c r="EDY389" s="446"/>
      <c r="EDZ389" s="446"/>
      <c r="EEA389" s="446"/>
      <c r="EEB389" s="446"/>
      <c r="EEC389" s="446"/>
      <c r="EED389" s="446"/>
      <c r="EEE389" s="446"/>
      <c r="EEF389" s="446"/>
      <c r="EEG389" s="446"/>
      <c r="EEH389" s="446"/>
      <c r="EEI389" s="446"/>
      <c r="EEJ389" s="446"/>
      <c r="EEK389" s="446"/>
      <c r="EEL389" s="446"/>
      <c r="EEM389" s="446"/>
      <c r="EEN389" s="446"/>
      <c r="EEO389" s="446"/>
      <c r="EEP389" s="446"/>
      <c r="EEQ389" s="446"/>
      <c r="EER389" s="446"/>
      <c r="EES389" s="446"/>
      <c r="EET389" s="446"/>
      <c r="EEU389" s="446"/>
      <c r="EEV389" s="446"/>
      <c r="EEW389" s="446"/>
      <c r="EEX389" s="446"/>
      <c r="EEY389" s="446"/>
      <c r="EEZ389" s="446"/>
      <c r="EFA389" s="446"/>
      <c r="EFB389" s="446"/>
      <c r="EFC389" s="446"/>
      <c r="EFD389" s="446"/>
      <c r="EFE389" s="446"/>
      <c r="EFF389" s="446"/>
      <c r="EFG389" s="446"/>
      <c r="EFH389" s="446"/>
      <c r="EFI389" s="446"/>
      <c r="EFJ389" s="446"/>
      <c r="EFK389" s="446"/>
      <c r="EFL389" s="446"/>
      <c r="EFM389" s="446"/>
      <c r="EFN389" s="446"/>
      <c r="EFO389" s="446"/>
      <c r="EFP389" s="446"/>
      <c r="EFQ389" s="446"/>
      <c r="EFR389" s="446"/>
      <c r="EFS389" s="446"/>
      <c r="EFT389" s="446"/>
      <c r="EFU389" s="446"/>
      <c r="EFV389" s="446"/>
      <c r="EFW389" s="446"/>
      <c r="EFX389" s="446"/>
      <c r="EFY389" s="446"/>
      <c r="EFZ389" s="446"/>
      <c r="EGA389" s="446"/>
      <c r="EGB389" s="446"/>
      <c r="EGC389" s="446"/>
      <c r="EGD389" s="446"/>
      <c r="EGE389" s="446"/>
      <c r="EGF389" s="446"/>
      <c r="EGG389" s="446"/>
      <c r="EGH389" s="446"/>
      <c r="EGI389" s="446"/>
      <c r="EGJ389" s="446"/>
      <c r="EGK389" s="446"/>
      <c r="EGL389" s="446"/>
      <c r="EGM389" s="446"/>
      <c r="EGN389" s="446"/>
      <c r="EGO389" s="446"/>
      <c r="EGP389" s="446"/>
      <c r="EGQ389" s="446"/>
      <c r="EGR389" s="446"/>
      <c r="EGS389" s="446"/>
      <c r="EGT389" s="446"/>
      <c r="EGU389" s="446"/>
      <c r="EGV389" s="446"/>
      <c r="EGW389" s="446"/>
      <c r="EGX389" s="446"/>
      <c r="EGY389" s="446"/>
      <c r="EGZ389" s="446"/>
      <c r="EHA389" s="446"/>
      <c r="EHB389" s="446"/>
      <c r="EHC389" s="446"/>
      <c r="EHD389" s="446"/>
      <c r="EHE389" s="446"/>
      <c r="EHF389" s="446"/>
      <c r="EHG389" s="446"/>
      <c r="EHH389" s="446"/>
      <c r="EHI389" s="446"/>
      <c r="EHJ389" s="446"/>
      <c r="EHK389" s="446"/>
      <c r="EHL389" s="446"/>
      <c r="EHM389" s="446"/>
      <c r="EHN389" s="446"/>
      <c r="EHO389" s="446"/>
      <c r="EHP389" s="446"/>
      <c r="EHQ389" s="446"/>
      <c r="EHR389" s="446"/>
      <c r="EHS389" s="446"/>
      <c r="EHT389" s="446"/>
      <c r="EHU389" s="446"/>
      <c r="EHV389" s="446"/>
      <c r="EHW389" s="446"/>
      <c r="EHX389" s="446"/>
      <c r="EHY389" s="446"/>
      <c r="EHZ389" s="446"/>
      <c r="EIA389" s="446"/>
      <c r="EIB389" s="446"/>
      <c r="EIC389" s="446"/>
      <c r="EID389" s="446"/>
      <c r="EIE389" s="446"/>
      <c r="EIF389" s="446"/>
      <c r="EIG389" s="446"/>
      <c r="EIH389" s="446"/>
      <c r="EII389" s="446"/>
      <c r="EIJ389" s="446"/>
      <c r="EIK389" s="446"/>
      <c r="EIL389" s="446"/>
      <c r="EIM389" s="446"/>
      <c r="EIN389" s="446"/>
      <c r="EIO389" s="446"/>
      <c r="EIP389" s="446"/>
      <c r="EIQ389" s="446"/>
      <c r="EIR389" s="446"/>
      <c r="EIS389" s="446"/>
      <c r="EIT389" s="446"/>
      <c r="EIU389" s="446"/>
      <c r="EIV389" s="446"/>
      <c r="EIW389" s="446"/>
      <c r="EIX389" s="446"/>
      <c r="EIY389" s="446"/>
      <c r="EIZ389" s="446"/>
      <c r="EJA389" s="446"/>
      <c r="EJB389" s="446"/>
      <c r="EJC389" s="446"/>
      <c r="EJD389" s="446"/>
      <c r="EJE389" s="446"/>
      <c r="EJF389" s="446"/>
      <c r="EJG389" s="446"/>
      <c r="EJH389" s="446"/>
      <c r="EJI389" s="446"/>
      <c r="EJJ389" s="446"/>
      <c r="EJK389" s="446"/>
      <c r="EJL389" s="446"/>
      <c r="EJM389" s="446"/>
      <c r="EJN389" s="446"/>
      <c r="EJO389" s="446"/>
      <c r="EJP389" s="446"/>
      <c r="EJQ389" s="446"/>
      <c r="EJR389" s="446"/>
      <c r="EJS389" s="446"/>
      <c r="EJT389" s="446"/>
      <c r="EJU389" s="446"/>
      <c r="EJV389" s="446"/>
      <c r="EJW389" s="446"/>
      <c r="EJX389" s="446"/>
      <c r="EJY389" s="446"/>
      <c r="EJZ389" s="446"/>
      <c r="EKA389" s="446"/>
      <c r="EKB389" s="446"/>
      <c r="EKC389" s="446"/>
      <c r="EKD389" s="446"/>
      <c r="EKE389" s="446"/>
      <c r="EKF389" s="446"/>
      <c r="EKG389" s="446"/>
      <c r="EKH389" s="446"/>
      <c r="EKI389" s="446"/>
      <c r="EKJ389" s="446"/>
      <c r="EKK389" s="446"/>
      <c r="EKL389" s="446"/>
      <c r="EKM389" s="446"/>
      <c r="EKN389" s="446"/>
      <c r="EKO389" s="446"/>
      <c r="EKP389" s="446"/>
      <c r="EKQ389" s="446"/>
      <c r="EKR389" s="446"/>
      <c r="EKS389" s="446"/>
      <c r="EKT389" s="446"/>
      <c r="EKU389" s="446"/>
      <c r="EKV389" s="446"/>
      <c r="EKW389" s="446"/>
      <c r="EKX389" s="446"/>
      <c r="EKY389" s="446"/>
      <c r="EKZ389" s="446"/>
      <c r="ELA389" s="446"/>
      <c r="ELB389" s="446"/>
      <c r="ELC389" s="446"/>
      <c r="ELD389" s="446"/>
      <c r="ELE389" s="446"/>
      <c r="ELF389" s="446"/>
      <c r="ELG389" s="446"/>
      <c r="ELH389" s="446"/>
      <c r="ELI389" s="446"/>
      <c r="ELJ389" s="446"/>
      <c r="ELK389" s="446"/>
      <c r="ELL389" s="446"/>
      <c r="ELM389" s="446"/>
      <c r="ELN389" s="446"/>
      <c r="ELO389" s="446"/>
      <c r="ELP389" s="446"/>
      <c r="ELQ389" s="446"/>
      <c r="ELR389" s="446"/>
      <c r="ELS389" s="446"/>
      <c r="ELT389" s="446"/>
      <c r="ELU389" s="446"/>
      <c r="ELV389" s="446"/>
      <c r="ELW389" s="446"/>
      <c r="ELX389" s="446"/>
      <c r="ELY389" s="446"/>
      <c r="ELZ389" s="446"/>
      <c r="EMA389" s="446"/>
      <c r="EMB389" s="446"/>
      <c r="EMC389" s="446"/>
      <c r="EMD389" s="446"/>
      <c r="EME389" s="446"/>
      <c r="EMF389" s="446"/>
      <c r="EMG389" s="446"/>
      <c r="EMH389" s="446"/>
      <c r="EMI389" s="446"/>
      <c r="EMJ389" s="446"/>
      <c r="EMK389" s="446"/>
      <c r="EML389" s="446"/>
      <c r="EMM389" s="446"/>
      <c r="EMN389" s="446"/>
      <c r="EMO389" s="446"/>
      <c r="EMP389" s="446"/>
      <c r="EMQ389" s="446"/>
      <c r="EMR389" s="446"/>
      <c r="EMS389" s="446"/>
      <c r="EMT389" s="446"/>
      <c r="EMU389" s="446"/>
      <c r="EMV389" s="446"/>
      <c r="EMW389" s="446"/>
      <c r="EMX389" s="446"/>
      <c r="EMY389" s="446"/>
      <c r="EMZ389" s="446"/>
      <c r="ENA389" s="446"/>
      <c r="ENB389" s="446"/>
      <c r="ENC389" s="446"/>
      <c r="END389" s="446"/>
      <c r="ENE389" s="446"/>
      <c r="ENF389" s="446"/>
      <c r="ENG389" s="446"/>
      <c r="ENH389" s="446"/>
      <c r="ENI389" s="446"/>
      <c r="ENJ389" s="446"/>
      <c r="ENK389" s="446"/>
      <c r="ENL389" s="446"/>
      <c r="ENM389" s="446"/>
      <c r="ENN389" s="446"/>
      <c r="ENO389" s="446"/>
      <c r="ENP389" s="446"/>
      <c r="ENQ389" s="446"/>
      <c r="ENR389" s="446"/>
      <c r="ENS389" s="446"/>
      <c r="ENT389" s="446"/>
      <c r="ENU389" s="446"/>
      <c r="ENV389" s="446"/>
      <c r="ENW389" s="446"/>
      <c r="ENX389" s="446"/>
      <c r="ENY389" s="446"/>
      <c r="ENZ389" s="446"/>
      <c r="EOA389" s="446"/>
      <c r="EOB389" s="446"/>
      <c r="EOC389" s="446"/>
      <c r="EOD389" s="446"/>
      <c r="EOE389" s="446"/>
      <c r="EOF389" s="446"/>
      <c r="EOG389" s="446"/>
      <c r="EOH389" s="446"/>
      <c r="EOI389" s="446"/>
      <c r="EOJ389" s="446"/>
      <c r="EOK389" s="446"/>
      <c r="EOL389" s="446"/>
      <c r="EOM389" s="446"/>
      <c r="EON389" s="446"/>
      <c r="EOO389" s="446"/>
      <c r="EOP389" s="446"/>
      <c r="EOQ389" s="446"/>
      <c r="EOR389" s="446"/>
      <c r="EOS389" s="446"/>
      <c r="EOT389" s="446"/>
      <c r="EOU389" s="446"/>
      <c r="EOV389" s="446"/>
      <c r="EOW389" s="446"/>
      <c r="EOX389" s="446"/>
      <c r="EOY389" s="446"/>
      <c r="EOZ389" s="446"/>
      <c r="EPA389" s="446"/>
      <c r="EPB389" s="446"/>
      <c r="EPC389" s="446"/>
      <c r="EPD389" s="446"/>
      <c r="EPE389" s="446"/>
      <c r="EPF389" s="446"/>
      <c r="EPG389" s="446"/>
      <c r="EPH389" s="446"/>
      <c r="EPI389" s="446"/>
      <c r="EPJ389" s="446"/>
      <c r="EPK389" s="446"/>
      <c r="EPL389" s="446"/>
      <c r="EPM389" s="446"/>
      <c r="EPN389" s="446"/>
      <c r="EPO389" s="446"/>
      <c r="EPP389" s="446"/>
      <c r="EPQ389" s="446"/>
      <c r="EPR389" s="446"/>
      <c r="EPS389" s="446"/>
      <c r="EPT389" s="446"/>
      <c r="EPU389" s="446"/>
      <c r="EPV389" s="446"/>
      <c r="EPW389" s="446"/>
      <c r="EPX389" s="446"/>
      <c r="EPY389" s="446"/>
      <c r="EPZ389" s="446"/>
      <c r="EQA389" s="446"/>
      <c r="EQB389" s="446"/>
      <c r="EQC389" s="446"/>
      <c r="EQD389" s="446"/>
      <c r="EQE389" s="446"/>
      <c r="EQF389" s="446"/>
      <c r="EQG389" s="446"/>
      <c r="EQH389" s="446"/>
      <c r="EQI389" s="446"/>
      <c r="EQJ389" s="446"/>
      <c r="EQK389" s="446"/>
      <c r="EQL389" s="446"/>
      <c r="EQM389" s="446"/>
      <c r="EQN389" s="446"/>
      <c r="EQO389" s="446"/>
      <c r="EQP389" s="446"/>
      <c r="EQQ389" s="446"/>
      <c r="EQR389" s="446"/>
      <c r="EQS389" s="446"/>
      <c r="EQT389" s="446"/>
      <c r="EQU389" s="446"/>
      <c r="EQV389" s="446"/>
      <c r="EQW389" s="446"/>
      <c r="EQX389" s="446"/>
      <c r="EQY389" s="446"/>
      <c r="EQZ389" s="446"/>
      <c r="ERA389" s="446"/>
      <c r="ERB389" s="446"/>
      <c r="ERC389" s="446"/>
      <c r="ERD389" s="446"/>
      <c r="ERE389" s="446"/>
      <c r="ERF389" s="446"/>
      <c r="ERG389" s="446"/>
      <c r="ERH389" s="446"/>
      <c r="ERI389" s="446"/>
      <c r="ERJ389" s="446"/>
      <c r="ERK389" s="446"/>
      <c r="ERL389" s="446"/>
      <c r="ERM389" s="446"/>
      <c r="ERN389" s="446"/>
      <c r="ERO389" s="446"/>
      <c r="ERP389" s="446"/>
      <c r="ERQ389" s="446"/>
      <c r="ERR389" s="446"/>
      <c r="ERS389" s="446"/>
      <c r="ERT389" s="446"/>
      <c r="ERU389" s="446"/>
      <c r="ERV389" s="446"/>
      <c r="ERW389" s="446"/>
      <c r="ERX389" s="446"/>
      <c r="ERY389" s="446"/>
      <c r="ERZ389" s="446"/>
      <c r="ESA389" s="446"/>
      <c r="ESB389" s="446"/>
      <c r="ESC389" s="446"/>
      <c r="ESD389" s="446"/>
      <c r="ESE389" s="446"/>
      <c r="ESF389" s="446"/>
      <c r="ESG389" s="446"/>
      <c r="ESH389" s="446"/>
      <c r="ESI389" s="446"/>
      <c r="ESJ389" s="446"/>
      <c r="ESK389" s="446"/>
      <c r="ESL389" s="446"/>
      <c r="ESM389" s="446"/>
      <c r="ESN389" s="446"/>
      <c r="ESO389" s="446"/>
      <c r="ESP389" s="446"/>
      <c r="ESQ389" s="446"/>
      <c r="ESR389" s="446"/>
      <c r="ESS389" s="446"/>
      <c r="EST389" s="446"/>
      <c r="ESU389" s="446"/>
      <c r="ESV389" s="446"/>
      <c r="ESW389" s="446"/>
      <c r="ESX389" s="446"/>
      <c r="ESY389" s="446"/>
      <c r="ESZ389" s="446"/>
      <c r="ETA389" s="446"/>
      <c r="ETB389" s="446"/>
      <c r="ETC389" s="446"/>
      <c r="ETD389" s="446"/>
      <c r="ETE389" s="446"/>
      <c r="ETF389" s="446"/>
      <c r="ETG389" s="446"/>
      <c r="ETH389" s="446"/>
      <c r="ETI389" s="446"/>
      <c r="ETJ389" s="446"/>
      <c r="ETK389" s="446"/>
      <c r="ETL389" s="446"/>
      <c r="ETM389" s="446"/>
      <c r="ETN389" s="446"/>
      <c r="ETO389" s="446"/>
      <c r="ETP389" s="446"/>
      <c r="ETQ389" s="446"/>
      <c r="ETR389" s="446"/>
      <c r="ETS389" s="446"/>
      <c r="ETT389" s="446"/>
      <c r="ETU389" s="446"/>
      <c r="ETV389" s="446"/>
      <c r="ETW389" s="446"/>
      <c r="ETX389" s="446"/>
      <c r="ETY389" s="446"/>
      <c r="ETZ389" s="446"/>
      <c r="EUA389" s="446"/>
      <c r="EUB389" s="446"/>
      <c r="EUC389" s="446"/>
      <c r="EUD389" s="446"/>
      <c r="EUE389" s="446"/>
      <c r="EUF389" s="446"/>
      <c r="EUG389" s="446"/>
      <c r="EUH389" s="446"/>
      <c r="EUI389" s="446"/>
      <c r="EUJ389" s="446"/>
      <c r="EUK389" s="446"/>
      <c r="EUL389" s="446"/>
      <c r="EUM389" s="446"/>
      <c r="EUN389" s="446"/>
      <c r="EUO389" s="446"/>
      <c r="EUP389" s="446"/>
      <c r="EUQ389" s="446"/>
      <c r="EUR389" s="446"/>
      <c r="EUS389" s="446"/>
      <c r="EUT389" s="446"/>
      <c r="EUU389" s="446"/>
      <c r="EUV389" s="446"/>
      <c r="EUW389" s="446"/>
      <c r="EUX389" s="446"/>
      <c r="EUY389" s="446"/>
      <c r="EUZ389" s="446"/>
      <c r="EVA389" s="446"/>
      <c r="EVB389" s="446"/>
      <c r="EVC389" s="446"/>
      <c r="EVD389" s="446"/>
      <c r="EVE389" s="446"/>
      <c r="EVF389" s="446"/>
      <c r="EVG389" s="446"/>
      <c r="EVH389" s="446"/>
      <c r="EVI389" s="446"/>
      <c r="EVJ389" s="446"/>
      <c r="EVK389" s="446"/>
      <c r="EVL389" s="446"/>
      <c r="EVM389" s="446"/>
      <c r="EVN389" s="446"/>
      <c r="EVO389" s="446"/>
      <c r="EVP389" s="446"/>
      <c r="EVQ389" s="446"/>
      <c r="EVR389" s="446"/>
      <c r="EVS389" s="446"/>
      <c r="EVT389" s="446"/>
      <c r="EVU389" s="446"/>
      <c r="EVV389" s="446"/>
      <c r="EVW389" s="446"/>
      <c r="EVX389" s="446"/>
      <c r="EVY389" s="446"/>
      <c r="EVZ389" s="446"/>
      <c r="EWA389" s="446"/>
      <c r="EWB389" s="446"/>
      <c r="EWC389" s="446"/>
      <c r="EWD389" s="446"/>
      <c r="EWE389" s="446"/>
      <c r="EWF389" s="446"/>
      <c r="EWG389" s="446"/>
      <c r="EWH389" s="446"/>
      <c r="EWI389" s="446"/>
      <c r="EWJ389" s="446"/>
      <c r="EWK389" s="446"/>
      <c r="EWL389" s="446"/>
      <c r="EWM389" s="446"/>
      <c r="EWN389" s="446"/>
      <c r="EWO389" s="446"/>
      <c r="EWP389" s="446"/>
      <c r="EWQ389" s="446"/>
      <c r="EWR389" s="446"/>
      <c r="EWS389" s="446"/>
      <c r="EWT389" s="446"/>
      <c r="EWU389" s="446"/>
      <c r="EWV389" s="446"/>
      <c r="EWW389" s="446"/>
      <c r="EWX389" s="446"/>
      <c r="EWY389" s="446"/>
      <c r="EWZ389" s="446"/>
      <c r="EXA389" s="446"/>
      <c r="EXB389" s="446"/>
      <c r="EXC389" s="446"/>
      <c r="EXD389" s="446"/>
      <c r="EXE389" s="446"/>
      <c r="EXF389" s="446"/>
      <c r="EXG389" s="446"/>
      <c r="EXH389" s="446"/>
      <c r="EXI389" s="446"/>
      <c r="EXJ389" s="446"/>
      <c r="EXK389" s="446"/>
      <c r="EXL389" s="446"/>
      <c r="EXM389" s="446"/>
      <c r="EXN389" s="446"/>
      <c r="EXO389" s="446"/>
      <c r="EXP389" s="446"/>
      <c r="EXQ389" s="446"/>
      <c r="EXR389" s="446"/>
      <c r="EXS389" s="446"/>
      <c r="EXT389" s="446"/>
      <c r="EXU389" s="446"/>
      <c r="EXV389" s="446"/>
      <c r="EXW389" s="446"/>
      <c r="EXX389" s="446"/>
      <c r="EXY389" s="446"/>
      <c r="EXZ389" s="446"/>
      <c r="EYA389" s="446"/>
      <c r="EYB389" s="446"/>
      <c r="EYC389" s="446"/>
      <c r="EYD389" s="446"/>
      <c r="EYE389" s="446"/>
      <c r="EYF389" s="446"/>
      <c r="EYG389" s="446"/>
      <c r="EYH389" s="446"/>
      <c r="EYI389" s="446"/>
      <c r="EYJ389" s="446"/>
      <c r="EYK389" s="446"/>
      <c r="EYL389" s="446"/>
      <c r="EYM389" s="446"/>
      <c r="EYN389" s="446"/>
      <c r="EYO389" s="446"/>
      <c r="EYP389" s="446"/>
      <c r="EYQ389" s="446"/>
      <c r="EYR389" s="446"/>
      <c r="EYS389" s="446"/>
      <c r="EYT389" s="446"/>
      <c r="EYU389" s="446"/>
      <c r="EYV389" s="446"/>
      <c r="EYW389" s="446"/>
      <c r="EYX389" s="446"/>
      <c r="EYY389" s="446"/>
      <c r="EYZ389" s="446"/>
      <c r="EZA389" s="446"/>
      <c r="EZB389" s="446"/>
      <c r="EZC389" s="446"/>
      <c r="EZD389" s="446"/>
      <c r="EZE389" s="446"/>
      <c r="EZF389" s="446"/>
      <c r="EZG389" s="446"/>
      <c r="EZH389" s="446"/>
      <c r="EZI389" s="446"/>
      <c r="EZJ389" s="446"/>
      <c r="EZK389" s="446"/>
      <c r="EZL389" s="446"/>
      <c r="EZM389" s="446"/>
      <c r="EZN389" s="446"/>
      <c r="EZO389" s="446"/>
      <c r="EZP389" s="446"/>
      <c r="EZQ389" s="446"/>
      <c r="EZR389" s="446"/>
      <c r="EZS389" s="446"/>
      <c r="EZT389" s="446"/>
      <c r="EZU389" s="446"/>
      <c r="EZV389" s="446"/>
      <c r="EZW389" s="446"/>
      <c r="EZX389" s="446"/>
      <c r="EZY389" s="446"/>
      <c r="EZZ389" s="446"/>
      <c r="FAA389" s="446"/>
      <c r="FAB389" s="446"/>
      <c r="FAC389" s="446"/>
      <c r="FAD389" s="446"/>
      <c r="FAE389" s="446"/>
      <c r="FAF389" s="446"/>
      <c r="FAG389" s="446"/>
      <c r="FAH389" s="446"/>
      <c r="FAI389" s="446"/>
      <c r="FAJ389" s="446"/>
      <c r="FAK389" s="446"/>
      <c r="FAL389" s="446"/>
      <c r="FAM389" s="446"/>
      <c r="FAN389" s="446"/>
      <c r="FAO389" s="446"/>
      <c r="FAP389" s="446"/>
      <c r="FAQ389" s="446"/>
      <c r="FAR389" s="446"/>
      <c r="FAS389" s="446"/>
      <c r="FAT389" s="446"/>
      <c r="FAU389" s="446"/>
      <c r="FAV389" s="446"/>
      <c r="FAW389" s="446"/>
      <c r="FAX389" s="446"/>
      <c r="FAY389" s="446"/>
      <c r="FAZ389" s="446"/>
      <c r="FBA389" s="446"/>
      <c r="FBB389" s="446"/>
      <c r="FBC389" s="446"/>
      <c r="FBD389" s="446"/>
      <c r="FBE389" s="446"/>
      <c r="FBF389" s="446"/>
      <c r="FBG389" s="446"/>
      <c r="FBH389" s="446"/>
      <c r="FBI389" s="446"/>
      <c r="FBJ389" s="446"/>
      <c r="FBK389" s="446"/>
      <c r="FBL389" s="446"/>
      <c r="FBM389" s="446"/>
      <c r="FBN389" s="446"/>
      <c r="FBO389" s="446"/>
      <c r="FBP389" s="446"/>
      <c r="FBQ389" s="446"/>
      <c r="FBR389" s="446"/>
      <c r="FBS389" s="446"/>
      <c r="FBT389" s="446"/>
      <c r="FBU389" s="446"/>
      <c r="FBV389" s="446"/>
      <c r="FBW389" s="446"/>
      <c r="FBX389" s="446"/>
      <c r="FBY389" s="446"/>
      <c r="FBZ389" s="446"/>
      <c r="FCA389" s="446"/>
      <c r="FCB389" s="446"/>
      <c r="FCC389" s="446"/>
      <c r="FCD389" s="446"/>
      <c r="FCE389" s="446"/>
      <c r="FCF389" s="446"/>
      <c r="FCG389" s="446"/>
      <c r="FCH389" s="446"/>
      <c r="FCI389" s="446"/>
      <c r="FCJ389" s="446"/>
      <c r="FCK389" s="446"/>
      <c r="FCL389" s="446"/>
      <c r="FCM389" s="446"/>
      <c r="FCN389" s="446"/>
      <c r="FCO389" s="446"/>
      <c r="FCP389" s="446"/>
      <c r="FCQ389" s="446"/>
      <c r="FCR389" s="446"/>
      <c r="FCS389" s="446"/>
      <c r="FCT389" s="446"/>
      <c r="FCU389" s="446"/>
      <c r="FCV389" s="446"/>
      <c r="FCW389" s="446"/>
      <c r="FCX389" s="446"/>
      <c r="FCY389" s="446"/>
      <c r="FCZ389" s="446"/>
      <c r="FDA389" s="446"/>
      <c r="FDB389" s="446"/>
      <c r="FDC389" s="446"/>
      <c r="FDD389" s="446"/>
      <c r="FDE389" s="446"/>
      <c r="FDF389" s="446"/>
      <c r="FDG389" s="446"/>
      <c r="FDH389" s="446"/>
      <c r="FDI389" s="446"/>
      <c r="FDJ389" s="446"/>
      <c r="FDK389" s="446"/>
      <c r="FDL389" s="446"/>
      <c r="FDM389" s="446"/>
      <c r="FDN389" s="446"/>
      <c r="FDO389" s="446"/>
      <c r="FDP389" s="446"/>
      <c r="FDQ389" s="446"/>
      <c r="FDR389" s="446"/>
      <c r="FDS389" s="446"/>
      <c r="FDT389" s="446"/>
      <c r="FDU389" s="446"/>
      <c r="FDV389" s="446"/>
      <c r="FDW389" s="446"/>
      <c r="FDX389" s="446"/>
      <c r="FDY389" s="446"/>
      <c r="FDZ389" s="446"/>
      <c r="FEA389" s="446"/>
      <c r="FEB389" s="446"/>
      <c r="FEC389" s="446"/>
      <c r="FED389" s="446"/>
      <c r="FEE389" s="446"/>
      <c r="FEF389" s="446"/>
      <c r="FEG389" s="446"/>
      <c r="FEH389" s="446"/>
      <c r="FEI389" s="446"/>
      <c r="FEJ389" s="446"/>
      <c r="FEK389" s="446"/>
      <c r="FEL389" s="446"/>
      <c r="FEM389" s="446"/>
      <c r="FEN389" s="446"/>
      <c r="FEO389" s="446"/>
      <c r="FEP389" s="446"/>
      <c r="FEQ389" s="446"/>
      <c r="FER389" s="446"/>
      <c r="FES389" s="446"/>
      <c r="FET389" s="446"/>
      <c r="FEU389" s="446"/>
      <c r="FEV389" s="446"/>
      <c r="FEW389" s="446"/>
      <c r="FEX389" s="446"/>
      <c r="FEY389" s="446"/>
      <c r="FEZ389" s="446"/>
      <c r="FFA389" s="446"/>
      <c r="FFB389" s="446"/>
      <c r="FFC389" s="446"/>
      <c r="FFD389" s="446"/>
      <c r="FFE389" s="446"/>
      <c r="FFF389" s="446"/>
      <c r="FFG389" s="446"/>
      <c r="FFH389" s="446"/>
      <c r="FFI389" s="446"/>
      <c r="FFJ389" s="446"/>
      <c r="FFK389" s="446"/>
      <c r="FFL389" s="446"/>
      <c r="FFM389" s="446"/>
      <c r="FFN389" s="446"/>
      <c r="FFO389" s="446"/>
      <c r="FFP389" s="446"/>
      <c r="FFQ389" s="446"/>
      <c r="FFR389" s="446"/>
      <c r="FFS389" s="446"/>
      <c r="FFT389" s="446"/>
      <c r="FFU389" s="446"/>
      <c r="FFV389" s="446"/>
      <c r="FFW389" s="446"/>
      <c r="FFX389" s="446"/>
      <c r="FFY389" s="446"/>
      <c r="FFZ389" s="446"/>
      <c r="FGA389" s="446"/>
      <c r="FGB389" s="446"/>
      <c r="FGC389" s="446"/>
      <c r="FGD389" s="446"/>
      <c r="FGE389" s="446"/>
      <c r="FGF389" s="446"/>
      <c r="FGG389" s="446"/>
      <c r="FGH389" s="446"/>
      <c r="FGI389" s="446"/>
      <c r="FGJ389" s="446"/>
      <c r="FGK389" s="446"/>
      <c r="FGL389" s="446"/>
      <c r="FGM389" s="446"/>
      <c r="FGN389" s="446"/>
      <c r="FGO389" s="446"/>
      <c r="FGP389" s="446"/>
      <c r="FGQ389" s="446"/>
      <c r="FGR389" s="446"/>
      <c r="FGS389" s="446"/>
      <c r="FGT389" s="446"/>
      <c r="FGU389" s="446"/>
      <c r="FGV389" s="446"/>
      <c r="FGW389" s="446"/>
      <c r="FGX389" s="446"/>
      <c r="FGY389" s="446"/>
      <c r="FGZ389" s="446"/>
      <c r="FHA389" s="446"/>
      <c r="FHB389" s="446"/>
      <c r="FHC389" s="446"/>
      <c r="FHD389" s="446"/>
      <c r="FHE389" s="446"/>
      <c r="FHF389" s="446"/>
      <c r="FHG389" s="446"/>
      <c r="FHH389" s="446"/>
      <c r="FHI389" s="446"/>
      <c r="FHJ389" s="446"/>
      <c r="FHK389" s="446"/>
      <c r="FHL389" s="446"/>
      <c r="FHM389" s="446"/>
      <c r="FHN389" s="446"/>
      <c r="FHO389" s="446"/>
      <c r="FHP389" s="446"/>
      <c r="FHQ389" s="446"/>
      <c r="FHR389" s="446"/>
      <c r="FHS389" s="446"/>
      <c r="FHT389" s="446"/>
      <c r="FHU389" s="446"/>
      <c r="FHV389" s="446"/>
      <c r="FHW389" s="446"/>
      <c r="FHX389" s="446"/>
      <c r="FHY389" s="446"/>
      <c r="FHZ389" s="446"/>
      <c r="FIA389" s="446"/>
      <c r="FIB389" s="446"/>
      <c r="FIC389" s="446"/>
      <c r="FID389" s="446"/>
      <c r="FIE389" s="446"/>
      <c r="FIF389" s="446"/>
      <c r="FIG389" s="446"/>
      <c r="FIH389" s="446"/>
      <c r="FII389" s="446"/>
      <c r="FIJ389" s="446"/>
      <c r="FIK389" s="446"/>
      <c r="FIL389" s="446"/>
      <c r="FIM389" s="446"/>
      <c r="FIN389" s="446"/>
      <c r="FIO389" s="446"/>
      <c r="FIP389" s="446"/>
      <c r="FIQ389" s="446"/>
      <c r="FIR389" s="446"/>
      <c r="FIS389" s="446"/>
      <c r="FIT389" s="446"/>
      <c r="FIU389" s="446"/>
      <c r="FIV389" s="446"/>
      <c r="FIW389" s="446"/>
      <c r="FIX389" s="446"/>
      <c r="FIY389" s="446"/>
      <c r="FIZ389" s="446"/>
      <c r="FJA389" s="446"/>
      <c r="FJB389" s="446"/>
      <c r="FJC389" s="446"/>
      <c r="FJD389" s="446"/>
      <c r="FJE389" s="446"/>
      <c r="FJF389" s="446"/>
      <c r="FJG389" s="446"/>
      <c r="FJH389" s="446"/>
      <c r="FJI389" s="446"/>
      <c r="FJJ389" s="446"/>
      <c r="FJK389" s="446"/>
      <c r="FJL389" s="446"/>
      <c r="FJM389" s="446"/>
      <c r="FJN389" s="446"/>
      <c r="FJO389" s="446"/>
      <c r="FJP389" s="446"/>
      <c r="FJQ389" s="446"/>
      <c r="FJR389" s="446"/>
      <c r="FJS389" s="446"/>
      <c r="FJT389" s="446"/>
      <c r="FJU389" s="446"/>
      <c r="FJV389" s="446"/>
      <c r="FJW389" s="446"/>
      <c r="FJX389" s="446"/>
      <c r="FJY389" s="446"/>
      <c r="FJZ389" s="446"/>
      <c r="FKA389" s="446"/>
      <c r="FKB389" s="446"/>
      <c r="FKC389" s="446"/>
      <c r="FKD389" s="446"/>
      <c r="FKE389" s="446"/>
      <c r="FKF389" s="446"/>
      <c r="FKG389" s="446"/>
      <c r="FKH389" s="446"/>
      <c r="FKI389" s="446"/>
      <c r="FKJ389" s="446"/>
      <c r="FKK389" s="446"/>
      <c r="FKL389" s="446"/>
      <c r="FKM389" s="446"/>
      <c r="FKN389" s="446"/>
      <c r="FKO389" s="446"/>
      <c r="FKP389" s="446"/>
      <c r="FKQ389" s="446"/>
      <c r="FKR389" s="446"/>
      <c r="FKS389" s="446"/>
      <c r="FKT389" s="446"/>
      <c r="FKU389" s="446"/>
      <c r="FKV389" s="446"/>
      <c r="FKW389" s="446"/>
      <c r="FKX389" s="446"/>
      <c r="FKY389" s="446"/>
      <c r="FKZ389" s="446"/>
      <c r="FLA389" s="446"/>
      <c r="FLB389" s="446"/>
      <c r="FLC389" s="446"/>
      <c r="FLD389" s="446"/>
      <c r="FLE389" s="446"/>
      <c r="FLF389" s="446"/>
      <c r="FLG389" s="446"/>
      <c r="FLH389" s="446"/>
      <c r="FLI389" s="446"/>
      <c r="FLJ389" s="446"/>
      <c r="FLK389" s="446"/>
      <c r="FLL389" s="446"/>
      <c r="FLM389" s="446"/>
      <c r="FLN389" s="446"/>
      <c r="FLO389" s="446"/>
      <c r="FLP389" s="446"/>
      <c r="FLQ389" s="446"/>
      <c r="FLR389" s="446"/>
      <c r="FLS389" s="446"/>
      <c r="FLT389" s="446"/>
      <c r="FLU389" s="446"/>
      <c r="FLV389" s="446"/>
      <c r="FLW389" s="446"/>
      <c r="FLX389" s="446"/>
      <c r="FLY389" s="446"/>
      <c r="FLZ389" s="446"/>
      <c r="FMA389" s="446"/>
      <c r="FMB389" s="446"/>
      <c r="FMC389" s="446"/>
      <c r="FMD389" s="446"/>
      <c r="FME389" s="446"/>
      <c r="FMF389" s="446"/>
      <c r="FMG389" s="446"/>
      <c r="FMH389" s="446"/>
      <c r="FMI389" s="446"/>
      <c r="FMJ389" s="446"/>
      <c r="FMK389" s="446"/>
      <c r="FML389" s="446"/>
      <c r="FMM389" s="446"/>
      <c r="FMN389" s="446"/>
      <c r="FMO389" s="446"/>
      <c r="FMP389" s="446"/>
      <c r="FMQ389" s="446"/>
      <c r="FMR389" s="446"/>
      <c r="FMS389" s="446"/>
      <c r="FMT389" s="446"/>
      <c r="FMU389" s="446"/>
      <c r="FMV389" s="446"/>
      <c r="FMW389" s="446"/>
      <c r="FMX389" s="446"/>
      <c r="FMY389" s="446"/>
      <c r="FMZ389" s="446"/>
      <c r="FNA389" s="446"/>
      <c r="FNB389" s="446"/>
      <c r="FNC389" s="446"/>
      <c r="FND389" s="446"/>
      <c r="FNE389" s="446"/>
      <c r="FNF389" s="446"/>
      <c r="FNG389" s="446"/>
      <c r="FNH389" s="446"/>
      <c r="FNI389" s="446"/>
      <c r="FNJ389" s="446"/>
      <c r="FNK389" s="446"/>
      <c r="FNL389" s="446"/>
      <c r="FNM389" s="446"/>
      <c r="FNN389" s="446"/>
      <c r="FNO389" s="446"/>
      <c r="FNP389" s="446"/>
      <c r="FNQ389" s="446"/>
      <c r="FNR389" s="446"/>
      <c r="FNS389" s="446"/>
      <c r="FNT389" s="446"/>
      <c r="FNU389" s="446"/>
      <c r="FNV389" s="446"/>
      <c r="FNW389" s="446"/>
      <c r="FNX389" s="446"/>
      <c r="FNY389" s="446"/>
      <c r="FNZ389" s="446"/>
      <c r="FOA389" s="446"/>
      <c r="FOB389" s="446"/>
      <c r="FOC389" s="446"/>
      <c r="FOD389" s="446"/>
      <c r="FOE389" s="446"/>
      <c r="FOF389" s="446"/>
      <c r="FOG389" s="446"/>
      <c r="FOH389" s="446"/>
      <c r="FOI389" s="446"/>
      <c r="FOJ389" s="446"/>
      <c r="FOK389" s="446"/>
      <c r="FOL389" s="446"/>
      <c r="FOM389" s="446"/>
      <c r="FON389" s="446"/>
      <c r="FOO389" s="446"/>
      <c r="FOP389" s="446"/>
      <c r="FOQ389" s="446"/>
      <c r="FOR389" s="446"/>
      <c r="FOS389" s="446"/>
      <c r="FOT389" s="446"/>
      <c r="FOU389" s="446"/>
      <c r="FOV389" s="446"/>
      <c r="FOW389" s="446"/>
      <c r="FOX389" s="446"/>
      <c r="FOY389" s="446"/>
      <c r="FOZ389" s="446"/>
      <c r="FPA389" s="446"/>
      <c r="FPB389" s="446"/>
      <c r="FPC389" s="446"/>
      <c r="FPD389" s="446"/>
      <c r="FPE389" s="446"/>
      <c r="FPF389" s="446"/>
      <c r="FPG389" s="446"/>
      <c r="FPH389" s="446"/>
      <c r="FPI389" s="446"/>
      <c r="FPJ389" s="446"/>
      <c r="FPK389" s="446"/>
      <c r="FPL389" s="446"/>
      <c r="FPM389" s="446"/>
      <c r="FPN389" s="446"/>
      <c r="FPO389" s="446"/>
      <c r="FPP389" s="446"/>
      <c r="FPQ389" s="446"/>
      <c r="FPR389" s="446"/>
      <c r="FPS389" s="446"/>
      <c r="FPT389" s="446"/>
      <c r="FPU389" s="446"/>
      <c r="FPV389" s="446"/>
      <c r="FPW389" s="446"/>
      <c r="FPX389" s="446"/>
      <c r="FPY389" s="446"/>
      <c r="FPZ389" s="446"/>
      <c r="FQA389" s="446"/>
      <c r="FQB389" s="446"/>
      <c r="FQC389" s="446"/>
      <c r="FQD389" s="446"/>
      <c r="FQE389" s="446"/>
      <c r="FQF389" s="446"/>
      <c r="FQG389" s="446"/>
      <c r="FQH389" s="446"/>
      <c r="FQI389" s="446"/>
      <c r="FQJ389" s="446"/>
      <c r="FQK389" s="446"/>
      <c r="FQL389" s="446"/>
      <c r="FQM389" s="446"/>
      <c r="FQN389" s="446"/>
      <c r="FQO389" s="446"/>
      <c r="FQP389" s="446"/>
      <c r="FQQ389" s="446"/>
      <c r="FQR389" s="446"/>
      <c r="FQS389" s="446"/>
      <c r="FQT389" s="446"/>
      <c r="FQU389" s="446"/>
      <c r="FQV389" s="446"/>
      <c r="FQW389" s="446"/>
      <c r="FQX389" s="446"/>
      <c r="FQY389" s="446"/>
      <c r="FQZ389" s="446"/>
      <c r="FRA389" s="446"/>
      <c r="FRB389" s="446"/>
      <c r="FRC389" s="446"/>
      <c r="FRD389" s="446"/>
      <c r="FRE389" s="446"/>
      <c r="FRF389" s="446"/>
      <c r="FRG389" s="446"/>
      <c r="FRH389" s="446"/>
      <c r="FRI389" s="446"/>
      <c r="FRJ389" s="446"/>
      <c r="FRK389" s="446"/>
      <c r="FRL389" s="446"/>
      <c r="FRM389" s="446"/>
      <c r="FRN389" s="446"/>
      <c r="FRO389" s="446"/>
      <c r="FRP389" s="446"/>
      <c r="FRQ389" s="446"/>
      <c r="FRR389" s="446"/>
      <c r="FRS389" s="446"/>
      <c r="FRT389" s="446"/>
      <c r="FRU389" s="446"/>
      <c r="FRV389" s="446"/>
      <c r="FRW389" s="446"/>
      <c r="FRX389" s="446"/>
      <c r="FRY389" s="446"/>
      <c r="FRZ389" s="446"/>
      <c r="FSA389" s="446"/>
      <c r="FSB389" s="446"/>
      <c r="FSC389" s="446"/>
      <c r="FSD389" s="446"/>
      <c r="FSE389" s="446"/>
      <c r="FSF389" s="446"/>
      <c r="FSG389" s="446"/>
      <c r="FSH389" s="446"/>
      <c r="FSI389" s="446"/>
      <c r="FSJ389" s="446"/>
      <c r="FSK389" s="446"/>
      <c r="FSL389" s="446"/>
      <c r="FSM389" s="446"/>
      <c r="FSN389" s="446"/>
      <c r="FSO389" s="446"/>
      <c r="FSP389" s="446"/>
      <c r="FSQ389" s="446"/>
      <c r="FSR389" s="446"/>
      <c r="FSS389" s="446"/>
      <c r="FST389" s="446"/>
      <c r="FSU389" s="446"/>
      <c r="FSV389" s="446"/>
      <c r="FSW389" s="446"/>
      <c r="FSX389" s="446"/>
      <c r="FSY389" s="446"/>
      <c r="FSZ389" s="446"/>
      <c r="FTA389" s="446"/>
      <c r="FTB389" s="446"/>
      <c r="FTC389" s="446"/>
      <c r="FTD389" s="446"/>
      <c r="FTE389" s="446"/>
      <c r="FTF389" s="446"/>
      <c r="FTG389" s="446"/>
      <c r="FTH389" s="446"/>
      <c r="FTI389" s="446"/>
      <c r="FTJ389" s="446"/>
      <c r="FTK389" s="446"/>
      <c r="FTL389" s="446"/>
      <c r="FTM389" s="446"/>
      <c r="FTN389" s="446"/>
      <c r="FTO389" s="446"/>
      <c r="FTP389" s="446"/>
      <c r="FTQ389" s="446"/>
      <c r="FTR389" s="446"/>
      <c r="FTS389" s="446"/>
      <c r="FTT389" s="446"/>
      <c r="FTU389" s="446"/>
      <c r="FTV389" s="446"/>
      <c r="FTW389" s="446"/>
      <c r="FTX389" s="446"/>
      <c r="FTY389" s="446"/>
      <c r="FTZ389" s="446"/>
      <c r="FUA389" s="446"/>
      <c r="FUB389" s="446"/>
      <c r="FUC389" s="446"/>
      <c r="FUD389" s="446"/>
      <c r="FUE389" s="446"/>
      <c r="FUF389" s="446"/>
      <c r="FUG389" s="446"/>
      <c r="FUH389" s="446"/>
      <c r="FUI389" s="446"/>
      <c r="FUJ389" s="446"/>
      <c r="FUK389" s="446"/>
      <c r="FUL389" s="446"/>
      <c r="FUM389" s="446"/>
      <c r="FUN389" s="446"/>
      <c r="FUO389" s="446"/>
      <c r="FUP389" s="446"/>
      <c r="FUQ389" s="446"/>
      <c r="FUR389" s="446"/>
      <c r="FUS389" s="446"/>
      <c r="FUT389" s="446"/>
      <c r="FUU389" s="446"/>
      <c r="FUV389" s="446"/>
      <c r="FUW389" s="446"/>
      <c r="FUX389" s="446"/>
      <c r="FUY389" s="446"/>
      <c r="FUZ389" s="446"/>
      <c r="FVA389" s="446"/>
      <c r="FVB389" s="446"/>
      <c r="FVC389" s="446"/>
      <c r="FVD389" s="446"/>
      <c r="FVE389" s="446"/>
      <c r="FVF389" s="446"/>
      <c r="FVG389" s="446"/>
      <c r="FVH389" s="446"/>
      <c r="FVI389" s="446"/>
      <c r="FVJ389" s="446"/>
      <c r="FVK389" s="446"/>
      <c r="FVL389" s="446"/>
      <c r="FVM389" s="446"/>
      <c r="FVN389" s="446"/>
      <c r="FVO389" s="446"/>
      <c r="FVP389" s="446"/>
      <c r="FVQ389" s="446"/>
      <c r="FVR389" s="446"/>
      <c r="FVS389" s="446"/>
      <c r="FVT389" s="446"/>
      <c r="FVU389" s="446"/>
      <c r="FVV389" s="446"/>
      <c r="FVW389" s="446"/>
      <c r="FVX389" s="446"/>
      <c r="FVY389" s="446"/>
      <c r="FVZ389" s="446"/>
      <c r="FWA389" s="446"/>
      <c r="FWB389" s="446"/>
      <c r="FWC389" s="446"/>
      <c r="FWD389" s="446"/>
      <c r="FWE389" s="446"/>
      <c r="FWF389" s="446"/>
      <c r="FWG389" s="446"/>
      <c r="FWH389" s="446"/>
      <c r="FWI389" s="446"/>
      <c r="FWJ389" s="446"/>
      <c r="FWK389" s="446"/>
      <c r="FWL389" s="446"/>
      <c r="FWM389" s="446"/>
      <c r="FWN389" s="446"/>
      <c r="FWO389" s="446"/>
      <c r="FWP389" s="446"/>
      <c r="FWQ389" s="446"/>
      <c r="FWR389" s="446"/>
      <c r="FWS389" s="446"/>
      <c r="FWT389" s="446"/>
      <c r="FWU389" s="446"/>
      <c r="FWV389" s="446"/>
      <c r="FWW389" s="446"/>
      <c r="FWX389" s="446"/>
      <c r="FWY389" s="446"/>
      <c r="FWZ389" s="446"/>
      <c r="FXA389" s="446"/>
      <c r="FXB389" s="446"/>
      <c r="FXC389" s="446"/>
      <c r="FXD389" s="446"/>
      <c r="FXE389" s="446"/>
      <c r="FXF389" s="446"/>
      <c r="FXG389" s="446"/>
      <c r="FXH389" s="446"/>
      <c r="FXI389" s="446"/>
      <c r="FXJ389" s="446"/>
      <c r="FXK389" s="446"/>
      <c r="FXL389" s="446"/>
      <c r="FXM389" s="446"/>
      <c r="FXN389" s="446"/>
      <c r="FXO389" s="446"/>
      <c r="FXP389" s="446"/>
      <c r="FXQ389" s="446"/>
      <c r="FXR389" s="446"/>
      <c r="FXS389" s="446"/>
      <c r="FXT389" s="446"/>
      <c r="FXU389" s="446"/>
      <c r="FXV389" s="446"/>
      <c r="FXW389" s="446"/>
      <c r="FXX389" s="446"/>
      <c r="FXY389" s="446"/>
      <c r="FXZ389" s="446"/>
      <c r="FYA389" s="446"/>
      <c r="FYB389" s="446"/>
      <c r="FYC389" s="446"/>
      <c r="FYD389" s="446"/>
      <c r="FYE389" s="446"/>
      <c r="FYF389" s="446"/>
      <c r="FYG389" s="446"/>
      <c r="FYH389" s="446"/>
      <c r="FYI389" s="446"/>
      <c r="FYJ389" s="446"/>
      <c r="FYK389" s="446"/>
      <c r="FYL389" s="446"/>
      <c r="FYM389" s="446"/>
      <c r="FYN389" s="446"/>
      <c r="FYO389" s="446"/>
      <c r="FYP389" s="446"/>
      <c r="FYQ389" s="446"/>
      <c r="FYR389" s="446"/>
      <c r="FYS389" s="446"/>
      <c r="FYT389" s="446"/>
      <c r="FYU389" s="446"/>
      <c r="FYV389" s="446"/>
      <c r="FYW389" s="446"/>
      <c r="FYX389" s="446"/>
      <c r="FYY389" s="446"/>
      <c r="FYZ389" s="446"/>
      <c r="FZA389" s="446"/>
      <c r="FZB389" s="446"/>
      <c r="FZC389" s="446"/>
      <c r="FZD389" s="446"/>
      <c r="FZE389" s="446"/>
      <c r="FZF389" s="446"/>
      <c r="FZG389" s="446"/>
      <c r="FZH389" s="446"/>
      <c r="FZI389" s="446"/>
      <c r="FZJ389" s="446"/>
      <c r="FZK389" s="446"/>
      <c r="FZL389" s="446"/>
      <c r="FZM389" s="446"/>
      <c r="FZN389" s="446"/>
      <c r="FZO389" s="446"/>
      <c r="FZP389" s="446"/>
      <c r="FZQ389" s="446"/>
      <c r="FZR389" s="446"/>
      <c r="FZS389" s="446"/>
      <c r="FZT389" s="446"/>
      <c r="FZU389" s="446"/>
      <c r="FZV389" s="446"/>
      <c r="FZW389" s="446"/>
      <c r="FZX389" s="446"/>
      <c r="FZY389" s="446"/>
      <c r="FZZ389" s="446"/>
      <c r="GAA389" s="446"/>
      <c r="GAB389" s="446"/>
      <c r="GAC389" s="446"/>
      <c r="GAD389" s="446"/>
      <c r="GAE389" s="446"/>
      <c r="GAF389" s="446"/>
      <c r="GAG389" s="446"/>
      <c r="GAH389" s="446"/>
      <c r="GAI389" s="446"/>
      <c r="GAJ389" s="446"/>
      <c r="GAK389" s="446"/>
      <c r="GAL389" s="446"/>
      <c r="GAM389" s="446"/>
      <c r="GAN389" s="446"/>
      <c r="GAO389" s="446"/>
      <c r="GAP389" s="446"/>
      <c r="GAQ389" s="446"/>
      <c r="GAR389" s="446"/>
      <c r="GAS389" s="446"/>
      <c r="GAT389" s="446"/>
      <c r="GAU389" s="446"/>
      <c r="GAV389" s="446"/>
      <c r="GAW389" s="446"/>
      <c r="GAX389" s="446"/>
      <c r="GAY389" s="446"/>
      <c r="GAZ389" s="446"/>
      <c r="GBA389" s="446"/>
      <c r="GBB389" s="446"/>
      <c r="GBC389" s="446"/>
      <c r="GBD389" s="446"/>
      <c r="GBE389" s="446"/>
      <c r="GBF389" s="446"/>
      <c r="GBG389" s="446"/>
      <c r="GBH389" s="446"/>
      <c r="GBI389" s="446"/>
      <c r="GBJ389" s="446"/>
      <c r="GBK389" s="446"/>
      <c r="GBL389" s="446"/>
      <c r="GBM389" s="446"/>
      <c r="GBN389" s="446"/>
      <c r="GBO389" s="446"/>
      <c r="GBP389" s="446"/>
      <c r="GBQ389" s="446"/>
      <c r="GBR389" s="446"/>
      <c r="GBS389" s="446"/>
      <c r="GBT389" s="446"/>
      <c r="GBU389" s="446"/>
      <c r="GBV389" s="446"/>
      <c r="GBW389" s="446"/>
      <c r="GBX389" s="446"/>
      <c r="GBY389" s="446"/>
      <c r="GBZ389" s="446"/>
      <c r="GCA389" s="446"/>
      <c r="GCB389" s="446"/>
      <c r="GCC389" s="446"/>
      <c r="GCD389" s="446"/>
      <c r="GCE389" s="446"/>
      <c r="GCF389" s="446"/>
      <c r="GCG389" s="446"/>
      <c r="GCH389" s="446"/>
      <c r="GCI389" s="446"/>
      <c r="GCJ389" s="446"/>
      <c r="GCK389" s="446"/>
      <c r="GCL389" s="446"/>
      <c r="GCM389" s="446"/>
      <c r="GCN389" s="446"/>
      <c r="GCO389" s="446"/>
      <c r="GCP389" s="446"/>
      <c r="GCQ389" s="446"/>
      <c r="GCR389" s="446"/>
      <c r="GCS389" s="446"/>
      <c r="GCT389" s="446"/>
      <c r="GCU389" s="446"/>
      <c r="GCV389" s="446"/>
      <c r="GCW389" s="446"/>
      <c r="GCX389" s="446"/>
      <c r="GCY389" s="446"/>
      <c r="GCZ389" s="446"/>
      <c r="GDA389" s="446"/>
      <c r="GDB389" s="446"/>
      <c r="GDC389" s="446"/>
      <c r="GDD389" s="446"/>
      <c r="GDE389" s="446"/>
      <c r="GDF389" s="446"/>
      <c r="GDG389" s="446"/>
      <c r="GDH389" s="446"/>
      <c r="GDI389" s="446"/>
      <c r="GDJ389" s="446"/>
      <c r="GDK389" s="446"/>
      <c r="GDL389" s="446"/>
      <c r="GDM389" s="446"/>
      <c r="GDN389" s="446"/>
      <c r="GDO389" s="446"/>
      <c r="GDP389" s="446"/>
      <c r="GDQ389" s="446"/>
      <c r="GDR389" s="446"/>
      <c r="GDS389" s="446"/>
      <c r="GDT389" s="446"/>
      <c r="GDU389" s="446"/>
      <c r="GDV389" s="446"/>
      <c r="GDW389" s="446"/>
      <c r="GDX389" s="446"/>
      <c r="GDY389" s="446"/>
      <c r="GDZ389" s="446"/>
      <c r="GEA389" s="446"/>
      <c r="GEB389" s="446"/>
      <c r="GEC389" s="446"/>
      <c r="GED389" s="446"/>
      <c r="GEE389" s="446"/>
      <c r="GEF389" s="446"/>
      <c r="GEG389" s="446"/>
      <c r="GEH389" s="446"/>
      <c r="GEI389" s="446"/>
      <c r="GEJ389" s="446"/>
      <c r="GEK389" s="446"/>
      <c r="GEL389" s="446"/>
      <c r="GEM389" s="446"/>
      <c r="GEN389" s="446"/>
      <c r="GEO389" s="446"/>
      <c r="GEP389" s="446"/>
      <c r="GEQ389" s="446"/>
      <c r="GER389" s="446"/>
      <c r="GES389" s="446"/>
      <c r="GET389" s="446"/>
      <c r="GEU389" s="446"/>
      <c r="GEV389" s="446"/>
      <c r="GEW389" s="446"/>
      <c r="GEX389" s="446"/>
      <c r="GEY389" s="446"/>
      <c r="GEZ389" s="446"/>
      <c r="GFA389" s="446"/>
      <c r="GFB389" s="446"/>
      <c r="GFC389" s="446"/>
      <c r="GFD389" s="446"/>
      <c r="GFE389" s="446"/>
      <c r="GFF389" s="446"/>
      <c r="GFG389" s="446"/>
      <c r="GFH389" s="446"/>
      <c r="GFI389" s="446"/>
      <c r="GFJ389" s="446"/>
      <c r="GFK389" s="446"/>
      <c r="GFL389" s="446"/>
      <c r="GFM389" s="446"/>
      <c r="GFN389" s="446"/>
      <c r="GFO389" s="446"/>
      <c r="GFP389" s="446"/>
      <c r="GFQ389" s="446"/>
      <c r="GFR389" s="446"/>
      <c r="GFS389" s="446"/>
      <c r="GFT389" s="446"/>
      <c r="GFU389" s="446"/>
      <c r="GFV389" s="446"/>
      <c r="GFW389" s="446"/>
      <c r="GFX389" s="446"/>
      <c r="GFY389" s="446"/>
      <c r="GFZ389" s="446"/>
      <c r="GGA389" s="446"/>
      <c r="GGB389" s="446"/>
      <c r="GGC389" s="446"/>
      <c r="GGD389" s="446"/>
      <c r="GGE389" s="446"/>
      <c r="GGF389" s="446"/>
      <c r="GGG389" s="446"/>
      <c r="GGH389" s="446"/>
      <c r="GGI389" s="446"/>
      <c r="GGJ389" s="446"/>
      <c r="GGK389" s="446"/>
      <c r="GGL389" s="446"/>
      <c r="GGM389" s="446"/>
      <c r="GGN389" s="446"/>
      <c r="GGO389" s="446"/>
      <c r="GGP389" s="446"/>
      <c r="GGQ389" s="446"/>
      <c r="GGR389" s="446"/>
      <c r="GGS389" s="446"/>
      <c r="GGT389" s="446"/>
      <c r="GGU389" s="446"/>
      <c r="GGV389" s="446"/>
      <c r="GGW389" s="446"/>
      <c r="GGX389" s="446"/>
      <c r="GGY389" s="446"/>
      <c r="GGZ389" s="446"/>
      <c r="GHA389" s="446"/>
      <c r="GHB389" s="446"/>
      <c r="GHC389" s="446"/>
      <c r="GHD389" s="446"/>
      <c r="GHE389" s="446"/>
      <c r="GHF389" s="446"/>
      <c r="GHG389" s="446"/>
      <c r="GHH389" s="446"/>
      <c r="GHI389" s="446"/>
      <c r="GHJ389" s="446"/>
      <c r="GHK389" s="446"/>
      <c r="GHL389" s="446"/>
      <c r="GHM389" s="446"/>
      <c r="GHN389" s="446"/>
      <c r="GHO389" s="446"/>
      <c r="GHP389" s="446"/>
      <c r="GHQ389" s="446"/>
      <c r="GHR389" s="446"/>
      <c r="GHS389" s="446"/>
      <c r="GHT389" s="446"/>
      <c r="GHU389" s="446"/>
      <c r="GHV389" s="446"/>
      <c r="GHW389" s="446"/>
      <c r="GHX389" s="446"/>
      <c r="GHY389" s="446"/>
      <c r="GHZ389" s="446"/>
      <c r="GIA389" s="446"/>
      <c r="GIB389" s="446"/>
      <c r="GIC389" s="446"/>
      <c r="GID389" s="446"/>
      <c r="GIE389" s="446"/>
      <c r="GIF389" s="446"/>
      <c r="GIG389" s="446"/>
      <c r="GIH389" s="446"/>
      <c r="GII389" s="446"/>
      <c r="GIJ389" s="446"/>
      <c r="GIK389" s="446"/>
      <c r="GIL389" s="446"/>
      <c r="GIM389" s="446"/>
      <c r="GIN389" s="446"/>
      <c r="GIO389" s="446"/>
      <c r="GIP389" s="446"/>
      <c r="GIQ389" s="446"/>
      <c r="GIR389" s="446"/>
      <c r="GIS389" s="446"/>
      <c r="GIT389" s="446"/>
      <c r="GIU389" s="446"/>
      <c r="GIV389" s="446"/>
      <c r="GIW389" s="446"/>
      <c r="GIX389" s="446"/>
      <c r="GIY389" s="446"/>
      <c r="GIZ389" s="446"/>
      <c r="GJA389" s="446"/>
      <c r="GJB389" s="446"/>
      <c r="GJC389" s="446"/>
      <c r="GJD389" s="446"/>
      <c r="GJE389" s="446"/>
      <c r="GJF389" s="446"/>
      <c r="GJG389" s="446"/>
      <c r="GJH389" s="446"/>
      <c r="GJI389" s="446"/>
      <c r="GJJ389" s="446"/>
      <c r="GJK389" s="446"/>
      <c r="GJL389" s="446"/>
      <c r="GJM389" s="446"/>
      <c r="GJN389" s="446"/>
      <c r="GJO389" s="446"/>
      <c r="GJP389" s="446"/>
      <c r="GJQ389" s="446"/>
      <c r="GJR389" s="446"/>
      <c r="GJS389" s="446"/>
      <c r="GJT389" s="446"/>
      <c r="GJU389" s="446"/>
      <c r="GJV389" s="446"/>
      <c r="GJW389" s="446"/>
      <c r="GJX389" s="446"/>
      <c r="GJY389" s="446"/>
      <c r="GJZ389" s="446"/>
      <c r="GKA389" s="446"/>
      <c r="GKB389" s="446"/>
      <c r="GKC389" s="446"/>
      <c r="GKD389" s="446"/>
      <c r="GKE389" s="446"/>
      <c r="GKF389" s="446"/>
      <c r="GKG389" s="446"/>
      <c r="GKH389" s="446"/>
      <c r="GKI389" s="446"/>
      <c r="GKJ389" s="446"/>
      <c r="GKK389" s="446"/>
      <c r="GKL389" s="446"/>
      <c r="GKM389" s="446"/>
      <c r="GKN389" s="446"/>
      <c r="GKO389" s="446"/>
      <c r="GKP389" s="446"/>
      <c r="GKQ389" s="446"/>
      <c r="GKR389" s="446"/>
      <c r="GKS389" s="446"/>
      <c r="GKT389" s="446"/>
      <c r="GKU389" s="446"/>
      <c r="GKV389" s="446"/>
      <c r="GKW389" s="446"/>
      <c r="GKX389" s="446"/>
      <c r="GKY389" s="446"/>
      <c r="GKZ389" s="446"/>
      <c r="GLA389" s="446"/>
      <c r="GLB389" s="446"/>
      <c r="GLC389" s="446"/>
      <c r="GLD389" s="446"/>
      <c r="GLE389" s="446"/>
      <c r="GLF389" s="446"/>
      <c r="GLG389" s="446"/>
      <c r="GLH389" s="446"/>
      <c r="GLI389" s="446"/>
      <c r="GLJ389" s="446"/>
      <c r="GLK389" s="446"/>
      <c r="GLL389" s="446"/>
      <c r="GLM389" s="446"/>
      <c r="GLN389" s="446"/>
      <c r="GLO389" s="446"/>
      <c r="GLP389" s="446"/>
      <c r="GLQ389" s="446"/>
      <c r="GLR389" s="446"/>
      <c r="GLS389" s="446"/>
      <c r="GLT389" s="446"/>
      <c r="GLU389" s="446"/>
      <c r="GLV389" s="446"/>
      <c r="GLW389" s="446"/>
      <c r="GLX389" s="446"/>
      <c r="GLY389" s="446"/>
      <c r="GLZ389" s="446"/>
      <c r="GMA389" s="446"/>
      <c r="GMB389" s="446"/>
      <c r="GMC389" s="446"/>
      <c r="GMD389" s="446"/>
      <c r="GME389" s="446"/>
      <c r="GMF389" s="446"/>
      <c r="GMG389" s="446"/>
      <c r="GMH389" s="446"/>
      <c r="GMI389" s="446"/>
      <c r="GMJ389" s="446"/>
      <c r="GMK389" s="446"/>
      <c r="GML389" s="446"/>
      <c r="GMM389" s="446"/>
      <c r="GMN389" s="446"/>
      <c r="GMO389" s="446"/>
      <c r="GMP389" s="446"/>
      <c r="GMQ389" s="446"/>
      <c r="GMR389" s="446"/>
      <c r="GMS389" s="446"/>
      <c r="GMT389" s="446"/>
      <c r="GMU389" s="446"/>
      <c r="GMV389" s="446"/>
      <c r="GMW389" s="446"/>
      <c r="GMX389" s="446"/>
      <c r="GMY389" s="446"/>
      <c r="GMZ389" s="446"/>
      <c r="GNA389" s="446"/>
      <c r="GNB389" s="446"/>
      <c r="GNC389" s="446"/>
      <c r="GND389" s="446"/>
      <c r="GNE389" s="446"/>
      <c r="GNF389" s="446"/>
      <c r="GNG389" s="446"/>
      <c r="GNH389" s="446"/>
      <c r="GNI389" s="446"/>
      <c r="GNJ389" s="446"/>
      <c r="GNK389" s="446"/>
      <c r="GNL389" s="446"/>
      <c r="GNM389" s="446"/>
      <c r="GNN389" s="446"/>
      <c r="GNO389" s="446"/>
      <c r="GNP389" s="446"/>
      <c r="GNQ389" s="446"/>
      <c r="GNR389" s="446"/>
      <c r="GNS389" s="446"/>
      <c r="GNT389" s="446"/>
      <c r="GNU389" s="446"/>
      <c r="GNV389" s="446"/>
      <c r="GNW389" s="446"/>
      <c r="GNX389" s="446"/>
      <c r="GNY389" s="446"/>
      <c r="GNZ389" s="446"/>
      <c r="GOA389" s="446"/>
      <c r="GOB389" s="446"/>
      <c r="GOC389" s="446"/>
      <c r="GOD389" s="446"/>
      <c r="GOE389" s="446"/>
      <c r="GOF389" s="446"/>
      <c r="GOG389" s="446"/>
      <c r="GOH389" s="446"/>
      <c r="GOI389" s="446"/>
      <c r="GOJ389" s="446"/>
      <c r="GOK389" s="446"/>
      <c r="GOL389" s="446"/>
      <c r="GOM389" s="446"/>
      <c r="GON389" s="446"/>
      <c r="GOO389" s="446"/>
      <c r="GOP389" s="446"/>
      <c r="GOQ389" s="446"/>
      <c r="GOR389" s="446"/>
      <c r="GOS389" s="446"/>
      <c r="GOT389" s="446"/>
      <c r="GOU389" s="446"/>
      <c r="GOV389" s="446"/>
      <c r="GOW389" s="446"/>
      <c r="GOX389" s="446"/>
      <c r="GOY389" s="446"/>
      <c r="GOZ389" s="446"/>
      <c r="GPA389" s="446"/>
      <c r="GPB389" s="446"/>
      <c r="GPC389" s="446"/>
      <c r="GPD389" s="446"/>
      <c r="GPE389" s="446"/>
      <c r="GPF389" s="446"/>
      <c r="GPG389" s="446"/>
      <c r="GPH389" s="446"/>
      <c r="GPI389" s="446"/>
      <c r="GPJ389" s="446"/>
      <c r="GPK389" s="446"/>
      <c r="GPL389" s="446"/>
      <c r="GPM389" s="446"/>
      <c r="GPN389" s="446"/>
      <c r="GPO389" s="446"/>
      <c r="GPP389" s="446"/>
      <c r="GPQ389" s="446"/>
      <c r="GPR389" s="446"/>
      <c r="GPS389" s="446"/>
      <c r="GPT389" s="446"/>
      <c r="GPU389" s="446"/>
      <c r="GPV389" s="446"/>
      <c r="GPW389" s="446"/>
      <c r="GPX389" s="446"/>
      <c r="GPY389" s="446"/>
      <c r="GPZ389" s="446"/>
      <c r="GQA389" s="446"/>
      <c r="GQB389" s="446"/>
      <c r="GQC389" s="446"/>
      <c r="GQD389" s="446"/>
      <c r="GQE389" s="446"/>
      <c r="GQF389" s="446"/>
      <c r="GQG389" s="446"/>
      <c r="GQH389" s="446"/>
      <c r="GQI389" s="446"/>
      <c r="GQJ389" s="446"/>
      <c r="GQK389" s="446"/>
      <c r="GQL389" s="446"/>
      <c r="GQM389" s="446"/>
      <c r="GQN389" s="446"/>
      <c r="GQO389" s="446"/>
      <c r="GQP389" s="446"/>
      <c r="GQQ389" s="446"/>
      <c r="GQR389" s="446"/>
      <c r="GQS389" s="446"/>
      <c r="GQT389" s="446"/>
      <c r="GQU389" s="446"/>
      <c r="GQV389" s="446"/>
      <c r="GQW389" s="446"/>
      <c r="GQX389" s="446"/>
      <c r="GQY389" s="446"/>
      <c r="GQZ389" s="446"/>
      <c r="GRA389" s="446"/>
      <c r="GRB389" s="446"/>
      <c r="GRC389" s="446"/>
      <c r="GRD389" s="446"/>
      <c r="GRE389" s="446"/>
      <c r="GRF389" s="446"/>
      <c r="GRG389" s="446"/>
      <c r="GRH389" s="446"/>
      <c r="GRI389" s="446"/>
      <c r="GRJ389" s="446"/>
      <c r="GRK389" s="446"/>
      <c r="GRL389" s="446"/>
      <c r="GRM389" s="446"/>
      <c r="GRN389" s="446"/>
      <c r="GRO389" s="446"/>
      <c r="GRP389" s="446"/>
      <c r="GRQ389" s="446"/>
      <c r="GRR389" s="446"/>
      <c r="GRS389" s="446"/>
      <c r="GRT389" s="446"/>
      <c r="GRU389" s="446"/>
      <c r="GRV389" s="446"/>
      <c r="GRW389" s="446"/>
      <c r="GRX389" s="446"/>
      <c r="GRY389" s="446"/>
      <c r="GRZ389" s="446"/>
      <c r="GSA389" s="446"/>
      <c r="GSB389" s="446"/>
      <c r="GSC389" s="446"/>
      <c r="GSD389" s="446"/>
      <c r="GSE389" s="446"/>
      <c r="GSF389" s="446"/>
      <c r="GSG389" s="446"/>
      <c r="GSH389" s="446"/>
      <c r="GSI389" s="446"/>
      <c r="GSJ389" s="446"/>
      <c r="GSK389" s="446"/>
      <c r="GSL389" s="446"/>
      <c r="GSM389" s="446"/>
      <c r="GSN389" s="446"/>
      <c r="GSO389" s="446"/>
      <c r="GSP389" s="446"/>
      <c r="GSQ389" s="446"/>
      <c r="GSR389" s="446"/>
      <c r="GSS389" s="446"/>
      <c r="GST389" s="446"/>
      <c r="GSU389" s="446"/>
      <c r="GSV389" s="446"/>
      <c r="GSW389" s="446"/>
      <c r="GSX389" s="446"/>
      <c r="GSY389" s="446"/>
      <c r="GSZ389" s="446"/>
      <c r="GTA389" s="446"/>
      <c r="GTB389" s="446"/>
      <c r="GTC389" s="446"/>
      <c r="GTD389" s="446"/>
      <c r="GTE389" s="446"/>
      <c r="GTF389" s="446"/>
      <c r="GTG389" s="446"/>
      <c r="GTH389" s="446"/>
      <c r="GTI389" s="446"/>
      <c r="GTJ389" s="446"/>
      <c r="GTK389" s="446"/>
      <c r="GTL389" s="446"/>
      <c r="GTM389" s="446"/>
      <c r="GTN389" s="446"/>
      <c r="GTO389" s="446"/>
      <c r="GTP389" s="446"/>
      <c r="GTQ389" s="446"/>
      <c r="GTR389" s="446"/>
      <c r="GTS389" s="446"/>
      <c r="GTT389" s="446"/>
      <c r="GTU389" s="446"/>
      <c r="GTV389" s="446"/>
      <c r="GTW389" s="446"/>
      <c r="GTX389" s="446"/>
      <c r="GTY389" s="446"/>
      <c r="GTZ389" s="446"/>
      <c r="GUA389" s="446"/>
      <c r="GUB389" s="446"/>
      <c r="GUC389" s="446"/>
      <c r="GUD389" s="446"/>
      <c r="GUE389" s="446"/>
      <c r="GUF389" s="446"/>
      <c r="GUG389" s="446"/>
      <c r="GUH389" s="446"/>
      <c r="GUI389" s="446"/>
      <c r="GUJ389" s="446"/>
      <c r="GUK389" s="446"/>
      <c r="GUL389" s="446"/>
      <c r="GUM389" s="446"/>
      <c r="GUN389" s="446"/>
      <c r="GUO389" s="446"/>
      <c r="GUP389" s="446"/>
      <c r="GUQ389" s="446"/>
      <c r="GUR389" s="446"/>
      <c r="GUS389" s="446"/>
      <c r="GUT389" s="446"/>
      <c r="GUU389" s="446"/>
      <c r="GUV389" s="446"/>
      <c r="GUW389" s="446"/>
      <c r="GUX389" s="446"/>
      <c r="GUY389" s="446"/>
      <c r="GUZ389" s="446"/>
      <c r="GVA389" s="446"/>
      <c r="GVB389" s="446"/>
      <c r="GVC389" s="446"/>
      <c r="GVD389" s="446"/>
      <c r="GVE389" s="446"/>
      <c r="GVF389" s="446"/>
      <c r="GVG389" s="446"/>
      <c r="GVH389" s="446"/>
      <c r="GVI389" s="446"/>
      <c r="GVJ389" s="446"/>
      <c r="GVK389" s="446"/>
      <c r="GVL389" s="446"/>
      <c r="GVM389" s="446"/>
      <c r="GVN389" s="446"/>
      <c r="GVO389" s="446"/>
      <c r="GVP389" s="446"/>
      <c r="GVQ389" s="446"/>
      <c r="GVR389" s="446"/>
      <c r="GVS389" s="446"/>
      <c r="GVT389" s="446"/>
      <c r="GVU389" s="446"/>
      <c r="GVV389" s="446"/>
      <c r="GVW389" s="446"/>
      <c r="GVX389" s="446"/>
      <c r="GVY389" s="446"/>
      <c r="GVZ389" s="446"/>
      <c r="GWA389" s="446"/>
      <c r="GWB389" s="446"/>
      <c r="GWC389" s="446"/>
      <c r="GWD389" s="446"/>
      <c r="GWE389" s="446"/>
      <c r="GWF389" s="446"/>
      <c r="GWG389" s="446"/>
      <c r="GWH389" s="446"/>
      <c r="GWI389" s="446"/>
      <c r="GWJ389" s="446"/>
      <c r="GWK389" s="446"/>
      <c r="GWL389" s="446"/>
      <c r="GWM389" s="446"/>
      <c r="GWN389" s="446"/>
      <c r="GWO389" s="446"/>
      <c r="GWP389" s="446"/>
      <c r="GWQ389" s="446"/>
      <c r="GWR389" s="446"/>
      <c r="GWS389" s="446"/>
      <c r="GWT389" s="446"/>
      <c r="GWU389" s="446"/>
      <c r="GWV389" s="446"/>
      <c r="GWW389" s="446"/>
      <c r="GWX389" s="446"/>
      <c r="GWY389" s="446"/>
      <c r="GWZ389" s="446"/>
      <c r="GXA389" s="446"/>
      <c r="GXB389" s="446"/>
      <c r="GXC389" s="446"/>
      <c r="GXD389" s="446"/>
      <c r="GXE389" s="446"/>
      <c r="GXF389" s="446"/>
      <c r="GXG389" s="446"/>
      <c r="GXH389" s="446"/>
      <c r="GXI389" s="446"/>
      <c r="GXJ389" s="446"/>
      <c r="GXK389" s="446"/>
      <c r="GXL389" s="446"/>
      <c r="GXM389" s="446"/>
      <c r="GXN389" s="446"/>
      <c r="GXO389" s="446"/>
      <c r="GXP389" s="446"/>
      <c r="GXQ389" s="446"/>
      <c r="GXR389" s="446"/>
      <c r="GXS389" s="446"/>
      <c r="GXT389" s="446"/>
      <c r="GXU389" s="446"/>
      <c r="GXV389" s="446"/>
      <c r="GXW389" s="446"/>
      <c r="GXX389" s="446"/>
      <c r="GXY389" s="446"/>
      <c r="GXZ389" s="446"/>
      <c r="GYA389" s="446"/>
      <c r="GYB389" s="446"/>
      <c r="GYC389" s="446"/>
      <c r="GYD389" s="446"/>
      <c r="GYE389" s="446"/>
      <c r="GYF389" s="446"/>
      <c r="GYG389" s="446"/>
      <c r="GYH389" s="446"/>
      <c r="GYI389" s="446"/>
      <c r="GYJ389" s="446"/>
      <c r="GYK389" s="446"/>
      <c r="GYL389" s="446"/>
      <c r="GYM389" s="446"/>
      <c r="GYN389" s="446"/>
      <c r="GYO389" s="446"/>
      <c r="GYP389" s="446"/>
      <c r="GYQ389" s="446"/>
      <c r="GYR389" s="446"/>
      <c r="GYS389" s="446"/>
      <c r="GYT389" s="446"/>
      <c r="GYU389" s="446"/>
      <c r="GYV389" s="446"/>
      <c r="GYW389" s="446"/>
      <c r="GYX389" s="446"/>
      <c r="GYY389" s="446"/>
      <c r="GYZ389" s="446"/>
      <c r="GZA389" s="446"/>
      <c r="GZB389" s="446"/>
      <c r="GZC389" s="446"/>
      <c r="GZD389" s="446"/>
      <c r="GZE389" s="446"/>
      <c r="GZF389" s="446"/>
      <c r="GZG389" s="446"/>
      <c r="GZH389" s="446"/>
      <c r="GZI389" s="446"/>
      <c r="GZJ389" s="446"/>
      <c r="GZK389" s="446"/>
      <c r="GZL389" s="446"/>
      <c r="GZM389" s="446"/>
      <c r="GZN389" s="446"/>
      <c r="GZO389" s="446"/>
      <c r="GZP389" s="446"/>
      <c r="GZQ389" s="446"/>
      <c r="GZR389" s="446"/>
      <c r="GZS389" s="446"/>
      <c r="GZT389" s="446"/>
      <c r="GZU389" s="446"/>
      <c r="GZV389" s="446"/>
      <c r="GZW389" s="446"/>
      <c r="GZX389" s="446"/>
      <c r="GZY389" s="446"/>
      <c r="GZZ389" s="446"/>
      <c r="HAA389" s="446"/>
      <c r="HAB389" s="446"/>
      <c r="HAC389" s="446"/>
      <c r="HAD389" s="446"/>
      <c r="HAE389" s="446"/>
      <c r="HAF389" s="446"/>
      <c r="HAG389" s="446"/>
      <c r="HAH389" s="446"/>
      <c r="HAI389" s="446"/>
      <c r="HAJ389" s="446"/>
      <c r="HAK389" s="446"/>
      <c r="HAL389" s="446"/>
      <c r="HAM389" s="446"/>
      <c r="HAN389" s="446"/>
      <c r="HAO389" s="446"/>
      <c r="HAP389" s="446"/>
      <c r="HAQ389" s="446"/>
      <c r="HAR389" s="446"/>
      <c r="HAS389" s="446"/>
      <c r="HAT389" s="446"/>
      <c r="HAU389" s="446"/>
      <c r="HAV389" s="446"/>
      <c r="HAW389" s="446"/>
      <c r="HAX389" s="446"/>
      <c r="HAY389" s="446"/>
      <c r="HAZ389" s="446"/>
      <c r="HBA389" s="446"/>
      <c r="HBB389" s="446"/>
      <c r="HBC389" s="446"/>
      <c r="HBD389" s="446"/>
      <c r="HBE389" s="446"/>
      <c r="HBF389" s="446"/>
      <c r="HBG389" s="446"/>
      <c r="HBH389" s="446"/>
      <c r="HBI389" s="446"/>
      <c r="HBJ389" s="446"/>
      <c r="HBK389" s="446"/>
      <c r="HBL389" s="446"/>
      <c r="HBM389" s="446"/>
      <c r="HBN389" s="446"/>
      <c r="HBO389" s="446"/>
      <c r="HBP389" s="446"/>
      <c r="HBQ389" s="446"/>
      <c r="HBR389" s="446"/>
      <c r="HBS389" s="446"/>
      <c r="HBT389" s="446"/>
      <c r="HBU389" s="446"/>
      <c r="HBV389" s="446"/>
      <c r="HBW389" s="446"/>
      <c r="HBX389" s="446"/>
      <c r="HBY389" s="446"/>
      <c r="HBZ389" s="446"/>
      <c r="HCA389" s="446"/>
      <c r="HCB389" s="446"/>
      <c r="HCC389" s="446"/>
      <c r="HCD389" s="446"/>
      <c r="HCE389" s="446"/>
      <c r="HCF389" s="446"/>
      <c r="HCG389" s="446"/>
      <c r="HCH389" s="446"/>
      <c r="HCI389" s="446"/>
      <c r="HCJ389" s="446"/>
      <c r="HCK389" s="446"/>
      <c r="HCL389" s="446"/>
      <c r="HCM389" s="446"/>
      <c r="HCN389" s="446"/>
      <c r="HCO389" s="446"/>
      <c r="HCP389" s="446"/>
      <c r="HCQ389" s="446"/>
      <c r="HCR389" s="446"/>
      <c r="HCS389" s="446"/>
      <c r="HCT389" s="446"/>
      <c r="HCU389" s="446"/>
      <c r="HCV389" s="446"/>
      <c r="HCW389" s="446"/>
      <c r="HCX389" s="446"/>
      <c r="HCY389" s="446"/>
      <c r="HCZ389" s="446"/>
      <c r="HDA389" s="446"/>
      <c r="HDB389" s="446"/>
      <c r="HDC389" s="446"/>
      <c r="HDD389" s="446"/>
      <c r="HDE389" s="446"/>
      <c r="HDF389" s="446"/>
      <c r="HDG389" s="446"/>
      <c r="HDH389" s="446"/>
      <c r="HDI389" s="446"/>
      <c r="HDJ389" s="446"/>
      <c r="HDK389" s="446"/>
      <c r="HDL389" s="446"/>
      <c r="HDM389" s="446"/>
      <c r="HDN389" s="446"/>
      <c r="HDO389" s="446"/>
      <c r="HDP389" s="446"/>
      <c r="HDQ389" s="446"/>
      <c r="HDR389" s="446"/>
      <c r="HDS389" s="446"/>
      <c r="HDT389" s="446"/>
      <c r="HDU389" s="446"/>
      <c r="HDV389" s="446"/>
      <c r="HDW389" s="446"/>
      <c r="HDX389" s="446"/>
      <c r="HDY389" s="446"/>
      <c r="HDZ389" s="446"/>
      <c r="HEA389" s="446"/>
      <c r="HEB389" s="446"/>
      <c r="HEC389" s="446"/>
      <c r="HED389" s="446"/>
      <c r="HEE389" s="446"/>
      <c r="HEF389" s="446"/>
      <c r="HEG389" s="446"/>
      <c r="HEH389" s="446"/>
      <c r="HEI389" s="446"/>
      <c r="HEJ389" s="446"/>
      <c r="HEK389" s="446"/>
      <c r="HEL389" s="446"/>
      <c r="HEM389" s="446"/>
      <c r="HEN389" s="446"/>
      <c r="HEO389" s="446"/>
      <c r="HEP389" s="446"/>
      <c r="HEQ389" s="446"/>
      <c r="HER389" s="446"/>
      <c r="HES389" s="446"/>
      <c r="HET389" s="446"/>
      <c r="HEU389" s="446"/>
      <c r="HEV389" s="446"/>
      <c r="HEW389" s="446"/>
      <c r="HEX389" s="446"/>
      <c r="HEY389" s="446"/>
      <c r="HEZ389" s="446"/>
      <c r="HFA389" s="446"/>
      <c r="HFB389" s="446"/>
      <c r="HFC389" s="446"/>
      <c r="HFD389" s="446"/>
      <c r="HFE389" s="446"/>
      <c r="HFF389" s="446"/>
      <c r="HFG389" s="446"/>
      <c r="HFH389" s="446"/>
      <c r="HFI389" s="446"/>
      <c r="HFJ389" s="446"/>
      <c r="HFK389" s="446"/>
      <c r="HFL389" s="446"/>
      <c r="HFM389" s="446"/>
      <c r="HFN389" s="446"/>
      <c r="HFO389" s="446"/>
      <c r="HFP389" s="446"/>
      <c r="HFQ389" s="446"/>
      <c r="HFR389" s="446"/>
      <c r="HFS389" s="446"/>
      <c r="HFT389" s="446"/>
      <c r="HFU389" s="446"/>
      <c r="HFV389" s="446"/>
      <c r="HFW389" s="446"/>
      <c r="HFX389" s="446"/>
      <c r="HFY389" s="446"/>
      <c r="HFZ389" s="446"/>
      <c r="HGA389" s="446"/>
      <c r="HGB389" s="446"/>
      <c r="HGC389" s="446"/>
      <c r="HGD389" s="446"/>
      <c r="HGE389" s="446"/>
      <c r="HGF389" s="446"/>
      <c r="HGG389" s="446"/>
      <c r="HGH389" s="446"/>
      <c r="HGI389" s="446"/>
      <c r="HGJ389" s="446"/>
      <c r="HGK389" s="446"/>
      <c r="HGL389" s="446"/>
      <c r="HGM389" s="446"/>
      <c r="HGN389" s="446"/>
      <c r="HGO389" s="446"/>
      <c r="HGP389" s="446"/>
      <c r="HGQ389" s="446"/>
      <c r="HGR389" s="446"/>
      <c r="HGS389" s="446"/>
      <c r="HGT389" s="446"/>
      <c r="HGU389" s="446"/>
      <c r="HGV389" s="446"/>
      <c r="HGW389" s="446"/>
      <c r="HGX389" s="446"/>
      <c r="HGY389" s="446"/>
      <c r="HGZ389" s="446"/>
      <c r="HHA389" s="446"/>
      <c r="HHB389" s="446"/>
      <c r="HHC389" s="446"/>
      <c r="HHD389" s="446"/>
      <c r="HHE389" s="446"/>
      <c r="HHF389" s="446"/>
      <c r="HHG389" s="446"/>
      <c r="HHH389" s="446"/>
      <c r="HHI389" s="446"/>
      <c r="HHJ389" s="446"/>
      <c r="HHK389" s="446"/>
      <c r="HHL389" s="446"/>
      <c r="HHM389" s="446"/>
      <c r="HHN389" s="446"/>
      <c r="HHO389" s="446"/>
      <c r="HHP389" s="446"/>
      <c r="HHQ389" s="446"/>
      <c r="HHR389" s="446"/>
      <c r="HHS389" s="446"/>
      <c r="HHT389" s="446"/>
      <c r="HHU389" s="446"/>
      <c r="HHV389" s="446"/>
      <c r="HHW389" s="446"/>
      <c r="HHX389" s="446"/>
      <c r="HHY389" s="446"/>
      <c r="HHZ389" s="446"/>
      <c r="HIA389" s="446"/>
      <c r="HIB389" s="446"/>
      <c r="HIC389" s="446"/>
      <c r="HID389" s="446"/>
      <c r="HIE389" s="446"/>
      <c r="HIF389" s="446"/>
      <c r="HIG389" s="446"/>
      <c r="HIH389" s="446"/>
      <c r="HII389" s="446"/>
      <c r="HIJ389" s="446"/>
      <c r="HIK389" s="446"/>
      <c r="HIL389" s="446"/>
      <c r="HIM389" s="446"/>
      <c r="HIN389" s="446"/>
      <c r="HIO389" s="446"/>
      <c r="HIP389" s="446"/>
      <c r="HIQ389" s="446"/>
      <c r="HIR389" s="446"/>
      <c r="HIS389" s="446"/>
      <c r="HIT389" s="446"/>
      <c r="HIU389" s="446"/>
      <c r="HIV389" s="446"/>
      <c r="HIW389" s="446"/>
      <c r="HIX389" s="446"/>
      <c r="HIY389" s="446"/>
      <c r="HIZ389" s="446"/>
      <c r="HJA389" s="446"/>
      <c r="HJB389" s="446"/>
      <c r="HJC389" s="446"/>
      <c r="HJD389" s="446"/>
      <c r="HJE389" s="446"/>
      <c r="HJF389" s="446"/>
      <c r="HJG389" s="446"/>
      <c r="HJH389" s="446"/>
      <c r="HJI389" s="446"/>
      <c r="HJJ389" s="446"/>
      <c r="HJK389" s="446"/>
      <c r="HJL389" s="446"/>
      <c r="HJM389" s="446"/>
      <c r="HJN389" s="446"/>
      <c r="HJO389" s="446"/>
      <c r="HJP389" s="446"/>
      <c r="HJQ389" s="446"/>
      <c r="HJR389" s="446"/>
      <c r="HJS389" s="446"/>
      <c r="HJT389" s="446"/>
      <c r="HJU389" s="446"/>
      <c r="HJV389" s="446"/>
      <c r="HJW389" s="446"/>
      <c r="HJX389" s="446"/>
      <c r="HJY389" s="446"/>
      <c r="HJZ389" s="446"/>
      <c r="HKA389" s="446"/>
      <c r="HKB389" s="446"/>
      <c r="HKC389" s="446"/>
      <c r="HKD389" s="446"/>
      <c r="HKE389" s="446"/>
      <c r="HKF389" s="446"/>
      <c r="HKG389" s="446"/>
      <c r="HKH389" s="446"/>
      <c r="HKI389" s="446"/>
      <c r="HKJ389" s="446"/>
      <c r="HKK389" s="446"/>
      <c r="HKL389" s="446"/>
      <c r="HKM389" s="446"/>
      <c r="HKN389" s="446"/>
      <c r="HKO389" s="446"/>
      <c r="HKP389" s="446"/>
      <c r="HKQ389" s="446"/>
      <c r="HKR389" s="446"/>
      <c r="HKS389" s="446"/>
      <c r="HKT389" s="446"/>
      <c r="HKU389" s="446"/>
      <c r="HKV389" s="446"/>
      <c r="HKW389" s="446"/>
      <c r="HKX389" s="446"/>
      <c r="HKY389" s="446"/>
      <c r="HKZ389" s="446"/>
      <c r="HLA389" s="446"/>
      <c r="HLB389" s="446"/>
      <c r="HLC389" s="446"/>
      <c r="HLD389" s="446"/>
      <c r="HLE389" s="446"/>
      <c r="HLF389" s="446"/>
      <c r="HLG389" s="446"/>
      <c r="HLH389" s="446"/>
      <c r="HLI389" s="446"/>
      <c r="HLJ389" s="446"/>
      <c r="HLK389" s="446"/>
      <c r="HLL389" s="446"/>
      <c r="HLM389" s="446"/>
      <c r="HLN389" s="446"/>
      <c r="HLO389" s="446"/>
      <c r="HLP389" s="446"/>
      <c r="HLQ389" s="446"/>
      <c r="HLR389" s="446"/>
      <c r="HLS389" s="446"/>
      <c r="HLT389" s="446"/>
      <c r="HLU389" s="446"/>
      <c r="HLV389" s="446"/>
      <c r="HLW389" s="446"/>
      <c r="HLX389" s="446"/>
      <c r="HLY389" s="446"/>
      <c r="HLZ389" s="446"/>
      <c r="HMA389" s="446"/>
      <c r="HMB389" s="446"/>
      <c r="HMC389" s="446"/>
      <c r="HMD389" s="446"/>
      <c r="HME389" s="446"/>
      <c r="HMF389" s="446"/>
      <c r="HMG389" s="446"/>
      <c r="HMH389" s="446"/>
      <c r="HMI389" s="446"/>
      <c r="HMJ389" s="446"/>
      <c r="HMK389" s="446"/>
      <c r="HML389" s="446"/>
      <c r="HMM389" s="446"/>
      <c r="HMN389" s="446"/>
      <c r="HMO389" s="446"/>
      <c r="HMP389" s="446"/>
      <c r="HMQ389" s="446"/>
      <c r="HMR389" s="446"/>
      <c r="HMS389" s="446"/>
      <c r="HMT389" s="446"/>
      <c r="HMU389" s="446"/>
      <c r="HMV389" s="446"/>
      <c r="HMW389" s="446"/>
      <c r="HMX389" s="446"/>
      <c r="HMY389" s="446"/>
      <c r="HMZ389" s="446"/>
      <c r="HNA389" s="446"/>
      <c r="HNB389" s="446"/>
      <c r="HNC389" s="446"/>
      <c r="HND389" s="446"/>
      <c r="HNE389" s="446"/>
      <c r="HNF389" s="446"/>
      <c r="HNG389" s="446"/>
      <c r="HNH389" s="446"/>
      <c r="HNI389" s="446"/>
      <c r="HNJ389" s="446"/>
      <c r="HNK389" s="446"/>
      <c r="HNL389" s="446"/>
      <c r="HNM389" s="446"/>
      <c r="HNN389" s="446"/>
      <c r="HNO389" s="446"/>
      <c r="HNP389" s="446"/>
      <c r="HNQ389" s="446"/>
      <c r="HNR389" s="446"/>
      <c r="HNS389" s="446"/>
      <c r="HNT389" s="446"/>
      <c r="HNU389" s="446"/>
      <c r="HNV389" s="446"/>
      <c r="HNW389" s="446"/>
      <c r="HNX389" s="446"/>
      <c r="HNY389" s="446"/>
      <c r="HNZ389" s="446"/>
      <c r="HOA389" s="446"/>
      <c r="HOB389" s="446"/>
      <c r="HOC389" s="446"/>
      <c r="HOD389" s="446"/>
      <c r="HOE389" s="446"/>
      <c r="HOF389" s="446"/>
      <c r="HOG389" s="446"/>
      <c r="HOH389" s="446"/>
      <c r="HOI389" s="446"/>
      <c r="HOJ389" s="446"/>
      <c r="HOK389" s="446"/>
      <c r="HOL389" s="446"/>
      <c r="HOM389" s="446"/>
      <c r="HON389" s="446"/>
      <c r="HOO389" s="446"/>
      <c r="HOP389" s="446"/>
      <c r="HOQ389" s="446"/>
      <c r="HOR389" s="446"/>
      <c r="HOS389" s="446"/>
      <c r="HOT389" s="446"/>
      <c r="HOU389" s="446"/>
      <c r="HOV389" s="446"/>
      <c r="HOW389" s="446"/>
      <c r="HOX389" s="446"/>
      <c r="HOY389" s="446"/>
      <c r="HOZ389" s="446"/>
      <c r="HPA389" s="446"/>
      <c r="HPB389" s="446"/>
      <c r="HPC389" s="446"/>
      <c r="HPD389" s="446"/>
      <c r="HPE389" s="446"/>
      <c r="HPF389" s="446"/>
      <c r="HPG389" s="446"/>
      <c r="HPH389" s="446"/>
      <c r="HPI389" s="446"/>
      <c r="HPJ389" s="446"/>
      <c r="HPK389" s="446"/>
      <c r="HPL389" s="446"/>
      <c r="HPM389" s="446"/>
      <c r="HPN389" s="446"/>
      <c r="HPO389" s="446"/>
      <c r="HPP389" s="446"/>
      <c r="HPQ389" s="446"/>
      <c r="HPR389" s="446"/>
      <c r="HPS389" s="446"/>
      <c r="HPT389" s="446"/>
      <c r="HPU389" s="446"/>
      <c r="HPV389" s="446"/>
      <c r="HPW389" s="446"/>
      <c r="HPX389" s="446"/>
      <c r="HPY389" s="446"/>
      <c r="HPZ389" s="446"/>
      <c r="HQA389" s="446"/>
      <c r="HQB389" s="446"/>
      <c r="HQC389" s="446"/>
      <c r="HQD389" s="446"/>
      <c r="HQE389" s="446"/>
      <c r="HQF389" s="446"/>
      <c r="HQG389" s="446"/>
      <c r="HQH389" s="446"/>
      <c r="HQI389" s="446"/>
      <c r="HQJ389" s="446"/>
      <c r="HQK389" s="446"/>
      <c r="HQL389" s="446"/>
      <c r="HQM389" s="446"/>
      <c r="HQN389" s="446"/>
      <c r="HQO389" s="446"/>
      <c r="HQP389" s="446"/>
      <c r="HQQ389" s="446"/>
      <c r="HQR389" s="446"/>
      <c r="HQS389" s="446"/>
      <c r="HQT389" s="446"/>
      <c r="HQU389" s="446"/>
      <c r="HQV389" s="446"/>
      <c r="HQW389" s="446"/>
      <c r="HQX389" s="446"/>
      <c r="HQY389" s="446"/>
      <c r="HQZ389" s="446"/>
      <c r="HRA389" s="446"/>
      <c r="HRB389" s="446"/>
      <c r="HRC389" s="446"/>
      <c r="HRD389" s="446"/>
      <c r="HRE389" s="446"/>
      <c r="HRF389" s="446"/>
      <c r="HRG389" s="446"/>
      <c r="HRH389" s="446"/>
      <c r="HRI389" s="446"/>
      <c r="HRJ389" s="446"/>
      <c r="HRK389" s="446"/>
      <c r="HRL389" s="446"/>
      <c r="HRM389" s="446"/>
      <c r="HRN389" s="446"/>
      <c r="HRO389" s="446"/>
      <c r="HRP389" s="446"/>
      <c r="HRQ389" s="446"/>
      <c r="HRR389" s="446"/>
      <c r="HRS389" s="446"/>
      <c r="HRT389" s="446"/>
      <c r="HRU389" s="446"/>
      <c r="HRV389" s="446"/>
      <c r="HRW389" s="446"/>
      <c r="HRX389" s="446"/>
      <c r="HRY389" s="446"/>
      <c r="HRZ389" s="446"/>
      <c r="HSA389" s="446"/>
      <c r="HSB389" s="446"/>
      <c r="HSC389" s="446"/>
      <c r="HSD389" s="446"/>
      <c r="HSE389" s="446"/>
      <c r="HSF389" s="446"/>
      <c r="HSG389" s="446"/>
      <c r="HSH389" s="446"/>
      <c r="HSI389" s="446"/>
      <c r="HSJ389" s="446"/>
      <c r="HSK389" s="446"/>
      <c r="HSL389" s="446"/>
      <c r="HSM389" s="446"/>
      <c r="HSN389" s="446"/>
      <c r="HSO389" s="446"/>
      <c r="HSP389" s="446"/>
      <c r="HSQ389" s="446"/>
      <c r="HSR389" s="446"/>
      <c r="HSS389" s="446"/>
      <c r="HST389" s="446"/>
      <c r="HSU389" s="446"/>
      <c r="HSV389" s="446"/>
      <c r="HSW389" s="446"/>
      <c r="HSX389" s="446"/>
      <c r="HSY389" s="446"/>
      <c r="HSZ389" s="446"/>
      <c r="HTA389" s="446"/>
      <c r="HTB389" s="446"/>
      <c r="HTC389" s="446"/>
      <c r="HTD389" s="446"/>
      <c r="HTE389" s="446"/>
      <c r="HTF389" s="446"/>
      <c r="HTG389" s="446"/>
      <c r="HTH389" s="446"/>
      <c r="HTI389" s="446"/>
      <c r="HTJ389" s="446"/>
      <c r="HTK389" s="446"/>
      <c r="HTL389" s="446"/>
      <c r="HTM389" s="446"/>
      <c r="HTN389" s="446"/>
      <c r="HTO389" s="446"/>
      <c r="HTP389" s="446"/>
      <c r="HTQ389" s="446"/>
      <c r="HTR389" s="446"/>
      <c r="HTS389" s="446"/>
      <c r="HTT389" s="446"/>
      <c r="HTU389" s="446"/>
      <c r="HTV389" s="446"/>
      <c r="HTW389" s="446"/>
      <c r="HTX389" s="446"/>
      <c r="HTY389" s="446"/>
      <c r="HTZ389" s="446"/>
      <c r="HUA389" s="446"/>
      <c r="HUB389" s="446"/>
      <c r="HUC389" s="446"/>
      <c r="HUD389" s="446"/>
      <c r="HUE389" s="446"/>
      <c r="HUF389" s="446"/>
      <c r="HUG389" s="446"/>
      <c r="HUH389" s="446"/>
      <c r="HUI389" s="446"/>
      <c r="HUJ389" s="446"/>
      <c r="HUK389" s="446"/>
      <c r="HUL389" s="446"/>
      <c r="HUM389" s="446"/>
      <c r="HUN389" s="446"/>
      <c r="HUO389" s="446"/>
      <c r="HUP389" s="446"/>
      <c r="HUQ389" s="446"/>
      <c r="HUR389" s="446"/>
      <c r="HUS389" s="446"/>
      <c r="HUT389" s="446"/>
      <c r="HUU389" s="446"/>
      <c r="HUV389" s="446"/>
      <c r="HUW389" s="446"/>
      <c r="HUX389" s="446"/>
      <c r="HUY389" s="446"/>
      <c r="HUZ389" s="446"/>
      <c r="HVA389" s="446"/>
      <c r="HVB389" s="446"/>
      <c r="HVC389" s="446"/>
      <c r="HVD389" s="446"/>
      <c r="HVE389" s="446"/>
      <c r="HVF389" s="446"/>
      <c r="HVG389" s="446"/>
      <c r="HVH389" s="446"/>
      <c r="HVI389" s="446"/>
      <c r="HVJ389" s="446"/>
      <c r="HVK389" s="446"/>
      <c r="HVL389" s="446"/>
      <c r="HVM389" s="446"/>
      <c r="HVN389" s="446"/>
      <c r="HVO389" s="446"/>
      <c r="HVP389" s="446"/>
      <c r="HVQ389" s="446"/>
      <c r="HVR389" s="446"/>
      <c r="HVS389" s="446"/>
      <c r="HVT389" s="446"/>
      <c r="HVU389" s="446"/>
      <c r="HVV389" s="446"/>
      <c r="HVW389" s="446"/>
      <c r="HVX389" s="446"/>
      <c r="HVY389" s="446"/>
      <c r="HVZ389" s="446"/>
      <c r="HWA389" s="446"/>
      <c r="HWB389" s="446"/>
      <c r="HWC389" s="446"/>
      <c r="HWD389" s="446"/>
      <c r="HWE389" s="446"/>
      <c r="HWF389" s="446"/>
      <c r="HWG389" s="446"/>
      <c r="HWH389" s="446"/>
      <c r="HWI389" s="446"/>
      <c r="HWJ389" s="446"/>
      <c r="HWK389" s="446"/>
      <c r="HWL389" s="446"/>
      <c r="HWM389" s="446"/>
      <c r="HWN389" s="446"/>
      <c r="HWO389" s="446"/>
      <c r="HWP389" s="446"/>
      <c r="HWQ389" s="446"/>
      <c r="HWR389" s="446"/>
      <c r="HWS389" s="446"/>
      <c r="HWT389" s="446"/>
      <c r="HWU389" s="446"/>
      <c r="HWV389" s="446"/>
      <c r="HWW389" s="446"/>
      <c r="HWX389" s="446"/>
      <c r="HWY389" s="446"/>
      <c r="HWZ389" s="446"/>
      <c r="HXA389" s="446"/>
      <c r="HXB389" s="446"/>
      <c r="HXC389" s="446"/>
      <c r="HXD389" s="446"/>
      <c r="HXE389" s="446"/>
      <c r="HXF389" s="446"/>
      <c r="HXG389" s="446"/>
      <c r="HXH389" s="446"/>
      <c r="HXI389" s="446"/>
      <c r="HXJ389" s="446"/>
      <c r="HXK389" s="446"/>
      <c r="HXL389" s="446"/>
      <c r="HXM389" s="446"/>
      <c r="HXN389" s="446"/>
      <c r="HXO389" s="446"/>
      <c r="HXP389" s="446"/>
      <c r="HXQ389" s="446"/>
      <c r="HXR389" s="446"/>
      <c r="HXS389" s="446"/>
      <c r="HXT389" s="446"/>
      <c r="HXU389" s="446"/>
      <c r="HXV389" s="446"/>
      <c r="HXW389" s="446"/>
      <c r="HXX389" s="446"/>
      <c r="HXY389" s="446"/>
      <c r="HXZ389" s="446"/>
      <c r="HYA389" s="446"/>
      <c r="HYB389" s="446"/>
      <c r="HYC389" s="446"/>
      <c r="HYD389" s="446"/>
      <c r="HYE389" s="446"/>
      <c r="HYF389" s="446"/>
      <c r="HYG389" s="446"/>
      <c r="HYH389" s="446"/>
      <c r="HYI389" s="446"/>
      <c r="HYJ389" s="446"/>
      <c r="HYK389" s="446"/>
      <c r="HYL389" s="446"/>
      <c r="HYM389" s="446"/>
      <c r="HYN389" s="446"/>
      <c r="HYO389" s="446"/>
      <c r="HYP389" s="446"/>
      <c r="HYQ389" s="446"/>
      <c r="HYR389" s="446"/>
      <c r="HYS389" s="446"/>
      <c r="HYT389" s="446"/>
      <c r="HYU389" s="446"/>
      <c r="HYV389" s="446"/>
      <c r="HYW389" s="446"/>
      <c r="HYX389" s="446"/>
      <c r="HYY389" s="446"/>
      <c r="HYZ389" s="446"/>
      <c r="HZA389" s="446"/>
      <c r="HZB389" s="446"/>
      <c r="HZC389" s="446"/>
      <c r="HZD389" s="446"/>
      <c r="HZE389" s="446"/>
      <c r="HZF389" s="446"/>
      <c r="HZG389" s="446"/>
      <c r="HZH389" s="446"/>
      <c r="HZI389" s="446"/>
      <c r="HZJ389" s="446"/>
      <c r="HZK389" s="446"/>
      <c r="HZL389" s="446"/>
      <c r="HZM389" s="446"/>
      <c r="HZN389" s="446"/>
      <c r="HZO389" s="446"/>
      <c r="HZP389" s="446"/>
      <c r="HZQ389" s="446"/>
      <c r="HZR389" s="446"/>
      <c r="HZS389" s="446"/>
      <c r="HZT389" s="446"/>
      <c r="HZU389" s="446"/>
      <c r="HZV389" s="446"/>
      <c r="HZW389" s="446"/>
      <c r="HZX389" s="446"/>
      <c r="HZY389" s="446"/>
      <c r="HZZ389" s="446"/>
      <c r="IAA389" s="446"/>
      <c r="IAB389" s="446"/>
      <c r="IAC389" s="446"/>
      <c r="IAD389" s="446"/>
      <c r="IAE389" s="446"/>
      <c r="IAF389" s="446"/>
      <c r="IAG389" s="446"/>
      <c r="IAH389" s="446"/>
      <c r="IAI389" s="446"/>
      <c r="IAJ389" s="446"/>
      <c r="IAK389" s="446"/>
      <c r="IAL389" s="446"/>
      <c r="IAM389" s="446"/>
      <c r="IAN389" s="446"/>
      <c r="IAO389" s="446"/>
      <c r="IAP389" s="446"/>
      <c r="IAQ389" s="446"/>
      <c r="IAR389" s="446"/>
      <c r="IAS389" s="446"/>
      <c r="IAT389" s="446"/>
      <c r="IAU389" s="446"/>
      <c r="IAV389" s="446"/>
      <c r="IAW389" s="446"/>
      <c r="IAX389" s="446"/>
      <c r="IAY389" s="446"/>
      <c r="IAZ389" s="446"/>
      <c r="IBA389" s="446"/>
      <c r="IBB389" s="446"/>
      <c r="IBC389" s="446"/>
      <c r="IBD389" s="446"/>
      <c r="IBE389" s="446"/>
      <c r="IBF389" s="446"/>
      <c r="IBG389" s="446"/>
      <c r="IBH389" s="446"/>
      <c r="IBI389" s="446"/>
      <c r="IBJ389" s="446"/>
      <c r="IBK389" s="446"/>
      <c r="IBL389" s="446"/>
      <c r="IBM389" s="446"/>
      <c r="IBN389" s="446"/>
      <c r="IBO389" s="446"/>
      <c r="IBP389" s="446"/>
      <c r="IBQ389" s="446"/>
      <c r="IBR389" s="446"/>
      <c r="IBS389" s="446"/>
      <c r="IBT389" s="446"/>
      <c r="IBU389" s="446"/>
      <c r="IBV389" s="446"/>
      <c r="IBW389" s="446"/>
      <c r="IBX389" s="446"/>
      <c r="IBY389" s="446"/>
      <c r="IBZ389" s="446"/>
      <c r="ICA389" s="446"/>
      <c r="ICB389" s="446"/>
      <c r="ICC389" s="446"/>
      <c r="ICD389" s="446"/>
      <c r="ICE389" s="446"/>
      <c r="ICF389" s="446"/>
      <c r="ICG389" s="446"/>
      <c r="ICH389" s="446"/>
      <c r="ICI389" s="446"/>
      <c r="ICJ389" s="446"/>
      <c r="ICK389" s="446"/>
      <c r="ICL389" s="446"/>
      <c r="ICM389" s="446"/>
      <c r="ICN389" s="446"/>
      <c r="ICO389" s="446"/>
      <c r="ICP389" s="446"/>
      <c r="ICQ389" s="446"/>
      <c r="ICR389" s="446"/>
      <c r="ICS389" s="446"/>
      <c r="ICT389" s="446"/>
      <c r="ICU389" s="446"/>
      <c r="ICV389" s="446"/>
      <c r="ICW389" s="446"/>
      <c r="ICX389" s="446"/>
      <c r="ICY389" s="446"/>
      <c r="ICZ389" s="446"/>
      <c r="IDA389" s="446"/>
      <c r="IDB389" s="446"/>
      <c r="IDC389" s="446"/>
      <c r="IDD389" s="446"/>
      <c r="IDE389" s="446"/>
      <c r="IDF389" s="446"/>
      <c r="IDG389" s="446"/>
      <c r="IDH389" s="446"/>
      <c r="IDI389" s="446"/>
      <c r="IDJ389" s="446"/>
      <c r="IDK389" s="446"/>
      <c r="IDL389" s="446"/>
      <c r="IDM389" s="446"/>
      <c r="IDN389" s="446"/>
      <c r="IDO389" s="446"/>
      <c r="IDP389" s="446"/>
      <c r="IDQ389" s="446"/>
      <c r="IDR389" s="446"/>
      <c r="IDS389" s="446"/>
      <c r="IDT389" s="446"/>
      <c r="IDU389" s="446"/>
      <c r="IDV389" s="446"/>
      <c r="IDW389" s="446"/>
      <c r="IDX389" s="446"/>
      <c r="IDY389" s="446"/>
      <c r="IDZ389" s="446"/>
      <c r="IEA389" s="446"/>
      <c r="IEB389" s="446"/>
      <c r="IEC389" s="446"/>
      <c r="IED389" s="446"/>
      <c r="IEE389" s="446"/>
      <c r="IEF389" s="446"/>
      <c r="IEG389" s="446"/>
      <c r="IEH389" s="446"/>
      <c r="IEI389" s="446"/>
      <c r="IEJ389" s="446"/>
      <c r="IEK389" s="446"/>
      <c r="IEL389" s="446"/>
      <c r="IEM389" s="446"/>
      <c r="IEN389" s="446"/>
      <c r="IEO389" s="446"/>
      <c r="IEP389" s="446"/>
      <c r="IEQ389" s="446"/>
      <c r="IER389" s="446"/>
      <c r="IES389" s="446"/>
      <c r="IET389" s="446"/>
      <c r="IEU389" s="446"/>
      <c r="IEV389" s="446"/>
      <c r="IEW389" s="446"/>
      <c r="IEX389" s="446"/>
      <c r="IEY389" s="446"/>
      <c r="IEZ389" s="446"/>
      <c r="IFA389" s="446"/>
      <c r="IFB389" s="446"/>
      <c r="IFC389" s="446"/>
      <c r="IFD389" s="446"/>
      <c r="IFE389" s="446"/>
      <c r="IFF389" s="446"/>
      <c r="IFG389" s="446"/>
      <c r="IFH389" s="446"/>
      <c r="IFI389" s="446"/>
      <c r="IFJ389" s="446"/>
      <c r="IFK389" s="446"/>
      <c r="IFL389" s="446"/>
      <c r="IFM389" s="446"/>
      <c r="IFN389" s="446"/>
      <c r="IFO389" s="446"/>
      <c r="IFP389" s="446"/>
      <c r="IFQ389" s="446"/>
      <c r="IFR389" s="446"/>
      <c r="IFS389" s="446"/>
      <c r="IFT389" s="446"/>
      <c r="IFU389" s="446"/>
      <c r="IFV389" s="446"/>
      <c r="IFW389" s="446"/>
      <c r="IFX389" s="446"/>
      <c r="IFY389" s="446"/>
      <c r="IFZ389" s="446"/>
      <c r="IGA389" s="446"/>
      <c r="IGB389" s="446"/>
      <c r="IGC389" s="446"/>
      <c r="IGD389" s="446"/>
      <c r="IGE389" s="446"/>
      <c r="IGF389" s="446"/>
      <c r="IGG389" s="446"/>
      <c r="IGH389" s="446"/>
      <c r="IGI389" s="446"/>
      <c r="IGJ389" s="446"/>
      <c r="IGK389" s="446"/>
      <c r="IGL389" s="446"/>
      <c r="IGM389" s="446"/>
      <c r="IGN389" s="446"/>
      <c r="IGO389" s="446"/>
      <c r="IGP389" s="446"/>
      <c r="IGQ389" s="446"/>
      <c r="IGR389" s="446"/>
      <c r="IGS389" s="446"/>
      <c r="IGT389" s="446"/>
      <c r="IGU389" s="446"/>
      <c r="IGV389" s="446"/>
      <c r="IGW389" s="446"/>
      <c r="IGX389" s="446"/>
      <c r="IGY389" s="446"/>
      <c r="IGZ389" s="446"/>
      <c r="IHA389" s="446"/>
      <c r="IHB389" s="446"/>
      <c r="IHC389" s="446"/>
      <c r="IHD389" s="446"/>
      <c r="IHE389" s="446"/>
      <c r="IHF389" s="446"/>
      <c r="IHG389" s="446"/>
      <c r="IHH389" s="446"/>
      <c r="IHI389" s="446"/>
      <c r="IHJ389" s="446"/>
      <c r="IHK389" s="446"/>
      <c r="IHL389" s="446"/>
      <c r="IHM389" s="446"/>
      <c r="IHN389" s="446"/>
      <c r="IHO389" s="446"/>
      <c r="IHP389" s="446"/>
      <c r="IHQ389" s="446"/>
      <c r="IHR389" s="446"/>
      <c r="IHS389" s="446"/>
      <c r="IHT389" s="446"/>
      <c r="IHU389" s="446"/>
      <c r="IHV389" s="446"/>
      <c r="IHW389" s="446"/>
      <c r="IHX389" s="446"/>
      <c r="IHY389" s="446"/>
      <c r="IHZ389" s="446"/>
      <c r="IIA389" s="446"/>
      <c r="IIB389" s="446"/>
      <c r="IIC389" s="446"/>
      <c r="IID389" s="446"/>
      <c r="IIE389" s="446"/>
      <c r="IIF389" s="446"/>
      <c r="IIG389" s="446"/>
      <c r="IIH389" s="446"/>
      <c r="III389" s="446"/>
      <c r="IIJ389" s="446"/>
      <c r="IIK389" s="446"/>
      <c r="IIL389" s="446"/>
      <c r="IIM389" s="446"/>
      <c r="IIN389" s="446"/>
      <c r="IIO389" s="446"/>
      <c r="IIP389" s="446"/>
      <c r="IIQ389" s="446"/>
      <c r="IIR389" s="446"/>
      <c r="IIS389" s="446"/>
      <c r="IIT389" s="446"/>
      <c r="IIU389" s="446"/>
      <c r="IIV389" s="446"/>
      <c r="IIW389" s="446"/>
      <c r="IIX389" s="446"/>
      <c r="IIY389" s="446"/>
      <c r="IIZ389" s="446"/>
      <c r="IJA389" s="446"/>
      <c r="IJB389" s="446"/>
      <c r="IJC389" s="446"/>
      <c r="IJD389" s="446"/>
      <c r="IJE389" s="446"/>
      <c r="IJF389" s="446"/>
      <c r="IJG389" s="446"/>
      <c r="IJH389" s="446"/>
      <c r="IJI389" s="446"/>
      <c r="IJJ389" s="446"/>
      <c r="IJK389" s="446"/>
      <c r="IJL389" s="446"/>
      <c r="IJM389" s="446"/>
      <c r="IJN389" s="446"/>
      <c r="IJO389" s="446"/>
      <c r="IJP389" s="446"/>
      <c r="IJQ389" s="446"/>
      <c r="IJR389" s="446"/>
      <c r="IJS389" s="446"/>
      <c r="IJT389" s="446"/>
      <c r="IJU389" s="446"/>
      <c r="IJV389" s="446"/>
      <c r="IJW389" s="446"/>
      <c r="IJX389" s="446"/>
      <c r="IJY389" s="446"/>
      <c r="IJZ389" s="446"/>
      <c r="IKA389" s="446"/>
      <c r="IKB389" s="446"/>
      <c r="IKC389" s="446"/>
      <c r="IKD389" s="446"/>
      <c r="IKE389" s="446"/>
      <c r="IKF389" s="446"/>
      <c r="IKG389" s="446"/>
      <c r="IKH389" s="446"/>
      <c r="IKI389" s="446"/>
      <c r="IKJ389" s="446"/>
      <c r="IKK389" s="446"/>
      <c r="IKL389" s="446"/>
      <c r="IKM389" s="446"/>
      <c r="IKN389" s="446"/>
      <c r="IKO389" s="446"/>
      <c r="IKP389" s="446"/>
      <c r="IKQ389" s="446"/>
      <c r="IKR389" s="446"/>
      <c r="IKS389" s="446"/>
      <c r="IKT389" s="446"/>
      <c r="IKU389" s="446"/>
      <c r="IKV389" s="446"/>
      <c r="IKW389" s="446"/>
      <c r="IKX389" s="446"/>
      <c r="IKY389" s="446"/>
      <c r="IKZ389" s="446"/>
      <c r="ILA389" s="446"/>
      <c r="ILB389" s="446"/>
      <c r="ILC389" s="446"/>
      <c r="ILD389" s="446"/>
      <c r="ILE389" s="446"/>
      <c r="ILF389" s="446"/>
      <c r="ILG389" s="446"/>
      <c r="ILH389" s="446"/>
      <c r="ILI389" s="446"/>
      <c r="ILJ389" s="446"/>
      <c r="ILK389" s="446"/>
      <c r="ILL389" s="446"/>
      <c r="ILM389" s="446"/>
      <c r="ILN389" s="446"/>
      <c r="ILO389" s="446"/>
      <c r="ILP389" s="446"/>
      <c r="ILQ389" s="446"/>
      <c r="ILR389" s="446"/>
      <c r="ILS389" s="446"/>
      <c r="ILT389" s="446"/>
      <c r="ILU389" s="446"/>
      <c r="ILV389" s="446"/>
      <c r="ILW389" s="446"/>
      <c r="ILX389" s="446"/>
      <c r="ILY389" s="446"/>
      <c r="ILZ389" s="446"/>
      <c r="IMA389" s="446"/>
      <c r="IMB389" s="446"/>
      <c r="IMC389" s="446"/>
      <c r="IMD389" s="446"/>
      <c r="IME389" s="446"/>
      <c r="IMF389" s="446"/>
      <c r="IMG389" s="446"/>
      <c r="IMH389" s="446"/>
      <c r="IMI389" s="446"/>
      <c r="IMJ389" s="446"/>
      <c r="IMK389" s="446"/>
      <c r="IML389" s="446"/>
      <c r="IMM389" s="446"/>
      <c r="IMN389" s="446"/>
      <c r="IMO389" s="446"/>
      <c r="IMP389" s="446"/>
      <c r="IMQ389" s="446"/>
      <c r="IMR389" s="446"/>
      <c r="IMS389" s="446"/>
      <c r="IMT389" s="446"/>
      <c r="IMU389" s="446"/>
      <c r="IMV389" s="446"/>
      <c r="IMW389" s="446"/>
      <c r="IMX389" s="446"/>
      <c r="IMY389" s="446"/>
      <c r="IMZ389" s="446"/>
      <c r="INA389" s="446"/>
      <c r="INB389" s="446"/>
      <c r="INC389" s="446"/>
      <c r="IND389" s="446"/>
      <c r="INE389" s="446"/>
      <c r="INF389" s="446"/>
      <c r="ING389" s="446"/>
      <c r="INH389" s="446"/>
      <c r="INI389" s="446"/>
      <c r="INJ389" s="446"/>
      <c r="INK389" s="446"/>
      <c r="INL389" s="446"/>
      <c r="INM389" s="446"/>
      <c r="INN389" s="446"/>
      <c r="INO389" s="446"/>
      <c r="INP389" s="446"/>
      <c r="INQ389" s="446"/>
      <c r="INR389" s="446"/>
      <c r="INS389" s="446"/>
      <c r="INT389" s="446"/>
      <c r="INU389" s="446"/>
      <c r="INV389" s="446"/>
      <c r="INW389" s="446"/>
      <c r="INX389" s="446"/>
      <c r="INY389" s="446"/>
      <c r="INZ389" s="446"/>
      <c r="IOA389" s="446"/>
      <c r="IOB389" s="446"/>
      <c r="IOC389" s="446"/>
      <c r="IOD389" s="446"/>
      <c r="IOE389" s="446"/>
      <c r="IOF389" s="446"/>
      <c r="IOG389" s="446"/>
      <c r="IOH389" s="446"/>
      <c r="IOI389" s="446"/>
      <c r="IOJ389" s="446"/>
      <c r="IOK389" s="446"/>
      <c r="IOL389" s="446"/>
      <c r="IOM389" s="446"/>
      <c r="ION389" s="446"/>
      <c r="IOO389" s="446"/>
      <c r="IOP389" s="446"/>
      <c r="IOQ389" s="446"/>
      <c r="IOR389" s="446"/>
      <c r="IOS389" s="446"/>
      <c r="IOT389" s="446"/>
      <c r="IOU389" s="446"/>
      <c r="IOV389" s="446"/>
      <c r="IOW389" s="446"/>
      <c r="IOX389" s="446"/>
      <c r="IOY389" s="446"/>
      <c r="IOZ389" s="446"/>
      <c r="IPA389" s="446"/>
      <c r="IPB389" s="446"/>
      <c r="IPC389" s="446"/>
      <c r="IPD389" s="446"/>
      <c r="IPE389" s="446"/>
      <c r="IPF389" s="446"/>
      <c r="IPG389" s="446"/>
      <c r="IPH389" s="446"/>
      <c r="IPI389" s="446"/>
      <c r="IPJ389" s="446"/>
      <c r="IPK389" s="446"/>
      <c r="IPL389" s="446"/>
      <c r="IPM389" s="446"/>
      <c r="IPN389" s="446"/>
      <c r="IPO389" s="446"/>
      <c r="IPP389" s="446"/>
      <c r="IPQ389" s="446"/>
      <c r="IPR389" s="446"/>
      <c r="IPS389" s="446"/>
      <c r="IPT389" s="446"/>
      <c r="IPU389" s="446"/>
      <c r="IPV389" s="446"/>
      <c r="IPW389" s="446"/>
      <c r="IPX389" s="446"/>
      <c r="IPY389" s="446"/>
      <c r="IPZ389" s="446"/>
      <c r="IQA389" s="446"/>
      <c r="IQB389" s="446"/>
      <c r="IQC389" s="446"/>
      <c r="IQD389" s="446"/>
      <c r="IQE389" s="446"/>
      <c r="IQF389" s="446"/>
      <c r="IQG389" s="446"/>
      <c r="IQH389" s="446"/>
      <c r="IQI389" s="446"/>
      <c r="IQJ389" s="446"/>
      <c r="IQK389" s="446"/>
      <c r="IQL389" s="446"/>
      <c r="IQM389" s="446"/>
      <c r="IQN389" s="446"/>
      <c r="IQO389" s="446"/>
      <c r="IQP389" s="446"/>
      <c r="IQQ389" s="446"/>
      <c r="IQR389" s="446"/>
      <c r="IQS389" s="446"/>
      <c r="IQT389" s="446"/>
      <c r="IQU389" s="446"/>
      <c r="IQV389" s="446"/>
      <c r="IQW389" s="446"/>
      <c r="IQX389" s="446"/>
      <c r="IQY389" s="446"/>
      <c r="IQZ389" s="446"/>
      <c r="IRA389" s="446"/>
      <c r="IRB389" s="446"/>
      <c r="IRC389" s="446"/>
      <c r="IRD389" s="446"/>
      <c r="IRE389" s="446"/>
      <c r="IRF389" s="446"/>
      <c r="IRG389" s="446"/>
      <c r="IRH389" s="446"/>
      <c r="IRI389" s="446"/>
      <c r="IRJ389" s="446"/>
      <c r="IRK389" s="446"/>
      <c r="IRL389" s="446"/>
      <c r="IRM389" s="446"/>
      <c r="IRN389" s="446"/>
      <c r="IRO389" s="446"/>
      <c r="IRP389" s="446"/>
      <c r="IRQ389" s="446"/>
      <c r="IRR389" s="446"/>
      <c r="IRS389" s="446"/>
      <c r="IRT389" s="446"/>
      <c r="IRU389" s="446"/>
      <c r="IRV389" s="446"/>
      <c r="IRW389" s="446"/>
      <c r="IRX389" s="446"/>
      <c r="IRY389" s="446"/>
      <c r="IRZ389" s="446"/>
      <c r="ISA389" s="446"/>
      <c r="ISB389" s="446"/>
      <c r="ISC389" s="446"/>
      <c r="ISD389" s="446"/>
      <c r="ISE389" s="446"/>
      <c r="ISF389" s="446"/>
      <c r="ISG389" s="446"/>
      <c r="ISH389" s="446"/>
      <c r="ISI389" s="446"/>
      <c r="ISJ389" s="446"/>
      <c r="ISK389" s="446"/>
      <c r="ISL389" s="446"/>
      <c r="ISM389" s="446"/>
      <c r="ISN389" s="446"/>
      <c r="ISO389" s="446"/>
      <c r="ISP389" s="446"/>
      <c r="ISQ389" s="446"/>
      <c r="ISR389" s="446"/>
      <c r="ISS389" s="446"/>
      <c r="IST389" s="446"/>
      <c r="ISU389" s="446"/>
      <c r="ISV389" s="446"/>
      <c r="ISW389" s="446"/>
      <c r="ISX389" s="446"/>
      <c r="ISY389" s="446"/>
      <c r="ISZ389" s="446"/>
      <c r="ITA389" s="446"/>
      <c r="ITB389" s="446"/>
      <c r="ITC389" s="446"/>
      <c r="ITD389" s="446"/>
      <c r="ITE389" s="446"/>
      <c r="ITF389" s="446"/>
      <c r="ITG389" s="446"/>
      <c r="ITH389" s="446"/>
      <c r="ITI389" s="446"/>
      <c r="ITJ389" s="446"/>
      <c r="ITK389" s="446"/>
      <c r="ITL389" s="446"/>
      <c r="ITM389" s="446"/>
      <c r="ITN389" s="446"/>
      <c r="ITO389" s="446"/>
      <c r="ITP389" s="446"/>
      <c r="ITQ389" s="446"/>
      <c r="ITR389" s="446"/>
      <c r="ITS389" s="446"/>
      <c r="ITT389" s="446"/>
      <c r="ITU389" s="446"/>
      <c r="ITV389" s="446"/>
      <c r="ITW389" s="446"/>
      <c r="ITX389" s="446"/>
      <c r="ITY389" s="446"/>
      <c r="ITZ389" s="446"/>
      <c r="IUA389" s="446"/>
      <c r="IUB389" s="446"/>
      <c r="IUC389" s="446"/>
      <c r="IUD389" s="446"/>
      <c r="IUE389" s="446"/>
      <c r="IUF389" s="446"/>
      <c r="IUG389" s="446"/>
      <c r="IUH389" s="446"/>
      <c r="IUI389" s="446"/>
      <c r="IUJ389" s="446"/>
      <c r="IUK389" s="446"/>
      <c r="IUL389" s="446"/>
      <c r="IUM389" s="446"/>
      <c r="IUN389" s="446"/>
      <c r="IUO389" s="446"/>
      <c r="IUP389" s="446"/>
      <c r="IUQ389" s="446"/>
      <c r="IUR389" s="446"/>
      <c r="IUS389" s="446"/>
      <c r="IUT389" s="446"/>
      <c r="IUU389" s="446"/>
      <c r="IUV389" s="446"/>
      <c r="IUW389" s="446"/>
      <c r="IUX389" s="446"/>
      <c r="IUY389" s="446"/>
      <c r="IUZ389" s="446"/>
      <c r="IVA389" s="446"/>
      <c r="IVB389" s="446"/>
      <c r="IVC389" s="446"/>
      <c r="IVD389" s="446"/>
      <c r="IVE389" s="446"/>
      <c r="IVF389" s="446"/>
      <c r="IVG389" s="446"/>
      <c r="IVH389" s="446"/>
      <c r="IVI389" s="446"/>
      <c r="IVJ389" s="446"/>
      <c r="IVK389" s="446"/>
      <c r="IVL389" s="446"/>
      <c r="IVM389" s="446"/>
      <c r="IVN389" s="446"/>
      <c r="IVO389" s="446"/>
      <c r="IVP389" s="446"/>
      <c r="IVQ389" s="446"/>
      <c r="IVR389" s="446"/>
      <c r="IVS389" s="446"/>
      <c r="IVT389" s="446"/>
      <c r="IVU389" s="446"/>
      <c r="IVV389" s="446"/>
      <c r="IVW389" s="446"/>
      <c r="IVX389" s="446"/>
      <c r="IVY389" s="446"/>
      <c r="IVZ389" s="446"/>
      <c r="IWA389" s="446"/>
      <c r="IWB389" s="446"/>
      <c r="IWC389" s="446"/>
      <c r="IWD389" s="446"/>
      <c r="IWE389" s="446"/>
      <c r="IWF389" s="446"/>
      <c r="IWG389" s="446"/>
      <c r="IWH389" s="446"/>
      <c r="IWI389" s="446"/>
      <c r="IWJ389" s="446"/>
      <c r="IWK389" s="446"/>
      <c r="IWL389" s="446"/>
      <c r="IWM389" s="446"/>
      <c r="IWN389" s="446"/>
      <c r="IWO389" s="446"/>
      <c r="IWP389" s="446"/>
      <c r="IWQ389" s="446"/>
      <c r="IWR389" s="446"/>
      <c r="IWS389" s="446"/>
      <c r="IWT389" s="446"/>
      <c r="IWU389" s="446"/>
      <c r="IWV389" s="446"/>
      <c r="IWW389" s="446"/>
      <c r="IWX389" s="446"/>
      <c r="IWY389" s="446"/>
      <c r="IWZ389" s="446"/>
      <c r="IXA389" s="446"/>
      <c r="IXB389" s="446"/>
      <c r="IXC389" s="446"/>
      <c r="IXD389" s="446"/>
      <c r="IXE389" s="446"/>
      <c r="IXF389" s="446"/>
      <c r="IXG389" s="446"/>
      <c r="IXH389" s="446"/>
      <c r="IXI389" s="446"/>
      <c r="IXJ389" s="446"/>
      <c r="IXK389" s="446"/>
      <c r="IXL389" s="446"/>
      <c r="IXM389" s="446"/>
      <c r="IXN389" s="446"/>
      <c r="IXO389" s="446"/>
      <c r="IXP389" s="446"/>
      <c r="IXQ389" s="446"/>
      <c r="IXR389" s="446"/>
      <c r="IXS389" s="446"/>
      <c r="IXT389" s="446"/>
      <c r="IXU389" s="446"/>
      <c r="IXV389" s="446"/>
      <c r="IXW389" s="446"/>
      <c r="IXX389" s="446"/>
      <c r="IXY389" s="446"/>
      <c r="IXZ389" s="446"/>
      <c r="IYA389" s="446"/>
      <c r="IYB389" s="446"/>
      <c r="IYC389" s="446"/>
      <c r="IYD389" s="446"/>
      <c r="IYE389" s="446"/>
      <c r="IYF389" s="446"/>
      <c r="IYG389" s="446"/>
      <c r="IYH389" s="446"/>
      <c r="IYI389" s="446"/>
      <c r="IYJ389" s="446"/>
      <c r="IYK389" s="446"/>
      <c r="IYL389" s="446"/>
      <c r="IYM389" s="446"/>
      <c r="IYN389" s="446"/>
      <c r="IYO389" s="446"/>
      <c r="IYP389" s="446"/>
      <c r="IYQ389" s="446"/>
      <c r="IYR389" s="446"/>
      <c r="IYS389" s="446"/>
      <c r="IYT389" s="446"/>
      <c r="IYU389" s="446"/>
      <c r="IYV389" s="446"/>
      <c r="IYW389" s="446"/>
      <c r="IYX389" s="446"/>
      <c r="IYY389" s="446"/>
      <c r="IYZ389" s="446"/>
      <c r="IZA389" s="446"/>
      <c r="IZB389" s="446"/>
      <c r="IZC389" s="446"/>
      <c r="IZD389" s="446"/>
      <c r="IZE389" s="446"/>
      <c r="IZF389" s="446"/>
      <c r="IZG389" s="446"/>
      <c r="IZH389" s="446"/>
      <c r="IZI389" s="446"/>
      <c r="IZJ389" s="446"/>
      <c r="IZK389" s="446"/>
      <c r="IZL389" s="446"/>
      <c r="IZM389" s="446"/>
      <c r="IZN389" s="446"/>
      <c r="IZO389" s="446"/>
      <c r="IZP389" s="446"/>
      <c r="IZQ389" s="446"/>
      <c r="IZR389" s="446"/>
      <c r="IZS389" s="446"/>
      <c r="IZT389" s="446"/>
      <c r="IZU389" s="446"/>
      <c r="IZV389" s="446"/>
      <c r="IZW389" s="446"/>
      <c r="IZX389" s="446"/>
      <c r="IZY389" s="446"/>
      <c r="IZZ389" s="446"/>
      <c r="JAA389" s="446"/>
      <c r="JAB389" s="446"/>
      <c r="JAC389" s="446"/>
      <c r="JAD389" s="446"/>
      <c r="JAE389" s="446"/>
      <c r="JAF389" s="446"/>
      <c r="JAG389" s="446"/>
      <c r="JAH389" s="446"/>
      <c r="JAI389" s="446"/>
      <c r="JAJ389" s="446"/>
      <c r="JAK389" s="446"/>
      <c r="JAL389" s="446"/>
      <c r="JAM389" s="446"/>
      <c r="JAN389" s="446"/>
      <c r="JAO389" s="446"/>
      <c r="JAP389" s="446"/>
      <c r="JAQ389" s="446"/>
      <c r="JAR389" s="446"/>
      <c r="JAS389" s="446"/>
      <c r="JAT389" s="446"/>
      <c r="JAU389" s="446"/>
      <c r="JAV389" s="446"/>
      <c r="JAW389" s="446"/>
      <c r="JAX389" s="446"/>
      <c r="JAY389" s="446"/>
      <c r="JAZ389" s="446"/>
      <c r="JBA389" s="446"/>
      <c r="JBB389" s="446"/>
      <c r="JBC389" s="446"/>
      <c r="JBD389" s="446"/>
      <c r="JBE389" s="446"/>
      <c r="JBF389" s="446"/>
      <c r="JBG389" s="446"/>
      <c r="JBH389" s="446"/>
      <c r="JBI389" s="446"/>
      <c r="JBJ389" s="446"/>
      <c r="JBK389" s="446"/>
      <c r="JBL389" s="446"/>
      <c r="JBM389" s="446"/>
      <c r="JBN389" s="446"/>
      <c r="JBO389" s="446"/>
      <c r="JBP389" s="446"/>
      <c r="JBQ389" s="446"/>
      <c r="JBR389" s="446"/>
      <c r="JBS389" s="446"/>
      <c r="JBT389" s="446"/>
      <c r="JBU389" s="446"/>
      <c r="JBV389" s="446"/>
      <c r="JBW389" s="446"/>
      <c r="JBX389" s="446"/>
      <c r="JBY389" s="446"/>
      <c r="JBZ389" s="446"/>
      <c r="JCA389" s="446"/>
      <c r="JCB389" s="446"/>
      <c r="JCC389" s="446"/>
      <c r="JCD389" s="446"/>
      <c r="JCE389" s="446"/>
      <c r="JCF389" s="446"/>
      <c r="JCG389" s="446"/>
      <c r="JCH389" s="446"/>
      <c r="JCI389" s="446"/>
      <c r="JCJ389" s="446"/>
      <c r="JCK389" s="446"/>
      <c r="JCL389" s="446"/>
      <c r="JCM389" s="446"/>
      <c r="JCN389" s="446"/>
      <c r="JCO389" s="446"/>
      <c r="JCP389" s="446"/>
      <c r="JCQ389" s="446"/>
      <c r="JCR389" s="446"/>
      <c r="JCS389" s="446"/>
      <c r="JCT389" s="446"/>
      <c r="JCU389" s="446"/>
      <c r="JCV389" s="446"/>
      <c r="JCW389" s="446"/>
      <c r="JCX389" s="446"/>
      <c r="JCY389" s="446"/>
      <c r="JCZ389" s="446"/>
      <c r="JDA389" s="446"/>
      <c r="JDB389" s="446"/>
      <c r="JDC389" s="446"/>
      <c r="JDD389" s="446"/>
      <c r="JDE389" s="446"/>
      <c r="JDF389" s="446"/>
      <c r="JDG389" s="446"/>
      <c r="JDH389" s="446"/>
      <c r="JDI389" s="446"/>
      <c r="JDJ389" s="446"/>
      <c r="JDK389" s="446"/>
      <c r="JDL389" s="446"/>
      <c r="JDM389" s="446"/>
      <c r="JDN389" s="446"/>
      <c r="JDO389" s="446"/>
      <c r="JDP389" s="446"/>
      <c r="JDQ389" s="446"/>
      <c r="JDR389" s="446"/>
      <c r="JDS389" s="446"/>
      <c r="JDT389" s="446"/>
      <c r="JDU389" s="446"/>
      <c r="JDV389" s="446"/>
      <c r="JDW389" s="446"/>
      <c r="JDX389" s="446"/>
      <c r="JDY389" s="446"/>
      <c r="JDZ389" s="446"/>
      <c r="JEA389" s="446"/>
      <c r="JEB389" s="446"/>
      <c r="JEC389" s="446"/>
      <c r="JED389" s="446"/>
      <c r="JEE389" s="446"/>
      <c r="JEF389" s="446"/>
      <c r="JEG389" s="446"/>
      <c r="JEH389" s="446"/>
      <c r="JEI389" s="446"/>
      <c r="JEJ389" s="446"/>
      <c r="JEK389" s="446"/>
      <c r="JEL389" s="446"/>
      <c r="JEM389" s="446"/>
      <c r="JEN389" s="446"/>
      <c r="JEO389" s="446"/>
      <c r="JEP389" s="446"/>
      <c r="JEQ389" s="446"/>
      <c r="JER389" s="446"/>
      <c r="JES389" s="446"/>
      <c r="JET389" s="446"/>
      <c r="JEU389" s="446"/>
      <c r="JEV389" s="446"/>
      <c r="JEW389" s="446"/>
      <c r="JEX389" s="446"/>
      <c r="JEY389" s="446"/>
      <c r="JEZ389" s="446"/>
      <c r="JFA389" s="446"/>
      <c r="JFB389" s="446"/>
      <c r="JFC389" s="446"/>
      <c r="JFD389" s="446"/>
      <c r="JFE389" s="446"/>
      <c r="JFF389" s="446"/>
      <c r="JFG389" s="446"/>
      <c r="JFH389" s="446"/>
      <c r="JFI389" s="446"/>
      <c r="JFJ389" s="446"/>
      <c r="JFK389" s="446"/>
      <c r="JFL389" s="446"/>
      <c r="JFM389" s="446"/>
      <c r="JFN389" s="446"/>
      <c r="JFO389" s="446"/>
      <c r="JFP389" s="446"/>
      <c r="JFQ389" s="446"/>
      <c r="JFR389" s="446"/>
      <c r="JFS389" s="446"/>
      <c r="JFT389" s="446"/>
      <c r="JFU389" s="446"/>
      <c r="JFV389" s="446"/>
      <c r="JFW389" s="446"/>
      <c r="JFX389" s="446"/>
      <c r="JFY389" s="446"/>
      <c r="JFZ389" s="446"/>
      <c r="JGA389" s="446"/>
      <c r="JGB389" s="446"/>
      <c r="JGC389" s="446"/>
      <c r="JGD389" s="446"/>
      <c r="JGE389" s="446"/>
      <c r="JGF389" s="446"/>
      <c r="JGG389" s="446"/>
      <c r="JGH389" s="446"/>
      <c r="JGI389" s="446"/>
      <c r="JGJ389" s="446"/>
      <c r="JGK389" s="446"/>
      <c r="JGL389" s="446"/>
      <c r="JGM389" s="446"/>
      <c r="JGN389" s="446"/>
      <c r="JGO389" s="446"/>
      <c r="JGP389" s="446"/>
      <c r="JGQ389" s="446"/>
      <c r="JGR389" s="446"/>
      <c r="JGS389" s="446"/>
      <c r="JGT389" s="446"/>
      <c r="JGU389" s="446"/>
      <c r="JGV389" s="446"/>
      <c r="JGW389" s="446"/>
      <c r="JGX389" s="446"/>
      <c r="JGY389" s="446"/>
      <c r="JGZ389" s="446"/>
      <c r="JHA389" s="446"/>
      <c r="JHB389" s="446"/>
      <c r="JHC389" s="446"/>
      <c r="JHD389" s="446"/>
      <c r="JHE389" s="446"/>
      <c r="JHF389" s="446"/>
      <c r="JHG389" s="446"/>
      <c r="JHH389" s="446"/>
      <c r="JHI389" s="446"/>
      <c r="JHJ389" s="446"/>
      <c r="JHK389" s="446"/>
      <c r="JHL389" s="446"/>
      <c r="JHM389" s="446"/>
      <c r="JHN389" s="446"/>
      <c r="JHO389" s="446"/>
      <c r="JHP389" s="446"/>
      <c r="JHQ389" s="446"/>
      <c r="JHR389" s="446"/>
      <c r="JHS389" s="446"/>
      <c r="JHT389" s="446"/>
      <c r="JHU389" s="446"/>
      <c r="JHV389" s="446"/>
      <c r="JHW389" s="446"/>
      <c r="JHX389" s="446"/>
      <c r="JHY389" s="446"/>
      <c r="JHZ389" s="446"/>
      <c r="JIA389" s="446"/>
      <c r="JIB389" s="446"/>
      <c r="JIC389" s="446"/>
      <c r="JID389" s="446"/>
      <c r="JIE389" s="446"/>
      <c r="JIF389" s="446"/>
      <c r="JIG389" s="446"/>
      <c r="JIH389" s="446"/>
      <c r="JII389" s="446"/>
      <c r="JIJ389" s="446"/>
      <c r="JIK389" s="446"/>
      <c r="JIL389" s="446"/>
      <c r="JIM389" s="446"/>
      <c r="JIN389" s="446"/>
      <c r="JIO389" s="446"/>
      <c r="JIP389" s="446"/>
      <c r="JIQ389" s="446"/>
      <c r="JIR389" s="446"/>
      <c r="JIS389" s="446"/>
      <c r="JIT389" s="446"/>
      <c r="JIU389" s="446"/>
      <c r="JIV389" s="446"/>
      <c r="JIW389" s="446"/>
      <c r="JIX389" s="446"/>
      <c r="JIY389" s="446"/>
      <c r="JIZ389" s="446"/>
      <c r="JJA389" s="446"/>
      <c r="JJB389" s="446"/>
      <c r="JJC389" s="446"/>
      <c r="JJD389" s="446"/>
      <c r="JJE389" s="446"/>
      <c r="JJF389" s="446"/>
      <c r="JJG389" s="446"/>
      <c r="JJH389" s="446"/>
      <c r="JJI389" s="446"/>
      <c r="JJJ389" s="446"/>
      <c r="JJK389" s="446"/>
      <c r="JJL389" s="446"/>
      <c r="JJM389" s="446"/>
      <c r="JJN389" s="446"/>
      <c r="JJO389" s="446"/>
      <c r="JJP389" s="446"/>
      <c r="JJQ389" s="446"/>
      <c r="JJR389" s="446"/>
      <c r="JJS389" s="446"/>
      <c r="JJT389" s="446"/>
      <c r="JJU389" s="446"/>
      <c r="JJV389" s="446"/>
      <c r="JJW389" s="446"/>
      <c r="JJX389" s="446"/>
      <c r="JJY389" s="446"/>
      <c r="JJZ389" s="446"/>
      <c r="JKA389" s="446"/>
      <c r="JKB389" s="446"/>
      <c r="JKC389" s="446"/>
      <c r="JKD389" s="446"/>
      <c r="JKE389" s="446"/>
      <c r="JKF389" s="446"/>
      <c r="JKG389" s="446"/>
      <c r="JKH389" s="446"/>
      <c r="JKI389" s="446"/>
      <c r="JKJ389" s="446"/>
      <c r="JKK389" s="446"/>
      <c r="JKL389" s="446"/>
      <c r="JKM389" s="446"/>
      <c r="JKN389" s="446"/>
      <c r="JKO389" s="446"/>
      <c r="JKP389" s="446"/>
      <c r="JKQ389" s="446"/>
      <c r="JKR389" s="446"/>
      <c r="JKS389" s="446"/>
      <c r="JKT389" s="446"/>
      <c r="JKU389" s="446"/>
      <c r="JKV389" s="446"/>
      <c r="JKW389" s="446"/>
      <c r="JKX389" s="446"/>
      <c r="JKY389" s="446"/>
      <c r="JKZ389" s="446"/>
      <c r="JLA389" s="446"/>
      <c r="JLB389" s="446"/>
      <c r="JLC389" s="446"/>
      <c r="JLD389" s="446"/>
      <c r="JLE389" s="446"/>
      <c r="JLF389" s="446"/>
      <c r="JLG389" s="446"/>
      <c r="JLH389" s="446"/>
      <c r="JLI389" s="446"/>
      <c r="JLJ389" s="446"/>
      <c r="JLK389" s="446"/>
      <c r="JLL389" s="446"/>
      <c r="JLM389" s="446"/>
      <c r="JLN389" s="446"/>
      <c r="JLO389" s="446"/>
      <c r="JLP389" s="446"/>
      <c r="JLQ389" s="446"/>
      <c r="JLR389" s="446"/>
      <c r="JLS389" s="446"/>
      <c r="JLT389" s="446"/>
      <c r="JLU389" s="446"/>
      <c r="JLV389" s="446"/>
      <c r="JLW389" s="446"/>
      <c r="JLX389" s="446"/>
      <c r="JLY389" s="446"/>
      <c r="JLZ389" s="446"/>
      <c r="JMA389" s="446"/>
      <c r="JMB389" s="446"/>
      <c r="JMC389" s="446"/>
      <c r="JMD389" s="446"/>
      <c r="JME389" s="446"/>
      <c r="JMF389" s="446"/>
      <c r="JMG389" s="446"/>
      <c r="JMH389" s="446"/>
      <c r="JMI389" s="446"/>
      <c r="JMJ389" s="446"/>
      <c r="JMK389" s="446"/>
      <c r="JML389" s="446"/>
      <c r="JMM389" s="446"/>
      <c r="JMN389" s="446"/>
      <c r="JMO389" s="446"/>
      <c r="JMP389" s="446"/>
      <c r="JMQ389" s="446"/>
      <c r="JMR389" s="446"/>
      <c r="JMS389" s="446"/>
      <c r="JMT389" s="446"/>
      <c r="JMU389" s="446"/>
      <c r="JMV389" s="446"/>
      <c r="JMW389" s="446"/>
      <c r="JMX389" s="446"/>
      <c r="JMY389" s="446"/>
      <c r="JMZ389" s="446"/>
      <c r="JNA389" s="446"/>
      <c r="JNB389" s="446"/>
      <c r="JNC389" s="446"/>
      <c r="JND389" s="446"/>
      <c r="JNE389" s="446"/>
      <c r="JNF389" s="446"/>
      <c r="JNG389" s="446"/>
      <c r="JNH389" s="446"/>
      <c r="JNI389" s="446"/>
      <c r="JNJ389" s="446"/>
      <c r="JNK389" s="446"/>
      <c r="JNL389" s="446"/>
      <c r="JNM389" s="446"/>
      <c r="JNN389" s="446"/>
      <c r="JNO389" s="446"/>
      <c r="JNP389" s="446"/>
      <c r="JNQ389" s="446"/>
      <c r="JNR389" s="446"/>
      <c r="JNS389" s="446"/>
      <c r="JNT389" s="446"/>
      <c r="JNU389" s="446"/>
      <c r="JNV389" s="446"/>
      <c r="JNW389" s="446"/>
      <c r="JNX389" s="446"/>
      <c r="JNY389" s="446"/>
      <c r="JNZ389" s="446"/>
      <c r="JOA389" s="446"/>
      <c r="JOB389" s="446"/>
      <c r="JOC389" s="446"/>
      <c r="JOD389" s="446"/>
      <c r="JOE389" s="446"/>
      <c r="JOF389" s="446"/>
      <c r="JOG389" s="446"/>
      <c r="JOH389" s="446"/>
      <c r="JOI389" s="446"/>
      <c r="JOJ389" s="446"/>
      <c r="JOK389" s="446"/>
      <c r="JOL389" s="446"/>
      <c r="JOM389" s="446"/>
      <c r="JON389" s="446"/>
      <c r="JOO389" s="446"/>
      <c r="JOP389" s="446"/>
      <c r="JOQ389" s="446"/>
      <c r="JOR389" s="446"/>
      <c r="JOS389" s="446"/>
      <c r="JOT389" s="446"/>
      <c r="JOU389" s="446"/>
      <c r="JOV389" s="446"/>
      <c r="JOW389" s="446"/>
      <c r="JOX389" s="446"/>
      <c r="JOY389" s="446"/>
      <c r="JOZ389" s="446"/>
      <c r="JPA389" s="446"/>
      <c r="JPB389" s="446"/>
      <c r="JPC389" s="446"/>
      <c r="JPD389" s="446"/>
      <c r="JPE389" s="446"/>
      <c r="JPF389" s="446"/>
      <c r="JPG389" s="446"/>
      <c r="JPH389" s="446"/>
      <c r="JPI389" s="446"/>
      <c r="JPJ389" s="446"/>
      <c r="JPK389" s="446"/>
      <c r="JPL389" s="446"/>
      <c r="JPM389" s="446"/>
      <c r="JPN389" s="446"/>
      <c r="JPO389" s="446"/>
      <c r="JPP389" s="446"/>
      <c r="JPQ389" s="446"/>
      <c r="JPR389" s="446"/>
      <c r="JPS389" s="446"/>
      <c r="JPT389" s="446"/>
      <c r="JPU389" s="446"/>
      <c r="JPV389" s="446"/>
      <c r="JPW389" s="446"/>
      <c r="JPX389" s="446"/>
      <c r="JPY389" s="446"/>
      <c r="JPZ389" s="446"/>
      <c r="JQA389" s="446"/>
      <c r="JQB389" s="446"/>
      <c r="JQC389" s="446"/>
      <c r="JQD389" s="446"/>
      <c r="JQE389" s="446"/>
      <c r="JQF389" s="446"/>
      <c r="JQG389" s="446"/>
      <c r="JQH389" s="446"/>
      <c r="JQI389" s="446"/>
      <c r="JQJ389" s="446"/>
      <c r="JQK389" s="446"/>
      <c r="JQL389" s="446"/>
      <c r="JQM389" s="446"/>
      <c r="JQN389" s="446"/>
      <c r="JQO389" s="446"/>
      <c r="JQP389" s="446"/>
      <c r="JQQ389" s="446"/>
      <c r="JQR389" s="446"/>
      <c r="JQS389" s="446"/>
      <c r="JQT389" s="446"/>
      <c r="JQU389" s="446"/>
      <c r="JQV389" s="446"/>
      <c r="JQW389" s="446"/>
      <c r="JQX389" s="446"/>
      <c r="JQY389" s="446"/>
      <c r="JQZ389" s="446"/>
      <c r="JRA389" s="446"/>
      <c r="JRB389" s="446"/>
      <c r="JRC389" s="446"/>
      <c r="JRD389" s="446"/>
      <c r="JRE389" s="446"/>
      <c r="JRF389" s="446"/>
      <c r="JRG389" s="446"/>
      <c r="JRH389" s="446"/>
      <c r="JRI389" s="446"/>
      <c r="JRJ389" s="446"/>
      <c r="JRK389" s="446"/>
      <c r="JRL389" s="446"/>
      <c r="JRM389" s="446"/>
      <c r="JRN389" s="446"/>
      <c r="JRO389" s="446"/>
      <c r="JRP389" s="446"/>
      <c r="JRQ389" s="446"/>
      <c r="JRR389" s="446"/>
      <c r="JRS389" s="446"/>
      <c r="JRT389" s="446"/>
      <c r="JRU389" s="446"/>
      <c r="JRV389" s="446"/>
      <c r="JRW389" s="446"/>
      <c r="JRX389" s="446"/>
      <c r="JRY389" s="446"/>
      <c r="JRZ389" s="446"/>
      <c r="JSA389" s="446"/>
      <c r="JSB389" s="446"/>
      <c r="JSC389" s="446"/>
      <c r="JSD389" s="446"/>
      <c r="JSE389" s="446"/>
      <c r="JSF389" s="446"/>
      <c r="JSG389" s="446"/>
      <c r="JSH389" s="446"/>
      <c r="JSI389" s="446"/>
      <c r="JSJ389" s="446"/>
      <c r="JSK389" s="446"/>
      <c r="JSL389" s="446"/>
      <c r="JSM389" s="446"/>
      <c r="JSN389" s="446"/>
      <c r="JSO389" s="446"/>
      <c r="JSP389" s="446"/>
      <c r="JSQ389" s="446"/>
      <c r="JSR389" s="446"/>
      <c r="JSS389" s="446"/>
      <c r="JST389" s="446"/>
      <c r="JSU389" s="446"/>
      <c r="JSV389" s="446"/>
      <c r="JSW389" s="446"/>
      <c r="JSX389" s="446"/>
      <c r="JSY389" s="446"/>
      <c r="JSZ389" s="446"/>
      <c r="JTA389" s="446"/>
      <c r="JTB389" s="446"/>
      <c r="JTC389" s="446"/>
      <c r="JTD389" s="446"/>
      <c r="JTE389" s="446"/>
      <c r="JTF389" s="446"/>
      <c r="JTG389" s="446"/>
      <c r="JTH389" s="446"/>
      <c r="JTI389" s="446"/>
      <c r="JTJ389" s="446"/>
      <c r="JTK389" s="446"/>
      <c r="JTL389" s="446"/>
      <c r="JTM389" s="446"/>
      <c r="JTN389" s="446"/>
      <c r="JTO389" s="446"/>
      <c r="JTP389" s="446"/>
      <c r="JTQ389" s="446"/>
      <c r="JTR389" s="446"/>
      <c r="JTS389" s="446"/>
      <c r="JTT389" s="446"/>
      <c r="JTU389" s="446"/>
      <c r="JTV389" s="446"/>
      <c r="JTW389" s="446"/>
      <c r="JTX389" s="446"/>
      <c r="JTY389" s="446"/>
      <c r="JTZ389" s="446"/>
      <c r="JUA389" s="446"/>
      <c r="JUB389" s="446"/>
      <c r="JUC389" s="446"/>
      <c r="JUD389" s="446"/>
      <c r="JUE389" s="446"/>
      <c r="JUF389" s="446"/>
      <c r="JUG389" s="446"/>
      <c r="JUH389" s="446"/>
      <c r="JUI389" s="446"/>
      <c r="JUJ389" s="446"/>
      <c r="JUK389" s="446"/>
      <c r="JUL389" s="446"/>
      <c r="JUM389" s="446"/>
      <c r="JUN389" s="446"/>
      <c r="JUO389" s="446"/>
      <c r="JUP389" s="446"/>
      <c r="JUQ389" s="446"/>
      <c r="JUR389" s="446"/>
      <c r="JUS389" s="446"/>
      <c r="JUT389" s="446"/>
      <c r="JUU389" s="446"/>
      <c r="JUV389" s="446"/>
      <c r="JUW389" s="446"/>
      <c r="JUX389" s="446"/>
      <c r="JUY389" s="446"/>
      <c r="JUZ389" s="446"/>
      <c r="JVA389" s="446"/>
      <c r="JVB389" s="446"/>
      <c r="JVC389" s="446"/>
      <c r="JVD389" s="446"/>
      <c r="JVE389" s="446"/>
      <c r="JVF389" s="446"/>
      <c r="JVG389" s="446"/>
      <c r="JVH389" s="446"/>
      <c r="JVI389" s="446"/>
      <c r="JVJ389" s="446"/>
      <c r="JVK389" s="446"/>
      <c r="JVL389" s="446"/>
      <c r="JVM389" s="446"/>
      <c r="JVN389" s="446"/>
      <c r="JVO389" s="446"/>
      <c r="JVP389" s="446"/>
      <c r="JVQ389" s="446"/>
      <c r="JVR389" s="446"/>
      <c r="JVS389" s="446"/>
      <c r="JVT389" s="446"/>
      <c r="JVU389" s="446"/>
      <c r="JVV389" s="446"/>
      <c r="JVW389" s="446"/>
      <c r="JVX389" s="446"/>
      <c r="JVY389" s="446"/>
      <c r="JVZ389" s="446"/>
      <c r="JWA389" s="446"/>
      <c r="JWB389" s="446"/>
      <c r="JWC389" s="446"/>
      <c r="JWD389" s="446"/>
      <c r="JWE389" s="446"/>
      <c r="JWF389" s="446"/>
      <c r="JWG389" s="446"/>
      <c r="JWH389" s="446"/>
      <c r="JWI389" s="446"/>
      <c r="JWJ389" s="446"/>
      <c r="JWK389" s="446"/>
      <c r="JWL389" s="446"/>
      <c r="JWM389" s="446"/>
      <c r="JWN389" s="446"/>
      <c r="JWO389" s="446"/>
      <c r="JWP389" s="446"/>
      <c r="JWQ389" s="446"/>
      <c r="JWR389" s="446"/>
      <c r="JWS389" s="446"/>
      <c r="JWT389" s="446"/>
      <c r="JWU389" s="446"/>
      <c r="JWV389" s="446"/>
      <c r="JWW389" s="446"/>
      <c r="JWX389" s="446"/>
      <c r="JWY389" s="446"/>
      <c r="JWZ389" s="446"/>
      <c r="JXA389" s="446"/>
      <c r="JXB389" s="446"/>
      <c r="JXC389" s="446"/>
      <c r="JXD389" s="446"/>
      <c r="JXE389" s="446"/>
      <c r="JXF389" s="446"/>
      <c r="JXG389" s="446"/>
      <c r="JXH389" s="446"/>
      <c r="JXI389" s="446"/>
      <c r="JXJ389" s="446"/>
      <c r="JXK389" s="446"/>
      <c r="JXL389" s="446"/>
      <c r="JXM389" s="446"/>
      <c r="JXN389" s="446"/>
      <c r="JXO389" s="446"/>
      <c r="JXP389" s="446"/>
      <c r="JXQ389" s="446"/>
      <c r="JXR389" s="446"/>
      <c r="JXS389" s="446"/>
      <c r="JXT389" s="446"/>
      <c r="JXU389" s="446"/>
      <c r="JXV389" s="446"/>
      <c r="JXW389" s="446"/>
      <c r="JXX389" s="446"/>
      <c r="JXY389" s="446"/>
      <c r="JXZ389" s="446"/>
      <c r="JYA389" s="446"/>
      <c r="JYB389" s="446"/>
      <c r="JYC389" s="446"/>
      <c r="JYD389" s="446"/>
      <c r="JYE389" s="446"/>
      <c r="JYF389" s="446"/>
      <c r="JYG389" s="446"/>
      <c r="JYH389" s="446"/>
      <c r="JYI389" s="446"/>
      <c r="JYJ389" s="446"/>
      <c r="JYK389" s="446"/>
      <c r="JYL389" s="446"/>
      <c r="JYM389" s="446"/>
      <c r="JYN389" s="446"/>
      <c r="JYO389" s="446"/>
      <c r="JYP389" s="446"/>
      <c r="JYQ389" s="446"/>
      <c r="JYR389" s="446"/>
      <c r="JYS389" s="446"/>
      <c r="JYT389" s="446"/>
      <c r="JYU389" s="446"/>
      <c r="JYV389" s="446"/>
      <c r="JYW389" s="446"/>
      <c r="JYX389" s="446"/>
      <c r="JYY389" s="446"/>
      <c r="JYZ389" s="446"/>
      <c r="JZA389" s="446"/>
      <c r="JZB389" s="446"/>
      <c r="JZC389" s="446"/>
      <c r="JZD389" s="446"/>
      <c r="JZE389" s="446"/>
      <c r="JZF389" s="446"/>
      <c r="JZG389" s="446"/>
      <c r="JZH389" s="446"/>
      <c r="JZI389" s="446"/>
      <c r="JZJ389" s="446"/>
      <c r="JZK389" s="446"/>
      <c r="JZL389" s="446"/>
      <c r="JZM389" s="446"/>
      <c r="JZN389" s="446"/>
      <c r="JZO389" s="446"/>
      <c r="JZP389" s="446"/>
      <c r="JZQ389" s="446"/>
      <c r="JZR389" s="446"/>
      <c r="JZS389" s="446"/>
      <c r="JZT389" s="446"/>
      <c r="JZU389" s="446"/>
      <c r="JZV389" s="446"/>
      <c r="JZW389" s="446"/>
      <c r="JZX389" s="446"/>
      <c r="JZY389" s="446"/>
      <c r="JZZ389" s="446"/>
      <c r="KAA389" s="446"/>
      <c r="KAB389" s="446"/>
      <c r="KAC389" s="446"/>
      <c r="KAD389" s="446"/>
      <c r="KAE389" s="446"/>
      <c r="KAF389" s="446"/>
      <c r="KAG389" s="446"/>
      <c r="KAH389" s="446"/>
      <c r="KAI389" s="446"/>
      <c r="KAJ389" s="446"/>
      <c r="KAK389" s="446"/>
      <c r="KAL389" s="446"/>
      <c r="KAM389" s="446"/>
      <c r="KAN389" s="446"/>
      <c r="KAO389" s="446"/>
      <c r="KAP389" s="446"/>
      <c r="KAQ389" s="446"/>
      <c r="KAR389" s="446"/>
      <c r="KAS389" s="446"/>
      <c r="KAT389" s="446"/>
      <c r="KAU389" s="446"/>
      <c r="KAV389" s="446"/>
      <c r="KAW389" s="446"/>
      <c r="KAX389" s="446"/>
      <c r="KAY389" s="446"/>
      <c r="KAZ389" s="446"/>
      <c r="KBA389" s="446"/>
      <c r="KBB389" s="446"/>
      <c r="KBC389" s="446"/>
      <c r="KBD389" s="446"/>
      <c r="KBE389" s="446"/>
      <c r="KBF389" s="446"/>
      <c r="KBG389" s="446"/>
      <c r="KBH389" s="446"/>
      <c r="KBI389" s="446"/>
      <c r="KBJ389" s="446"/>
      <c r="KBK389" s="446"/>
      <c r="KBL389" s="446"/>
      <c r="KBM389" s="446"/>
      <c r="KBN389" s="446"/>
      <c r="KBO389" s="446"/>
      <c r="KBP389" s="446"/>
      <c r="KBQ389" s="446"/>
      <c r="KBR389" s="446"/>
      <c r="KBS389" s="446"/>
      <c r="KBT389" s="446"/>
      <c r="KBU389" s="446"/>
      <c r="KBV389" s="446"/>
      <c r="KBW389" s="446"/>
      <c r="KBX389" s="446"/>
      <c r="KBY389" s="446"/>
      <c r="KBZ389" s="446"/>
      <c r="KCA389" s="446"/>
      <c r="KCB389" s="446"/>
      <c r="KCC389" s="446"/>
      <c r="KCD389" s="446"/>
      <c r="KCE389" s="446"/>
      <c r="KCF389" s="446"/>
      <c r="KCG389" s="446"/>
      <c r="KCH389" s="446"/>
      <c r="KCI389" s="446"/>
      <c r="KCJ389" s="446"/>
      <c r="KCK389" s="446"/>
      <c r="KCL389" s="446"/>
      <c r="KCM389" s="446"/>
      <c r="KCN389" s="446"/>
      <c r="KCO389" s="446"/>
      <c r="KCP389" s="446"/>
      <c r="KCQ389" s="446"/>
      <c r="KCR389" s="446"/>
      <c r="KCS389" s="446"/>
      <c r="KCT389" s="446"/>
      <c r="KCU389" s="446"/>
      <c r="KCV389" s="446"/>
      <c r="KCW389" s="446"/>
      <c r="KCX389" s="446"/>
      <c r="KCY389" s="446"/>
      <c r="KCZ389" s="446"/>
      <c r="KDA389" s="446"/>
      <c r="KDB389" s="446"/>
      <c r="KDC389" s="446"/>
      <c r="KDD389" s="446"/>
      <c r="KDE389" s="446"/>
      <c r="KDF389" s="446"/>
      <c r="KDG389" s="446"/>
      <c r="KDH389" s="446"/>
      <c r="KDI389" s="446"/>
      <c r="KDJ389" s="446"/>
      <c r="KDK389" s="446"/>
      <c r="KDL389" s="446"/>
      <c r="KDM389" s="446"/>
      <c r="KDN389" s="446"/>
      <c r="KDO389" s="446"/>
      <c r="KDP389" s="446"/>
      <c r="KDQ389" s="446"/>
      <c r="KDR389" s="446"/>
      <c r="KDS389" s="446"/>
      <c r="KDT389" s="446"/>
      <c r="KDU389" s="446"/>
      <c r="KDV389" s="446"/>
      <c r="KDW389" s="446"/>
      <c r="KDX389" s="446"/>
      <c r="KDY389" s="446"/>
      <c r="KDZ389" s="446"/>
      <c r="KEA389" s="446"/>
      <c r="KEB389" s="446"/>
      <c r="KEC389" s="446"/>
      <c r="KED389" s="446"/>
      <c r="KEE389" s="446"/>
      <c r="KEF389" s="446"/>
      <c r="KEG389" s="446"/>
      <c r="KEH389" s="446"/>
      <c r="KEI389" s="446"/>
      <c r="KEJ389" s="446"/>
      <c r="KEK389" s="446"/>
      <c r="KEL389" s="446"/>
      <c r="KEM389" s="446"/>
      <c r="KEN389" s="446"/>
      <c r="KEO389" s="446"/>
      <c r="KEP389" s="446"/>
      <c r="KEQ389" s="446"/>
      <c r="KER389" s="446"/>
      <c r="KES389" s="446"/>
      <c r="KET389" s="446"/>
      <c r="KEU389" s="446"/>
      <c r="KEV389" s="446"/>
      <c r="KEW389" s="446"/>
      <c r="KEX389" s="446"/>
      <c r="KEY389" s="446"/>
      <c r="KEZ389" s="446"/>
      <c r="KFA389" s="446"/>
      <c r="KFB389" s="446"/>
      <c r="KFC389" s="446"/>
      <c r="KFD389" s="446"/>
      <c r="KFE389" s="446"/>
      <c r="KFF389" s="446"/>
      <c r="KFG389" s="446"/>
      <c r="KFH389" s="446"/>
      <c r="KFI389" s="446"/>
      <c r="KFJ389" s="446"/>
      <c r="KFK389" s="446"/>
      <c r="KFL389" s="446"/>
      <c r="KFM389" s="446"/>
      <c r="KFN389" s="446"/>
      <c r="KFO389" s="446"/>
      <c r="KFP389" s="446"/>
      <c r="KFQ389" s="446"/>
      <c r="KFR389" s="446"/>
      <c r="KFS389" s="446"/>
      <c r="KFT389" s="446"/>
      <c r="KFU389" s="446"/>
      <c r="KFV389" s="446"/>
      <c r="KFW389" s="446"/>
      <c r="KFX389" s="446"/>
      <c r="KFY389" s="446"/>
      <c r="KFZ389" s="446"/>
      <c r="KGA389" s="446"/>
      <c r="KGB389" s="446"/>
      <c r="KGC389" s="446"/>
      <c r="KGD389" s="446"/>
      <c r="KGE389" s="446"/>
      <c r="KGF389" s="446"/>
      <c r="KGG389" s="446"/>
      <c r="KGH389" s="446"/>
      <c r="KGI389" s="446"/>
      <c r="KGJ389" s="446"/>
      <c r="KGK389" s="446"/>
      <c r="KGL389" s="446"/>
      <c r="KGM389" s="446"/>
      <c r="KGN389" s="446"/>
      <c r="KGO389" s="446"/>
      <c r="KGP389" s="446"/>
      <c r="KGQ389" s="446"/>
      <c r="KGR389" s="446"/>
      <c r="KGS389" s="446"/>
      <c r="KGT389" s="446"/>
      <c r="KGU389" s="446"/>
      <c r="KGV389" s="446"/>
      <c r="KGW389" s="446"/>
      <c r="KGX389" s="446"/>
      <c r="KGY389" s="446"/>
      <c r="KGZ389" s="446"/>
      <c r="KHA389" s="446"/>
      <c r="KHB389" s="446"/>
      <c r="KHC389" s="446"/>
      <c r="KHD389" s="446"/>
      <c r="KHE389" s="446"/>
      <c r="KHF389" s="446"/>
      <c r="KHG389" s="446"/>
      <c r="KHH389" s="446"/>
      <c r="KHI389" s="446"/>
      <c r="KHJ389" s="446"/>
      <c r="KHK389" s="446"/>
      <c r="KHL389" s="446"/>
      <c r="KHM389" s="446"/>
      <c r="KHN389" s="446"/>
      <c r="KHO389" s="446"/>
      <c r="KHP389" s="446"/>
      <c r="KHQ389" s="446"/>
      <c r="KHR389" s="446"/>
      <c r="KHS389" s="446"/>
      <c r="KHT389" s="446"/>
      <c r="KHU389" s="446"/>
      <c r="KHV389" s="446"/>
      <c r="KHW389" s="446"/>
      <c r="KHX389" s="446"/>
      <c r="KHY389" s="446"/>
      <c r="KHZ389" s="446"/>
      <c r="KIA389" s="446"/>
      <c r="KIB389" s="446"/>
      <c r="KIC389" s="446"/>
      <c r="KID389" s="446"/>
      <c r="KIE389" s="446"/>
      <c r="KIF389" s="446"/>
      <c r="KIG389" s="446"/>
      <c r="KIH389" s="446"/>
      <c r="KII389" s="446"/>
      <c r="KIJ389" s="446"/>
      <c r="KIK389" s="446"/>
      <c r="KIL389" s="446"/>
      <c r="KIM389" s="446"/>
      <c r="KIN389" s="446"/>
      <c r="KIO389" s="446"/>
      <c r="KIP389" s="446"/>
      <c r="KIQ389" s="446"/>
      <c r="KIR389" s="446"/>
      <c r="KIS389" s="446"/>
      <c r="KIT389" s="446"/>
      <c r="KIU389" s="446"/>
      <c r="KIV389" s="446"/>
      <c r="KIW389" s="446"/>
      <c r="KIX389" s="446"/>
      <c r="KIY389" s="446"/>
      <c r="KIZ389" s="446"/>
      <c r="KJA389" s="446"/>
      <c r="KJB389" s="446"/>
      <c r="KJC389" s="446"/>
      <c r="KJD389" s="446"/>
      <c r="KJE389" s="446"/>
      <c r="KJF389" s="446"/>
      <c r="KJG389" s="446"/>
      <c r="KJH389" s="446"/>
      <c r="KJI389" s="446"/>
      <c r="KJJ389" s="446"/>
      <c r="KJK389" s="446"/>
      <c r="KJL389" s="446"/>
      <c r="KJM389" s="446"/>
      <c r="KJN389" s="446"/>
      <c r="KJO389" s="446"/>
      <c r="KJP389" s="446"/>
      <c r="KJQ389" s="446"/>
      <c r="KJR389" s="446"/>
      <c r="KJS389" s="446"/>
      <c r="KJT389" s="446"/>
      <c r="KJU389" s="446"/>
      <c r="KJV389" s="446"/>
      <c r="KJW389" s="446"/>
      <c r="KJX389" s="446"/>
      <c r="KJY389" s="446"/>
      <c r="KJZ389" s="446"/>
      <c r="KKA389" s="446"/>
      <c r="KKB389" s="446"/>
      <c r="KKC389" s="446"/>
      <c r="KKD389" s="446"/>
      <c r="KKE389" s="446"/>
      <c r="KKF389" s="446"/>
      <c r="KKG389" s="446"/>
      <c r="KKH389" s="446"/>
      <c r="KKI389" s="446"/>
      <c r="KKJ389" s="446"/>
      <c r="KKK389" s="446"/>
      <c r="KKL389" s="446"/>
      <c r="KKM389" s="446"/>
      <c r="KKN389" s="446"/>
      <c r="KKO389" s="446"/>
      <c r="KKP389" s="446"/>
      <c r="KKQ389" s="446"/>
      <c r="KKR389" s="446"/>
      <c r="KKS389" s="446"/>
      <c r="KKT389" s="446"/>
      <c r="KKU389" s="446"/>
      <c r="KKV389" s="446"/>
      <c r="KKW389" s="446"/>
      <c r="KKX389" s="446"/>
      <c r="KKY389" s="446"/>
      <c r="KKZ389" s="446"/>
      <c r="KLA389" s="446"/>
      <c r="KLB389" s="446"/>
      <c r="KLC389" s="446"/>
      <c r="KLD389" s="446"/>
      <c r="KLE389" s="446"/>
      <c r="KLF389" s="446"/>
      <c r="KLG389" s="446"/>
      <c r="KLH389" s="446"/>
      <c r="KLI389" s="446"/>
      <c r="KLJ389" s="446"/>
      <c r="KLK389" s="446"/>
      <c r="KLL389" s="446"/>
      <c r="KLM389" s="446"/>
      <c r="KLN389" s="446"/>
      <c r="KLO389" s="446"/>
      <c r="KLP389" s="446"/>
      <c r="KLQ389" s="446"/>
      <c r="KLR389" s="446"/>
      <c r="KLS389" s="446"/>
      <c r="KLT389" s="446"/>
      <c r="KLU389" s="446"/>
      <c r="KLV389" s="446"/>
      <c r="KLW389" s="446"/>
      <c r="KLX389" s="446"/>
      <c r="KLY389" s="446"/>
      <c r="KLZ389" s="446"/>
      <c r="KMA389" s="446"/>
      <c r="KMB389" s="446"/>
      <c r="KMC389" s="446"/>
      <c r="KMD389" s="446"/>
      <c r="KME389" s="446"/>
      <c r="KMF389" s="446"/>
      <c r="KMG389" s="446"/>
      <c r="KMH389" s="446"/>
      <c r="KMI389" s="446"/>
      <c r="KMJ389" s="446"/>
      <c r="KMK389" s="446"/>
      <c r="KML389" s="446"/>
      <c r="KMM389" s="446"/>
      <c r="KMN389" s="446"/>
      <c r="KMO389" s="446"/>
      <c r="KMP389" s="446"/>
      <c r="KMQ389" s="446"/>
      <c r="KMR389" s="446"/>
      <c r="KMS389" s="446"/>
      <c r="KMT389" s="446"/>
      <c r="KMU389" s="446"/>
      <c r="KMV389" s="446"/>
      <c r="KMW389" s="446"/>
      <c r="KMX389" s="446"/>
      <c r="KMY389" s="446"/>
      <c r="KMZ389" s="446"/>
      <c r="KNA389" s="446"/>
      <c r="KNB389" s="446"/>
      <c r="KNC389" s="446"/>
      <c r="KND389" s="446"/>
      <c r="KNE389" s="446"/>
      <c r="KNF389" s="446"/>
      <c r="KNG389" s="446"/>
      <c r="KNH389" s="446"/>
      <c r="KNI389" s="446"/>
      <c r="KNJ389" s="446"/>
      <c r="KNK389" s="446"/>
      <c r="KNL389" s="446"/>
      <c r="KNM389" s="446"/>
      <c r="KNN389" s="446"/>
      <c r="KNO389" s="446"/>
      <c r="KNP389" s="446"/>
      <c r="KNQ389" s="446"/>
      <c r="KNR389" s="446"/>
      <c r="KNS389" s="446"/>
      <c r="KNT389" s="446"/>
      <c r="KNU389" s="446"/>
      <c r="KNV389" s="446"/>
      <c r="KNW389" s="446"/>
      <c r="KNX389" s="446"/>
      <c r="KNY389" s="446"/>
      <c r="KNZ389" s="446"/>
      <c r="KOA389" s="446"/>
      <c r="KOB389" s="446"/>
      <c r="KOC389" s="446"/>
      <c r="KOD389" s="446"/>
      <c r="KOE389" s="446"/>
      <c r="KOF389" s="446"/>
      <c r="KOG389" s="446"/>
      <c r="KOH389" s="446"/>
      <c r="KOI389" s="446"/>
      <c r="KOJ389" s="446"/>
      <c r="KOK389" s="446"/>
      <c r="KOL389" s="446"/>
      <c r="KOM389" s="446"/>
      <c r="KON389" s="446"/>
      <c r="KOO389" s="446"/>
      <c r="KOP389" s="446"/>
      <c r="KOQ389" s="446"/>
      <c r="KOR389" s="446"/>
      <c r="KOS389" s="446"/>
      <c r="KOT389" s="446"/>
      <c r="KOU389" s="446"/>
      <c r="KOV389" s="446"/>
      <c r="KOW389" s="446"/>
      <c r="KOX389" s="446"/>
      <c r="KOY389" s="446"/>
      <c r="KOZ389" s="446"/>
      <c r="KPA389" s="446"/>
      <c r="KPB389" s="446"/>
      <c r="KPC389" s="446"/>
      <c r="KPD389" s="446"/>
      <c r="KPE389" s="446"/>
      <c r="KPF389" s="446"/>
      <c r="KPG389" s="446"/>
      <c r="KPH389" s="446"/>
      <c r="KPI389" s="446"/>
      <c r="KPJ389" s="446"/>
      <c r="KPK389" s="446"/>
      <c r="KPL389" s="446"/>
      <c r="KPM389" s="446"/>
      <c r="KPN389" s="446"/>
      <c r="KPO389" s="446"/>
      <c r="KPP389" s="446"/>
      <c r="KPQ389" s="446"/>
      <c r="KPR389" s="446"/>
      <c r="KPS389" s="446"/>
      <c r="KPT389" s="446"/>
      <c r="KPU389" s="446"/>
      <c r="KPV389" s="446"/>
      <c r="KPW389" s="446"/>
      <c r="KPX389" s="446"/>
      <c r="KPY389" s="446"/>
      <c r="KPZ389" s="446"/>
      <c r="KQA389" s="446"/>
      <c r="KQB389" s="446"/>
      <c r="KQC389" s="446"/>
      <c r="KQD389" s="446"/>
      <c r="KQE389" s="446"/>
      <c r="KQF389" s="446"/>
      <c r="KQG389" s="446"/>
      <c r="KQH389" s="446"/>
      <c r="KQI389" s="446"/>
      <c r="KQJ389" s="446"/>
      <c r="KQK389" s="446"/>
      <c r="KQL389" s="446"/>
      <c r="KQM389" s="446"/>
      <c r="KQN389" s="446"/>
      <c r="KQO389" s="446"/>
      <c r="KQP389" s="446"/>
      <c r="KQQ389" s="446"/>
      <c r="KQR389" s="446"/>
      <c r="KQS389" s="446"/>
      <c r="KQT389" s="446"/>
      <c r="KQU389" s="446"/>
      <c r="KQV389" s="446"/>
      <c r="KQW389" s="446"/>
      <c r="KQX389" s="446"/>
      <c r="KQY389" s="446"/>
      <c r="KQZ389" s="446"/>
      <c r="KRA389" s="446"/>
      <c r="KRB389" s="446"/>
      <c r="KRC389" s="446"/>
      <c r="KRD389" s="446"/>
      <c r="KRE389" s="446"/>
      <c r="KRF389" s="446"/>
      <c r="KRG389" s="446"/>
      <c r="KRH389" s="446"/>
      <c r="KRI389" s="446"/>
      <c r="KRJ389" s="446"/>
      <c r="KRK389" s="446"/>
      <c r="KRL389" s="446"/>
      <c r="KRM389" s="446"/>
      <c r="KRN389" s="446"/>
      <c r="KRO389" s="446"/>
      <c r="KRP389" s="446"/>
      <c r="KRQ389" s="446"/>
      <c r="KRR389" s="446"/>
      <c r="KRS389" s="446"/>
      <c r="KRT389" s="446"/>
      <c r="KRU389" s="446"/>
      <c r="KRV389" s="446"/>
      <c r="KRW389" s="446"/>
      <c r="KRX389" s="446"/>
      <c r="KRY389" s="446"/>
      <c r="KRZ389" s="446"/>
      <c r="KSA389" s="446"/>
      <c r="KSB389" s="446"/>
      <c r="KSC389" s="446"/>
      <c r="KSD389" s="446"/>
      <c r="KSE389" s="446"/>
      <c r="KSF389" s="446"/>
      <c r="KSG389" s="446"/>
      <c r="KSH389" s="446"/>
      <c r="KSI389" s="446"/>
      <c r="KSJ389" s="446"/>
      <c r="KSK389" s="446"/>
      <c r="KSL389" s="446"/>
      <c r="KSM389" s="446"/>
      <c r="KSN389" s="446"/>
      <c r="KSO389" s="446"/>
      <c r="KSP389" s="446"/>
      <c r="KSQ389" s="446"/>
      <c r="KSR389" s="446"/>
      <c r="KSS389" s="446"/>
      <c r="KST389" s="446"/>
      <c r="KSU389" s="446"/>
      <c r="KSV389" s="446"/>
      <c r="KSW389" s="446"/>
      <c r="KSX389" s="446"/>
      <c r="KSY389" s="446"/>
      <c r="KSZ389" s="446"/>
      <c r="KTA389" s="446"/>
      <c r="KTB389" s="446"/>
      <c r="KTC389" s="446"/>
      <c r="KTD389" s="446"/>
      <c r="KTE389" s="446"/>
      <c r="KTF389" s="446"/>
      <c r="KTG389" s="446"/>
      <c r="KTH389" s="446"/>
      <c r="KTI389" s="446"/>
      <c r="KTJ389" s="446"/>
      <c r="KTK389" s="446"/>
      <c r="KTL389" s="446"/>
      <c r="KTM389" s="446"/>
      <c r="KTN389" s="446"/>
      <c r="KTO389" s="446"/>
      <c r="KTP389" s="446"/>
      <c r="KTQ389" s="446"/>
      <c r="KTR389" s="446"/>
      <c r="KTS389" s="446"/>
      <c r="KTT389" s="446"/>
      <c r="KTU389" s="446"/>
      <c r="KTV389" s="446"/>
      <c r="KTW389" s="446"/>
      <c r="KTX389" s="446"/>
      <c r="KTY389" s="446"/>
      <c r="KTZ389" s="446"/>
      <c r="KUA389" s="446"/>
      <c r="KUB389" s="446"/>
      <c r="KUC389" s="446"/>
      <c r="KUD389" s="446"/>
      <c r="KUE389" s="446"/>
      <c r="KUF389" s="446"/>
      <c r="KUG389" s="446"/>
      <c r="KUH389" s="446"/>
      <c r="KUI389" s="446"/>
      <c r="KUJ389" s="446"/>
      <c r="KUK389" s="446"/>
      <c r="KUL389" s="446"/>
      <c r="KUM389" s="446"/>
      <c r="KUN389" s="446"/>
      <c r="KUO389" s="446"/>
      <c r="KUP389" s="446"/>
      <c r="KUQ389" s="446"/>
      <c r="KUR389" s="446"/>
      <c r="KUS389" s="446"/>
      <c r="KUT389" s="446"/>
      <c r="KUU389" s="446"/>
      <c r="KUV389" s="446"/>
      <c r="KUW389" s="446"/>
      <c r="KUX389" s="446"/>
      <c r="KUY389" s="446"/>
      <c r="KUZ389" s="446"/>
      <c r="KVA389" s="446"/>
      <c r="KVB389" s="446"/>
      <c r="KVC389" s="446"/>
      <c r="KVD389" s="446"/>
      <c r="KVE389" s="446"/>
      <c r="KVF389" s="446"/>
      <c r="KVG389" s="446"/>
      <c r="KVH389" s="446"/>
      <c r="KVI389" s="446"/>
      <c r="KVJ389" s="446"/>
      <c r="KVK389" s="446"/>
      <c r="KVL389" s="446"/>
      <c r="KVM389" s="446"/>
      <c r="KVN389" s="446"/>
      <c r="KVO389" s="446"/>
      <c r="KVP389" s="446"/>
      <c r="KVQ389" s="446"/>
      <c r="KVR389" s="446"/>
      <c r="KVS389" s="446"/>
      <c r="KVT389" s="446"/>
      <c r="KVU389" s="446"/>
      <c r="KVV389" s="446"/>
      <c r="KVW389" s="446"/>
      <c r="KVX389" s="446"/>
      <c r="KVY389" s="446"/>
      <c r="KVZ389" s="446"/>
      <c r="KWA389" s="446"/>
      <c r="KWB389" s="446"/>
      <c r="KWC389" s="446"/>
      <c r="KWD389" s="446"/>
      <c r="KWE389" s="446"/>
      <c r="KWF389" s="446"/>
      <c r="KWG389" s="446"/>
      <c r="KWH389" s="446"/>
      <c r="KWI389" s="446"/>
      <c r="KWJ389" s="446"/>
      <c r="KWK389" s="446"/>
      <c r="KWL389" s="446"/>
      <c r="KWM389" s="446"/>
      <c r="KWN389" s="446"/>
      <c r="KWO389" s="446"/>
      <c r="KWP389" s="446"/>
      <c r="KWQ389" s="446"/>
      <c r="KWR389" s="446"/>
      <c r="KWS389" s="446"/>
      <c r="KWT389" s="446"/>
      <c r="KWU389" s="446"/>
      <c r="KWV389" s="446"/>
      <c r="KWW389" s="446"/>
      <c r="KWX389" s="446"/>
      <c r="KWY389" s="446"/>
      <c r="KWZ389" s="446"/>
      <c r="KXA389" s="446"/>
      <c r="KXB389" s="446"/>
      <c r="KXC389" s="446"/>
      <c r="KXD389" s="446"/>
      <c r="KXE389" s="446"/>
      <c r="KXF389" s="446"/>
      <c r="KXG389" s="446"/>
      <c r="KXH389" s="446"/>
      <c r="KXI389" s="446"/>
      <c r="KXJ389" s="446"/>
      <c r="KXK389" s="446"/>
      <c r="KXL389" s="446"/>
      <c r="KXM389" s="446"/>
      <c r="KXN389" s="446"/>
      <c r="KXO389" s="446"/>
      <c r="KXP389" s="446"/>
      <c r="KXQ389" s="446"/>
      <c r="KXR389" s="446"/>
      <c r="KXS389" s="446"/>
      <c r="KXT389" s="446"/>
      <c r="KXU389" s="446"/>
      <c r="KXV389" s="446"/>
      <c r="KXW389" s="446"/>
      <c r="KXX389" s="446"/>
      <c r="KXY389" s="446"/>
      <c r="KXZ389" s="446"/>
      <c r="KYA389" s="446"/>
      <c r="KYB389" s="446"/>
      <c r="KYC389" s="446"/>
      <c r="KYD389" s="446"/>
      <c r="KYE389" s="446"/>
      <c r="KYF389" s="446"/>
      <c r="KYG389" s="446"/>
      <c r="KYH389" s="446"/>
      <c r="KYI389" s="446"/>
      <c r="KYJ389" s="446"/>
      <c r="KYK389" s="446"/>
      <c r="KYL389" s="446"/>
      <c r="KYM389" s="446"/>
      <c r="KYN389" s="446"/>
      <c r="KYO389" s="446"/>
      <c r="KYP389" s="446"/>
      <c r="KYQ389" s="446"/>
      <c r="KYR389" s="446"/>
      <c r="KYS389" s="446"/>
      <c r="KYT389" s="446"/>
      <c r="KYU389" s="446"/>
      <c r="KYV389" s="446"/>
      <c r="KYW389" s="446"/>
      <c r="KYX389" s="446"/>
      <c r="KYY389" s="446"/>
      <c r="KYZ389" s="446"/>
      <c r="KZA389" s="446"/>
      <c r="KZB389" s="446"/>
      <c r="KZC389" s="446"/>
      <c r="KZD389" s="446"/>
      <c r="KZE389" s="446"/>
      <c r="KZF389" s="446"/>
      <c r="KZG389" s="446"/>
      <c r="KZH389" s="446"/>
      <c r="KZI389" s="446"/>
      <c r="KZJ389" s="446"/>
      <c r="KZK389" s="446"/>
      <c r="KZL389" s="446"/>
      <c r="KZM389" s="446"/>
      <c r="KZN389" s="446"/>
      <c r="KZO389" s="446"/>
      <c r="KZP389" s="446"/>
      <c r="KZQ389" s="446"/>
      <c r="KZR389" s="446"/>
      <c r="KZS389" s="446"/>
      <c r="KZT389" s="446"/>
      <c r="KZU389" s="446"/>
      <c r="KZV389" s="446"/>
      <c r="KZW389" s="446"/>
      <c r="KZX389" s="446"/>
      <c r="KZY389" s="446"/>
      <c r="KZZ389" s="446"/>
      <c r="LAA389" s="446"/>
      <c r="LAB389" s="446"/>
      <c r="LAC389" s="446"/>
      <c r="LAD389" s="446"/>
      <c r="LAE389" s="446"/>
      <c r="LAF389" s="446"/>
      <c r="LAG389" s="446"/>
      <c r="LAH389" s="446"/>
      <c r="LAI389" s="446"/>
      <c r="LAJ389" s="446"/>
      <c r="LAK389" s="446"/>
      <c r="LAL389" s="446"/>
      <c r="LAM389" s="446"/>
      <c r="LAN389" s="446"/>
      <c r="LAO389" s="446"/>
      <c r="LAP389" s="446"/>
      <c r="LAQ389" s="446"/>
      <c r="LAR389" s="446"/>
      <c r="LAS389" s="446"/>
      <c r="LAT389" s="446"/>
      <c r="LAU389" s="446"/>
      <c r="LAV389" s="446"/>
      <c r="LAW389" s="446"/>
      <c r="LAX389" s="446"/>
      <c r="LAY389" s="446"/>
      <c r="LAZ389" s="446"/>
      <c r="LBA389" s="446"/>
      <c r="LBB389" s="446"/>
      <c r="LBC389" s="446"/>
      <c r="LBD389" s="446"/>
      <c r="LBE389" s="446"/>
      <c r="LBF389" s="446"/>
      <c r="LBG389" s="446"/>
      <c r="LBH389" s="446"/>
      <c r="LBI389" s="446"/>
      <c r="LBJ389" s="446"/>
      <c r="LBK389" s="446"/>
      <c r="LBL389" s="446"/>
      <c r="LBM389" s="446"/>
      <c r="LBN389" s="446"/>
      <c r="LBO389" s="446"/>
      <c r="LBP389" s="446"/>
      <c r="LBQ389" s="446"/>
      <c r="LBR389" s="446"/>
      <c r="LBS389" s="446"/>
      <c r="LBT389" s="446"/>
      <c r="LBU389" s="446"/>
      <c r="LBV389" s="446"/>
      <c r="LBW389" s="446"/>
      <c r="LBX389" s="446"/>
      <c r="LBY389" s="446"/>
      <c r="LBZ389" s="446"/>
      <c r="LCA389" s="446"/>
      <c r="LCB389" s="446"/>
      <c r="LCC389" s="446"/>
      <c r="LCD389" s="446"/>
      <c r="LCE389" s="446"/>
      <c r="LCF389" s="446"/>
      <c r="LCG389" s="446"/>
      <c r="LCH389" s="446"/>
      <c r="LCI389" s="446"/>
      <c r="LCJ389" s="446"/>
      <c r="LCK389" s="446"/>
      <c r="LCL389" s="446"/>
      <c r="LCM389" s="446"/>
      <c r="LCN389" s="446"/>
      <c r="LCO389" s="446"/>
      <c r="LCP389" s="446"/>
      <c r="LCQ389" s="446"/>
      <c r="LCR389" s="446"/>
      <c r="LCS389" s="446"/>
      <c r="LCT389" s="446"/>
      <c r="LCU389" s="446"/>
      <c r="LCV389" s="446"/>
      <c r="LCW389" s="446"/>
      <c r="LCX389" s="446"/>
      <c r="LCY389" s="446"/>
      <c r="LCZ389" s="446"/>
      <c r="LDA389" s="446"/>
      <c r="LDB389" s="446"/>
      <c r="LDC389" s="446"/>
      <c r="LDD389" s="446"/>
      <c r="LDE389" s="446"/>
      <c r="LDF389" s="446"/>
      <c r="LDG389" s="446"/>
      <c r="LDH389" s="446"/>
      <c r="LDI389" s="446"/>
      <c r="LDJ389" s="446"/>
      <c r="LDK389" s="446"/>
      <c r="LDL389" s="446"/>
      <c r="LDM389" s="446"/>
      <c r="LDN389" s="446"/>
      <c r="LDO389" s="446"/>
      <c r="LDP389" s="446"/>
      <c r="LDQ389" s="446"/>
      <c r="LDR389" s="446"/>
      <c r="LDS389" s="446"/>
      <c r="LDT389" s="446"/>
      <c r="LDU389" s="446"/>
      <c r="LDV389" s="446"/>
      <c r="LDW389" s="446"/>
      <c r="LDX389" s="446"/>
      <c r="LDY389" s="446"/>
      <c r="LDZ389" s="446"/>
      <c r="LEA389" s="446"/>
      <c r="LEB389" s="446"/>
      <c r="LEC389" s="446"/>
      <c r="LED389" s="446"/>
      <c r="LEE389" s="446"/>
      <c r="LEF389" s="446"/>
      <c r="LEG389" s="446"/>
      <c r="LEH389" s="446"/>
      <c r="LEI389" s="446"/>
      <c r="LEJ389" s="446"/>
      <c r="LEK389" s="446"/>
      <c r="LEL389" s="446"/>
      <c r="LEM389" s="446"/>
      <c r="LEN389" s="446"/>
      <c r="LEO389" s="446"/>
      <c r="LEP389" s="446"/>
      <c r="LEQ389" s="446"/>
      <c r="LER389" s="446"/>
      <c r="LES389" s="446"/>
      <c r="LET389" s="446"/>
      <c r="LEU389" s="446"/>
      <c r="LEV389" s="446"/>
      <c r="LEW389" s="446"/>
      <c r="LEX389" s="446"/>
      <c r="LEY389" s="446"/>
      <c r="LEZ389" s="446"/>
      <c r="LFA389" s="446"/>
      <c r="LFB389" s="446"/>
      <c r="LFC389" s="446"/>
      <c r="LFD389" s="446"/>
      <c r="LFE389" s="446"/>
      <c r="LFF389" s="446"/>
      <c r="LFG389" s="446"/>
      <c r="LFH389" s="446"/>
      <c r="LFI389" s="446"/>
      <c r="LFJ389" s="446"/>
      <c r="LFK389" s="446"/>
      <c r="LFL389" s="446"/>
      <c r="LFM389" s="446"/>
      <c r="LFN389" s="446"/>
      <c r="LFO389" s="446"/>
      <c r="LFP389" s="446"/>
      <c r="LFQ389" s="446"/>
      <c r="LFR389" s="446"/>
      <c r="LFS389" s="446"/>
      <c r="LFT389" s="446"/>
      <c r="LFU389" s="446"/>
      <c r="LFV389" s="446"/>
      <c r="LFW389" s="446"/>
      <c r="LFX389" s="446"/>
      <c r="LFY389" s="446"/>
      <c r="LFZ389" s="446"/>
      <c r="LGA389" s="446"/>
      <c r="LGB389" s="446"/>
      <c r="LGC389" s="446"/>
      <c r="LGD389" s="446"/>
      <c r="LGE389" s="446"/>
      <c r="LGF389" s="446"/>
      <c r="LGG389" s="446"/>
      <c r="LGH389" s="446"/>
      <c r="LGI389" s="446"/>
      <c r="LGJ389" s="446"/>
      <c r="LGK389" s="446"/>
      <c r="LGL389" s="446"/>
      <c r="LGM389" s="446"/>
      <c r="LGN389" s="446"/>
      <c r="LGO389" s="446"/>
      <c r="LGP389" s="446"/>
      <c r="LGQ389" s="446"/>
      <c r="LGR389" s="446"/>
      <c r="LGS389" s="446"/>
      <c r="LGT389" s="446"/>
      <c r="LGU389" s="446"/>
      <c r="LGV389" s="446"/>
      <c r="LGW389" s="446"/>
      <c r="LGX389" s="446"/>
      <c r="LGY389" s="446"/>
      <c r="LGZ389" s="446"/>
      <c r="LHA389" s="446"/>
      <c r="LHB389" s="446"/>
      <c r="LHC389" s="446"/>
      <c r="LHD389" s="446"/>
      <c r="LHE389" s="446"/>
      <c r="LHF389" s="446"/>
      <c r="LHG389" s="446"/>
      <c r="LHH389" s="446"/>
      <c r="LHI389" s="446"/>
      <c r="LHJ389" s="446"/>
      <c r="LHK389" s="446"/>
      <c r="LHL389" s="446"/>
      <c r="LHM389" s="446"/>
      <c r="LHN389" s="446"/>
      <c r="LHO389" s="446"/>
      <c r="LHP389" s="446"/>
      <c r="LHQ389" s="446"/>
      <c r="LHR389" s="446"/>
      <c r="LHS389" s="446"/>
      <c r="LHT389" s="446"/>
      <c r="LHU389" s="446"/>
      <c r="LHV389" s="446"/>
      <c r="LHW389" s="446"/>
      <c r="LHX389" s="446"/>
      <c r="LHY389" s="446"/>
      <c r="LHZ389" s="446"/>
      <c r="LIA389" s="446"/>
      <c r="LIB389" s="446"/>
      <c r="LIC389" s="446"/>
      <c r="LID389" s="446"/>
      <c r="LIE389" s="446"/>
      <c r="LIF389" s="446"/>
      <c r="LIG389" s="446"/>
      <c r="LIH389" s="446"/>
      <c r="LII389" s="446"/>
      <c r="LIJ389" s="446"/>
      <c r="LIK389" s="446"/>
      <c r="LIL389" s="446"/>
      <c r="LIM389" s="446"/>
      <c r="LIN389" s="446"/>
      <c r="LIO389" s="446"/>
      <c r="LIP389" s="446"/>
      <c r="LIQ389" s="446"/>
      <c r="LIR389" s="446"/>
      <c r="LIS389" s="446"/>
      <c r="LIT389" s="446"/>
      <c r="LIU389" s="446"/>
      <c r="LIV389" s="446"/>
      <c r="LIW389" s="446"/>
      <c r="LIX389" s="446"/>
      <c r="LIY389" s="446"/>
      <c r="LIZ389" s="446"/>
      <c r="LJA389" s="446"/>
      <c r="LJB389" s="446"/>
      <c r="LJC389" s="446"/>
      <c r="LJD389" s="446"/>
      <c r="LJE389" s="446"/>
      <c r="LJF389" s="446"/>
      <c r="LJG389" s="446"/>
      <c r="LJH389" s="446"/>
      <c r="LJI389" s="446"/>
      <c r="LJJ389" s="446"/>
      <c r="LJK389" s="446"/>
      <c r="LJL389" s="446"/>
      <c r="LJM389" s="446"/>
      <c r="LJN389" s="446"/>
      <c r="LJO389" s="446"/>
      <c r="LJP389" s="446"/>
      <c r="LJQ389" s="446"/>
      <c r="LJR389" s="446"/>
      <c r="LJS389" s="446"/>
      <c r="LJT389" s="446"/>
      <c r="LJU389" s="446"/>
      <c r="LJV389" s="446"/>
      <c r="LJW389" s="446"/>
      <c r="LJX389" s="446"/>
      <c r="LJY389" s="446"/>
      <c r="LJZ389" s="446"/>
      <c r="LKA389" s="446"/>
      <c r="LKB389" s="446"/>
      <c r="LKC389" s="446"/>
      <c r="LKD389" s="446"/>
      <c r="LKE389" s="446"/>
      <c r="LKF389" s="446"/>
      <c r="LKG389" s="446"/>
      <c r="LKH389" s="446"/>
      <c r="LKI389" s="446"/>
      <c r="LKJ389" s="446"/>
      <c r="LKK389" s="446"/>
      <c r="LKL389" s="446"/>
      <c r="LKM389" s="446"/>
      <c r="LKN389" s="446"/>
      <c r="LKO389" s="446"/>
      <c r="LKP389" s="446"/>
      <c r="LKQ389" s="446"/>
      <c r="LKR389" s="446"/>
      <c r="LKS389" s="446"/>
      <c r="LKT389" s="446"/>
      <c r="LKU389" s="446"/>
      <c r="LKV389" s="446"/>
      <c r="LKW389" s="446"/>
      <c r="LKX389" s="446"/>
      <c r="LKY389" s="446"/>
      <c r="LKZ389" s="446"/>
      <c r="LLA389" s="446"/>
      <c r="LLB389" s="446"/>
      <c r="LLC389" s="446"/>
      <c r="LLD389" s="446"/>
      <c r="LLE389" s="446"/>
      <c r="LLF389" s="446"/>
      <c r="LLG389" s="446"/>
      <c r="LLH389" s="446"/>
      <c r="LLI389" s="446"/>
      <c r="LLJ389" s="446"/>
      <c r="LLK389" s="446"/>
      <c r="LLL389" s="446"/>
      <c r="LLM389" s="446"/>
      <c r="LLN389" s="446"/>
      <c r="LLO389" s="446"/>
      <c r="LLP389" s="446"/>
      <c r="LLQ389" s="446"/>
      <c r="LLR389" s="446"/>
      <c r="LLS389" s="446"/>
      <c r="LLT389" s="446"/>
      <c r="LLU389" s="446"/>
      <c r="LLV389" s="446"/>
      <c r="LLW389" s="446"/>
      <c r="LLX389" s="446"/>
      <c r="LLY389" s="446"/>
      <c r="LLZ389" s="446"/>
      <c r="LMA389" s="446"/>
      <c r="LMB389" s="446"/>
      <c r="LMC389" s="446"/>
      <c r="LMD389" s="446"/>
      <c r="LME389" s="446"/>
      <c r="LMF389" s="446"/>
      <c r="LMG389" s="446"/>
      <c r="LMH389" s="446"/>
      <c r="LMI389" s="446"/>
      <c r="LMJ389" s="446"/>
      <c r="LMK389" s="446"/>
      <c r="LML389" s="446"/>
      <c r="LMM389" s="446"/>
      <c r="LMN389" s="446"/>
      <c r="LMO389" s="446"/>
      <c r="LMP389" s="446"/>
      <c r="LMQ389" s="446"/>
      <c r="LMR389" s="446"/>
      <c r="LMS389" s="446"/>
      <c r="LMT389" s="446"/>
      <c r="LMU389" s="446"/>
      <c r="LMV389" s="446"/>
      <c r="LMW389" s="446"/>
      <c r="LMX389" s="446"/>
      <c r="LMY389" s="446"/>
      <c r="LMZ389" s="446"/>
      <c r="LNA389" s="446"/>
      <c r="LNB389" s="446"/>
      <c r="LNC389" s="446"/>
      <c r="LND389" s="446"/>
      <c r="LNE389" s="446"/>
      <c r="LNF389" s="446"/>
      <c r="LNG389" s="446"/>
      <c r="LNH389" s="446"/>
      <c r="LNI389" s="446"/>
      <c r="LNJ389" s="446"/>
      <c r="LNK389" s="446"/>
      <c r="LNL389" s="446"/>
      <c r="LNM389" s="446"/>
      <c r="LNN389" s="446"/>
      <c r="LNO389" s="446"/>
      <c r="LNP389" s="446"/>
      <c r="LNQ389" s="446"/>
      <c r="LNR389" s="446"/>
      <c r="LNS389" s="446"/>
      <c r="LNT389" s="446"/>
      <c r="LNU389" s="446"/>
      <c r="LNV389" s="446"/>
      <c r="LNW389" s="446"/>
      <c r="LNX389" s="446"/>
      <c r="LNY389" s="446"/>
      <c r="LNZ389" s="446"/>
      <c r="LOA389" s="446"/>
      <c r="LOB389" s="446"/>
      <c r="LOC389" s="446"/>
      <c r="LOD389" s="446"/>
      <c r="LOE389" s="446"/>
      <c r="LOF389" s="446"/>
      <c r="LOG389" s="446"/>
      <c r="LOH389" s="446"/>
      <c r="LOI389" s="446"/>
      <c r="LOJ389" s="446"/>
      <c r="LOK389" s="446"/>
      <c r="LOL389" s="446"/>
      <c r="LOM389" s="446"/>
      <c r="LON389" s="446"/>
      <c r="LOO389" s="446"/>
      <c r="LOP389" s="446"/>
      <c r="LOQ389" s="446"/>
      <c r="LOR389" s="446"/>
      <c r="LOS389" s="446"/>
      <c r="LOT389" s="446"/>
      <c r="LOU389" s="446"/>
      <c r="LOV389" s="446"/>
      <c r="LOW389" s="446"/>
      <c r="LOX389" s="446"/>
      <c r="LOY389" s="446"/>
      <c r="LOZ389" s="446"/>
      <c r="LPA389" s="446"/>
      <c r="LPB389" s="446"/>
      <c r="LPC389" s="446"/>
      <c r="LPD389" s="446"/>
      <c r="LPE389" s="446"/>
      <c r="LPF389" s="446"/>
      <c r="LPG389" s="446"/>
      <c r="LPH389" s="446"/>
      <c r="LPI389" s="446"/>
      <c r="LPJ389" s="446"/>
      <c r="LPK389" s="446"/>
      <c r="LPL389" s="446"/>
      <c r="LPM389" s="446"/>
      <c r="LPN389" s="446"/>
      <c r="LPO389" s="446"/>
      <c r="LPP389" s="446"/>
      <c r="LPQ389" s="446"/>
      <c r="LPR389" s="446"/>
      <c r="LPS389" s="446"/>
      <c r="LPT389" s="446"/>
      <c r="LPU389" s="446"/>
      <c r="LPV389" s="446"/>
      <c r="LPW389" s="446"/>
      <c r="LPX389" s="446"/>
      <c r="LPY389" s="446"/>
      <c r="LPZ389" s="446"/>
      <c r="LQA389" s="446"/>
      <c r="LQB389" s="446"/>
      <c r="LQC389" s="446"/>
      <c r="LQD389" s="446"/>
      <c r="LQE389" s="446"/>
      <c r="LQF389" s="446"/>
      <c r="LQG389" s="446"/>
      <c r="LQH389" s="446"/>
      <c r="LQI389" s="446"/>
      <c r="LQJ389" s="446"/>
      <c r="LQK389" s="446"/>
      <c r="LQL389" s="446"/>
      <c r="LQM389" s="446"/>
      <c r="LQN389" s="446"/>
      <c r="LQO389" s="446"/>
      <c r="LQP389" s="446"/>
      <c r="LQQ389" s="446"/>
      <c r="LQR389" s="446"/>
      <c r="LQS389" s="446"/>
      <c r="LQT389" s="446"/>
      <c r="LQU389" s="446"/>
      <c r="LQV389" s="446"/>
      <c r="LQW389" s="446"/>
      <c r="LQX389" s="446"/>
      <c r="LQY389" s="446"/>
      <c r="LQZ389" s="446"/>
      <c r="LRA389" s="446"/>
      <c r="LRB389" s="446"/>
      <c r="LRC389" s="446"/>
      <c r="LRD389" s="446"/>
      <c r="LRE389" s="446"/>
      <c r="LRF389" s="446"/>
      <c r="LRG389" s="446"/>
      <c r="LRH389" s="446"/>
      <c r="LRI389" s="446"/>
      <c r="LRJ389" s="446"/>
      <c r="LRK389" s="446"/>
      <c r="LRL389" s="446"/>
      <c r="LRM389" s="446"/>
      <c r="LRN389" s="446"/>
      <c r="LRO389" s="446"/>
      <c r="LRP389" s="446"/>
      <c r="LRQ389" s="446"/>
      <c r="LRR389" s="446"/>
      <c r="LRS389" s="446"/>
      <c r="LRT389" s="446"/>
      <c r="LRU389" s="446"/>
      <c r="LRV389" s="446"/>
      <c r="LRW389" s="446"/>
      <c r="LRX389" s="446"/>
      <c r="LRY389" s="446"/>
      <c r="LRZ389" s="446"/>
      <c r="LSA389" s="446"/>
      <c r="LSB389" s="446"/>
      <c r="LSC389" s="446"/>
      <c r="LSD389" s="446"/>
      <c r="LSE389" s="446"/>
      <c r="LSF389" s="446"/>
      <c r="LSG389" s="446"/>
      <c r="LSH389" s="446"/>
      <c r="LSI389" s="446"/>
      <c r="LSJ389" s="446"/>
      <c r="LSK389" s="446"/>
      <c r="LSL389" s="446"/>
      <c r="LSM389" s="446"/>
      <c r="LSN389" s="446"/>
      <c r="LSO389" s="446"/>
      <c r="LSP389" s="446"/>
      <c r="LSQ389" s="446"/>
      <c r="LSR389" s="446"/>
      <c r="LSS389" s="446"/>
      <c r="LST389" s="446"/>
      <c r="LSU389" s="446"/>
      <c r="LSV389" s="446"/>
      <c r="LSW389" s="446"/>
      <c r="LSX389" s="446"/>
      <c r="LSY389" s="446"/>
      <c r="LSZ389" s="446"/>
      <c r="LTA389" s="446"/>
      <c r="LTB389" s="446"/>
      <c r="LTC389" s="446"/>
      <c r="LTD389" s="446"/>
      <c r="LTE389" s="446"/>
      <c r="LTF389" s="446"/>
      <c r="LTG389" s="446"/>
      <c r="LTH389" s="446"/>
      <c r="LTI389" s="446"/>
      <c r="LTJ389" s="446"/>
      <c r="LTK389" s="446"/>
      <c r="LTL389" s="446"/>
      <c r="LTM389" s="446"/>
      <c r="LTN389" s="446"/>
      <c r="LTO389" s="446"/>
      <c r="LTP389" s="446"/>
      <c r="LTQ389" s="446"/>
      <c r="LTR389" s="446"/>
      <c r="LTS389" s="446"/>
      <c r="LTT389" s="446"/>
      <c r="LTU389" s="446"/>
      <c r="LTV389" s="446"/>
      <c r="LTW389" s="446"/>
      <c r="LTX389" s="446"/>
      <c r="LTY389" s="446"/>
      <c r="LTZ389" s="446"/>
      <c r="LUA389" s="446"/>
      <c r="LUB389" s="446"/>
      <c r="LUC389" s="446"/>
      <c r="LUD389" s="446"/>
      <c r="LUE389" s="446"/>
      <c r="LUF389" s="446"/>
      <c r="LUG389" s="446"/>
      <c r="LUH389" s="446"/>
      <c r="LUI389" s="446"/>
      <c r="LUJ389" s="446"/>
      <c r="LUK389" s="446"/>
      <c r="LUL389" s="446"/>
      <c r="LUM389" s="446"/>
      <c r="LUN389" s="446"/>
      <c r="LUO389" s="446"/>
      <c r="LUP389" s="446"/>
      <c r="LUQ389" s="446"/>
      <c r="LUR389" s="446"/>
      <c r="LUS389" s="446"/>
      <c r="LUT389" s="446"/>
      <c r="LUU389" s="446"/>
      <c r="LUV389" s="446"/>
      <c r="LUW389" s="446"/>
      <c r="LUX389" s="446"/>
      <c r="LUY389" s="446"/>
      <c r="LUZ389" s="446"/>
      <c r="LVA389" s="446"/>
      <c r="LVB389" s="446"/>
      <c r="LVC389" s="446"/>
      <c r="LVD389" s="446"/>
      <c r="LVE389" s="446"/>
      <c r="LVF389" s="446"/>
      <c r="LVG389" s="446"/>
      <c r="LVH389" s="446"/>
      <c r="LVI389" s="446"/>
      <c r="LVJ389" s="446"/>
      <c r="LVK389" s="446"/>
      <c r="LVL389" s="446"/>
      <c r="LVM389" s="446"/>
      <c r="LVN389" s="446"/>
      <c r="LVO389" s="446"/>
      <c r="LVP389" s="446"/>
      <c r="LVQ389" s="446"/>
      <c r="LVR389" s="446"/>
      <c r="LVS389" s="446"/>
      <c r="LVT389" s="446"/>
      <c r="LVU389" s="446"/>
      <c r="LVV389" s="446"/>
      <c r="LVW389" s="446"/>
      <c r="LVX389" s="446"/>
      <c r="LVY389" s="446"/>
      <c r="LVZ389" s="446"/>
      <c r="LWA389" s="446"/>
      <c r="LWB389" s="446"/>
      <c r="LWC389" s="446"/>
      <c r="LWD389" s="446"/>
      <c r="LWE389" s="446"/>
      <c r="LWF389" s="446"/>
      <c r="LWG389" s="446"/>
      <c r="LWH389" s="446"/>
      <c r="LWI389" s="446"/>
      <c r="LWJ389" s="446"/>
      <c r="LWK389" s="446"/>
      <c r="LWL389" s="446"/>
      <c r="LWM389" s="446"/>
      <c r="LWN389" s="446"/>
      <c r="LWO389" s="446"/>
      <c r="LWP389" s="446"/>
      <c r="LWQ389" s="446"/>
      <c r="LWR389" s="446"/>
      <c r="LWS389" s="446"/>
      <c r="LWT389" s="446"/>
      <c r="LWU389" s="446"/>
      <c r="LWV389" s="446"/>
      <c r="LWW389" s="446"/>
      <c r="LWX389" s="446"/>
      <c r="LWY389" s="446"/>
      <c r="LWZ389" s="446"/>
      <c r="LXA389" s="446"/>
      <c r="LXB389" s="446"/>
      <c r="LXC389" s="446"/>
      <c r="LXD389" s="446"/>
      <c r="LXE389" s="446"/>
      <c r="LXF389" s="446"/>
      <c r="LXG389" s="446"/>
      <c r="LXH389" s="446"/>
      <c r="LXI389" s="446"/>
      <c r="LXJ389" s="446"/>
      <c r="LXK389" s="446"/>
      <c r="LXL389" s="446"/>
      <c r="LXM389" s="446"/>
      <c r="LXN389" s="446"/>
      <c r="LXO389" s="446"/>
      <c r="LXP389" s="446"/>
      <c r="LXQ389" s="446"/>
      <c r="LXR389" s="446"/>
      <c r="LXS389" s="446"/>
      <c r="LXT389" s="446"/>
      <c r="LXU389" s="446"/>
      <c r="LXV389" s="446"/>
      <c r="LXW389" s="446"/>
      <c r="LXX389" s="446"/>
      <c r="LXY389" s="446"/>
      <c r="LXZ389" s="446"/>
      <c r="LYA389" s="446"/>
      <c r="LYB389" s="446"/>
      <c r="LYC389" s="446"/>
      <c r="LYD389" s="446"/>
      <c r="LYE389" s="446"/>
      <c r="LYF389" s="446"/>
      <c r="LYG389" s="446"/>
      <c r="LYH389" s="446"/>
      <c r="LYI389" s="446"/>
      <c r="LYJ389" s="446"/>
      <c r="LYK389" s="446"/>
      <c r="LYL389" s="446"/>
      <c r="LYM389" s="446"/>
      <c r="LYN389" s="446"/>
      <c r="LYO389" s="446"/>
      <c r="LYP389" s="446"/>
      <c r="LYQ389" s="446"/>
      <c r="LYR389" s="446"/>
      <c r="LYS389" s="446"/>
      <c r="LYT389" s="446"/>
      <c r="LYU389" s="446"/>
      <c r="LYV389" s="446"/>
      <c r="LYW389" s="446"/>
      <c r="LYX389" s="446"/>
      <c r="LYY389" s="446"/>
      <c r="LYZ389" s="446"/>
      <c r="LZA389" s="446"/>
      <c r="LZB389" s="446"/>
      <c r="LZC389" s="446"/>
      <c r="LZD389" s="446"/>
      <c r="LZE389" s="446"/>
      <c r="LZF389" s="446"/>
      <c r="LZG389" s="446"/>
      <c r="LZH389" s="446"/>
      <c r="LZI389" s="446"/>
      <c r="LZJ389" s="446"/>
      <c r="LZK389" s="446"/>
      <c r="LZL389" s="446"/>
      <c r="LZM389" s="446"/>
      <c r="LZN389" s="446"/>
      <c r="LZO389" s="446"/>
      <c r="LZP389" s="446"/>
      <c r="LZQ389" s="446"/>
      <c r="LZR389" s="446"/>
      <c r="LZS389" s="446"/>
      <c r="LZT389" s="446"/>
      <c r="LZU389" s="446"/>
      <c r="LZV389" s="446"/>
      <c r="LZW389" s="446"/>
      <c r="LZX389" s="446"/>
      <c r="LZY389" s="446"/>
      <c r="LZZ389" s="446"/>
      <c r="MAA389" s="446"/>
      <c r="MAB389" s="446"/>
      <c r="MAC389" s="446"/>
      <c r="MAD389" s="446"/>
      <c r="MAE389" s="446"/>
      <c r="MAF389" s="446"/>
      <c r="MAG389" s="446"/>
      <c r="MAH389" s="446"/>
      <c r="MAI389" s="446"/>
      <c r="MAJ389" s="446"/>
      <c r="MAK389" s="446"/>
      <c r="MAL389" s="446"/>
      <c r="MAM389" s="446"/>
      <c r="MAN389" s="446"/>
      <c r="MAO389" s="446"/>
      <c r="MAP389" s="446"/>
      <c r="MAQ389" s="446"/>
      <c r="MAR389" s="446"/>
      <c r="MAS389" s="446"/>
      <c r="MAT389" s="446"/>
      <c r="MAU389" s="446"/>
      <c r="MAV389" s="446"/>
      <c r="MAW389" s="446"/>
      <c r="MAX389" s="446"/>
      <c r="MAY389" s="446"/>
      <c r="MAZ389" s="446"/>
      <c r="MBA389" s="446"/>
      <c r="MBB389" s="446"/>
      <c r="MBC389" s="446"/>
      <c r="MBD389" s="446"/>
      <c r="MBE389" s="446"/>
      <c r="MBF389" s="446"/>
      <c r="MBG389" s="446"/>
      <c r="MBH389" s="446"/>
      <c r="MBI389" s="446"/>
      <c r="MBJ389" s="446"/>
      <c r="MBK389" s="446"/>
      <c r="MBL389" s="446"/>
      <c r="MBM389" s="446"/>
      <c r="MBN389" s="446"/>
      <c r="MBO389" s="446"/>
      <c r="MBP389" s="446"/>
      <c r="MBQ389" s="446"/>
      <c r="MBR389" s="446"/>
      <c r="MBS389" s="446"/>
      <c r="MBT389" s="446"/>
      <c r="MBU389" s="446"/>
      <c r="MBV389" s="446"/>
      <c r="MBW389" s="446"/>
      <c r="MBX389" s="446"/>
      <c r="MBY389" s="446"/>
      <c r="MBZ389" s="446"/>
      <c r="MCA389" s="446"/>
      <c r="MCB389" s="446"/>
      <c r="MCC389" s="446"/>
      <c r="MCD389" s="446"/>
      <c r="MCE389" s="446"/>
      <c r="MCF389" s="446"/>
      <c r="MCG389" s="446"/>
      <c r="MCH389" s="446"/>
      <c r="MCI389" s="446"/>
      <c r="MCJ389" s="446"/>
      <c r="MCK389" s="446"/>
      <c r="MCL389" s="446"/>
      <c r="MCM389" s="446"/>
      <c r="MCN389" s="446"/>
      <c r="MCO389" s="446"/>
      <c r="MCP389" s="446"/>
      <c r="MCQ389" s="446"/>
      <c r="MCR389" s="446"/>
      <c r="MCS389" s="446"/>
      <c r="MCT389" s="446"/>
      <c r="MCU389" s="446"/>
      <c r="MCV389" s="446"/>
      <c r="MCW389" s="446"/>
      <c r="MCX389" s="446"/>
      <c r="MCY389" s="446"/>
      <c r="MCZ389" s="446"/>
      <c r="MDA389" s="446"/>
      <c r="MDB389" s="446"/>
      <c r="MDC389" s="446"/>
      <c r="MDD389" s="446"/>
      <c r="MDE389" s="446"/>
      <c r="MDF389" s="446"/>
      <c r="MDG389" s="446"/>
      <c r="MDH389" s="446"/>
      <c r="MDI389" s="446"/>
      <c r="MDJ389" s="446"/>
      <c r="MDK389" s="446"/>
      <c r="MDL389" s="446"/>
      <c r="MDM389" s="446"/>
      <c r="MDN389" s="446"/>
      <c r="MDO389" s="446"/>
      <c r="MDP389" s="446"/>
      <c r="MDQ389" s="446"/>
      <c r="MDR389" s="446"/>
      <c r="MDS389" s="446"/>
      <c r="MDT389" s="446"/>
      <c r="MDU389" s="446"/>
      <c r="MDV389" s="446"/>
      <c r="MDW389" s="446"/>
      <c r="MDX389" s="446"/>
      <c r="MDY389" s="446"/>
      <c r="MDZ389" s="446"/>
      <c r="MEA389" s="446"/>
      <c r="MEB389" s="446"/>
      <c r="MEC389" s="446"/>
      <c r="MED389" s="446"/>
      <c r="MEE389" s="446"/>
      <c r="MEF389" s="446"/>
      <c r="MEG389" s="446"/>
      <c r="MEH389" s="446"/>
      <c r="MEI389" s="446"/>
      <c r="MEJ389" s="446"/>
      <c r="MEK389" s="446"/>
      <c r="MEL389" s="446"/>
      <c r="MEM389" s="446"/>
      <c r="MEN389" s="446"/>
      <c r="MEO389" s="446"/>
      <c r="MEP389" s="446"/>
      <c r="MEQ389" s="446"/>
      <c r="MER389" s="446"/>
      <c r="MES389" s="446"/>
      <c r="MET389" s="446"/>
      <c r="MEU389" s="446"/>
      <c r="MEV389" s="446"/>
      <c r="MEW389" s="446"/>
      <c r="MEX389" s="446"/>
      <c r="MEY389" s="446"/>
      <c r="MEZ389" s="446"/>
      <c r="MFA389" s="446"/>
      <c r="MFB389" s="446"/>
      <c r="MFC389" s="446"/>
      <c r="MFD389" s="446"/>
      <c r="MFE389" s="446"/>
      <c r="MFF389" s="446"/>
      <c r="MFG389" s="446"/>
      <c r="MFH389" s="446"/>
      <c r="MFI389" s="446"/>
      <c r="MFJ389" s="446"/>
      <c r="MFK389" s="446"/>
      <c r="MFL389" s="446"/>
      <c r="MFM389" s="446"/>
      <c r="MFN389" s="446"/>
      <c r="MFO389" s="446"/>
      <c r="MFP389" s="446"/>
      <c r="MFQ389" s="446"/>
      <c r="MFR389" s="446"/>
      <c r="MFS389" s="446"/>
      <c r="MFT389" s="446"/>
      <c r="MFU389" s="446"/>
      <c r="MFV389" s="446"/>
      <c r="MFW389" s="446"/>
      <c r="MFX389" s="446"/>
      <c r="MFY389" s="446"/>
      <c r="MFZ389" s="446"/>
      <c r="MGA389" s="446"/>
      <c r="MGB389" s="446"/>
      <c r="MGC389" s="446"/>
      <c r="MGD389" s="446"/>
      <c r="MGE389" s="446"/>
      <c r="MGF389" s="446"/>
      <c r="MGG389" s="446"/>
      <c r="MGH389" s="446"/>
      <c r="MGI389" s="446"/>
      <c r="MGJ389" s="446"/>
      <c r="MGK389" s="446"/>
      <c r="MGL389" s="446"/>
      <c r="MGM389" s="446"/>
      <c r="MGN389" s="446"/>
      <c r="MGO389" s="446"/>
      <c r="MGP389" s="446"/>
      <c r="MGQ389" s="446"/>
      <c r="MGR389" s="446"/>
      <c r="MGS389" s="446"/>
      <c r="MGT389" s="446"/>
      <c r="MGU389" s="446"/>
      <c r="MGV389" s="446"/>
      <c r="MGW389" s="446"/>
      <c r="MGX389" s="446"/>
      <c r="MGY389" s="446"/>
      <c r="MGZ389" s="446"/>
      <c r="MHA389" s="446"/>
      <c r="MHB389" s="446"/>
      <c r="MHC389" s="446"/>
      <c r="MHD389" s="446"/>
      <c r="MHE389" s="446"/>
      <c r="MHF389" s="446"/>
      <c r="MHG389" s="446"/>
      <c r="MHH389" s="446"/>
      <c r="MHI389" s="446"/>
      <c r="MHJ389" s="446"/>
      <c r="MHK389" s="446"/>
      <c r="MHL389" s="446"/>
      <c r="MHM389" s="446"/>
      <c r="MHN389" s="446"/>
      <c r="MHO389" s="446"/>
      <c r="MHP389" s="446"/>
      <c r="MHQ389" s="446"/>
      <c r="MHR389" s="446"/>
      <c r="MHS389" s="446"/>
      <c r="MHT389" s="446"/>
      <c r="MHU389" s="446"/>
      <c r="MHV389" s="446"/>
      <c r="MHW389" s="446"/>
      <c r="MHX389" s="446"/>
      <c r="MHY389" s="446"/>
      <c r="MHZ389" s="446"/>
      <c r="MIA389" s="446"/>
      <c r="MIB389" s="446"/>
      <c r="MIC389" s="446"/>
      <c r="MID389" s="446"/>
      <c r="MIE389" s="446"/>
      <c r="MIF389" s="446"/>
      <c r="MIG389" s="446"/>
      <c r="MIH389" s="446"/>
      <c r="MII389" s="446"/>
      <c r="MIJ389" s="446"/>
      <c r="MIK389" s="446"/>
      <c r="MIL389" s="446"/>
      <c r="MIM389" s="446"/>
      <c r="MIN389" s="446"/>
      <c r="MIO389" s="446"/>
      <c r="MIP389" s="446"/>
      <c r="MIQ389" s="446"/>
      <c r="MIR389" s="446"/>
      <c r="MIS389" s="446"/>
      <c r="MIT389" s="446"/>
      <c r="MIU389" s="446"/>
      <c r="MIV389" s="446"/>
      <c r="MIW389" s="446"/>
      <c r="MIX389" s="446"/>
      <c r="MIY389" s="446"/>
      <c r="MIZ389" s="446"/>
      <c r="MJA389" s="446"/>
      <c r="MJB389" s="446"/>
      <c r="MJC389" s="446"/>
      <c r="MJD389" s="446"/>
      <c r="MJE389" s="446"/>
      <c r="MJF389" s="446"/>
      <c r="MJG389" s="446"/>
      <c r="MJH389" s="446"/>
      <c r="MJI389" s="446"/>
      <c r="MJJ389" s="446"/>
      <c r="MJK389" s="446"/>
      <c r="MJL389" s="446"/>
      <c r="MJM389" s="446"/>
      <c r="MJN389" s="446"/>
      <c r="MJO389" s="446"/>
      <c r="MJP389" s="446"/>
      <c r="MJQ389" s="446"/>
      <c r="MJR389" s="446"/>
      <c r="MJS389" s="446"/>
      <c r="MJT389" s="446"/>
      <c r="MJU389" s="446"/>
      <c r="MJV389" s="446"/>
      <c r="MJW389" s="446"/>
      <c r="MJX389" s="446"/>
      <c r="MJY389" s="446"/>
      <c r="MJZ389" s="446"/>
      <c r="MKA389" s="446"/>
      <c r="MKB389" s="446"/>
      <c r="MKC389" s="446"/>
      <c r="MKD389" s="446"/>
      <c r="MKE389" s="446"/>
      <c r="MKF389" s="446"/>
      <c r="MKG389" s="446"/>
      <c r="MKH389" s="446"/>
      <c r="MKI389" s="446"/>
      <c r="MKJ389" s="446"/>
      <c r="MKK389" s="446"/>
      <c r="MKL389" s="446"/>
      <c r="MKM389" s="446"/>
      <c r="MKN389" s="446"/>
      <c r="MKO389" s="446"/>
      <c r="MKP389" s="446"/>
      <c r="MKQ389" s="446"/>
      <c r="MKR389" s="446"/>
      <c r="MKS389" s="446"/>
      <c r="MKT389" s="446"/>
      <c r="MKU389" s="446"/>
      <c r="MKV389" s="446"/>
      <c r="MKW389" s="446"/>
      <c r="MKX389" s="446"/>
      <c r="MKY389" s="446"/>
      <c r="MKZ389" s="446"/>
      <c r="MLA389" s="446"/>
      <c r="MLB389" s="446"/>
      <c r="MLC389" s="446"/>
      <c r="MLD389" s="446"/>
      <c r="MLE389" s="446"/>
      <c r="MLF389" s="446"/>
      <c r="MLG389" s="446"/>
      <c r="MLH389" s="446"/>
      <c r="MLI389" s="446"/>
      <c r="MLJ389" s="446"/>
      <c r="MLK389" s="446"/>
      <c r="MLL389" s="446"/>
      <c r="MLM389" s="446"/>
      <c r="MLN389" s="446"/>
      <c r="MLO389" s="446"/>
      <c r="MLP389" s="446"/>
      <c r="MLQ389" s="446"/>
      <c r="MLR389" s="446"/>
      <c r="MLS389" s="446"/>
      <c r="MLT389" s="446"/>
      <c r="MLU389" s="446"/>
      <c r="MLV389" s="446"/>
      <c r="MLW389" s="446"/>
      <c r="MLX389" s="446"/>
      <c r="MLY389" s="446"/>
      <c r="MLZ389" s="446"/>
      <c r="MMA389" s="446"/>
      <c r="MMB389" s="446"/>
      <c r="MMC389" s="446"/>
      <c r="MMD389" s="446"/>
      <c r="MME389" s="446"/>
      <c r="MMF389" s="446"/>
      <c r="MMG389" s="446"/>
      <c r="MMH389" s="446"/>
      <c r="MMI389" s="446"/>
      <c r="MMJ389" s="446"/>
      <c r="MMK389" s="446"/>
      <c r="MML389" s="446"/>
      <c r="MMM389" s="446"/>
      <c r="MMN389" s="446"/>
      <c r="MMO389" s="446"/>
      <c r="MMP389" s="446"/>
      <c r="MMQ389" s="446"/>
      <c r="MMR389" s="446"/>
      <c r="MMS389" s="446"/>
      <c r="MMT389" s="446"/>
      <c r="MMU389" s="446"/>
      <c r="MMV389" s="446"/>
      <c r="MMW389" s="446"/>
      <c r="MMX389" s="446"/>
      <c r="MMY389" s="446"/>
      <c r="MMZ389" s="446"/>
      <c r="MNA389" s="446"/>
      <c r="MNB389" s="446"/>
      <c r="MNC389" s="446"/>
      <c r="MND389" s="446"/>
      <c r="MNE389" s="446"/>
      <c r="MNF389" s="446"/>
      <c r="MNG389" s="446"/>
      <c r="MNH389" s="446"/>
      <c r="MNI389" s="446"/>
      <c r="MNJ389" s="446"/>
      <c r="MNK389" s="446"/>
      <c r="MNL389" s="446"/>
      <c r="MNM389" s="446"/>
      <c r="MNN389" s="446"/>
      <c r="MNO389" s="446"/>
      <c r="MNP389" s="446"/>
      <c r="MNQ389" s="446"/>
      <c r="MNR389" s="446"/>
      <c r="MNS389" s="446"/>
      <c r="MNT389" s="446"/>
      <c r="MNU389" s="446"/>
      <c r="MNV389" s="446"/>
      <c r="MNW389" s="446"/>
      <c r="MNX389" s="446"/>
      <c r="MNY389" s="446"/>
      <c r="MNZ389" s="446"/>
      <c r="MOA389" s="446"/>
      <c r="MOB389" s="446"/>
      <c r="MOC389" s="446"/>
      <c r="MOD389" s="446"/>
      <c r="MOE389" s="446"/>
      <c r="MOF389" s="446"/>
      <c r="MOG389" s="446"/>
      <c r="MOH389" s="446"/>
      <c r="MOI389" s="446"/>
      <c r="MOJ389" s="446"/>
      <c r="MOK389" s="446"/>
      <c r="MOL389" s="446"/>
      <c r="MOM389" s="446"/>
      <c r="MON389" s="446"/>
      <c r="MOO389" s="446"/>
      <c r="MOP389" s="446"/>
      <c r="MOQ389" s="446"/>
      <c r="MOR389" s="446"/>
      <c r="MOS389" s="446"/>
      <c r="MOT389" s="446"/>
      <c r="MOU389" s="446"/>
      <c r="MOV389" s="446"/>
      <c r="MOW389" s="446"/>
      <c r="MOX389" s="446"/>
      <c r="MOY389" s="446"/>
      <c r="MOZ389" s="446"/>
      <c r="MPA389" s="446"/>
      <c r="MPB389" s="446"/>
      <c r="MPC389" s="446"/>
      <c r="MPD389" s="446"/>
      <c r="MPE389" s="446"/>
      <c r="MPF389" s="446"/>
      <c r="MPG389" s="446"/>
      <c r="MPH389" s="446"/>
      <c r="MPI389" s="446"/>
      <c r="MPJ389" s="446"/>
      <c r="MPK389" s="446"/>
      <c r="MPL389" s="446"/>
      <c r="MPM389" s="446"/>
      <c r="MPN389" s="446"/>
      <c r="MPO389" s="446"/>
      <c r="MPP389" s="446"/>
      <c r="MPQ389" s="446"/>
      <c r="MPR389" s="446"/>
      <c r="MPS389" s="446"/>
      <c r="MPT389" s="446"/>
      <c r="MPU389" s="446"/>
      <c r="MPV389" s="446"/>
      <c r="MPW389" s="446"/>
      <c r="MPX389" s="446"/>
      <c r="MPY389" s="446"/>
      <c r="MPZ389" s="446"/>
      <c r="MQA389" s="446"/>
      <c r="MQB389" s="446"/>
      <c r="MQC389" s="446"/>
      <c r="MQD389" s="446"/>
      <c r="MQE389" s="446"/>
      <c r="MQF389" s="446"/>
      <c r="MQG389" s="446"/>
      <c r="MQH389" s="446"/>
      <c r="MQI389" s="446"/>
      <c r="MQJ389" s="446"/>
      <c r="MQK389" s="446"/>
      <c r="MQL389" s="446"/>
      <c r="MQM389" s="446"/>
      <c r="MQN389" s="446"/>
      <c r="MQO389" s="446"/>
      <c r="MQP389" s="446"/>
      <c r="MQQ389" s="446"/>
      <c r="MQR389" s="446"/>
      <c r="MQS389" s="446"/>
      <c r="MQT389" s="446"/>
      <c r="MQU389" s="446"/>
      <c r="MQV389" s="446"/>
      <c r="MQW389" s="446"/>
      <c r="MQX389" s="446"/>
      <c r="MQY389" s="446"/>
      <c r="MQZ389" s="446"/>
      <c r="MRA389" s="446"/>
      <c r="MRB389" s="446"/>
      <c r="MRC389" s="446"/>
      <c r="MRD389" s="446"/>
      <c r="MRE389" s="446"/>
      <c r="MRF389" s="446"/>
      <c r="MRG389" s="446"/>
      <c r="MRH389" s="446"/>
      <c r="MRI389" s="446"/>
      <c r="MRJ389" s="446"/>
      <c r="MRK389" s="446"/>
      <c r="MRL389" s="446"/>
      <c r="MRM389" s="446"/>
      <c r="MRN389" s="446"/>
      <c r="MRO389" s="446"/>
      <c r="MRP389" s="446"/>
      <c r="MRQ389" s="446"/>
      <c r="MRR389" s="446"/>
      <c r="MRS389" s="446"/>
      <c r="MRT389" s="446"/>
      <c r="MRU389" s="446"/>
      <c r="MRV389" s="446"/>
      <c r="MRW389" s="446"/>
      <c r="MRX389" s="446"/>
      <c r="MRY389" s="446"/>
      <c r="MRZ389" s="446"/>
      <c r="MSA389" s="446"/>
      <c r="MSB389" s="446"/>
      <c r="MSC389" s="446"/>
      <c r="MSD389" s="446"/>
      <c r="MSE389" s="446"/>
      <c r="MSF389" s="446"/>
      <c r="MSG389" s="446"/>
      <c r="MSH389" s="446"/>
      <c r="MSI389" s="446"/>
      <c r="MSJ389" s="446"/>
      <c r="MSK389" s="446"/>
      <c r="MSL389" s="446"/>
      <c r="MSM389" s="446"/>
      <c r="MSN389" s="446"/>
      <c r="MSO389" s="446"/>
      <c r="MSP389" s="446"/>
      <c r="MSQ389" s="446"/>
      <c r="MSR389" s="446"/>
      <c r="MSS389" s="446"/>
      <c r="MST389" s="446"/>
      <c r="MSU389" s="446"/>
      <c r="MSV389" s="446"/>
      <c r="MSW389" s="446"/>
      <c r="MSX389" s="446"/>
      <c r="MSY389" s="446"/>
      <c r="MSZ389" s="446"/>
      <c r="MTA389" s="446"/>
      <c r="MTB389" s="446"/>
      <c r="MTC389" s="446"/>
      <c r="MTD389" s="446"/>
      <c r="MTE389" s="446"/>
      <c r="MTF389" s="446"/>
      <c r="MTG389" s="446"/>
      <c r="MTH389" s="446"/>
      <c r="MTI389" s="446"/>
      <c r="MTJ389" s="446"/>
      <c r="MTK389" s="446"/>
      <c r="MTL389" s="446"/>
      <c r="MTM389" s="446"/>
      <c r="MTN389" s="446"/>
      <c r="MTO389" s="446"/>
      <c r="MTP389" s="446"/>
      <c r="MTQ389" s="446"/>
      <c r="MTR389" s="446"/>
      <c r="MTS389" s="446"/>
      <c r="MTT389" s="446"/>
      <c r="MTU389" s="446"/>
      <c r="MTV389" s="446"/>
      <c r="MTW389" s="446"/>
      <c r="MTX389" s="446"/>
      <c r="MTY389" s="446"/>
      <c r="MTZ389" s="446"/>
      <c r="MUA389" s="446"/>
      <c r="MUB389" s="446"/>
      <c r="MUC389" s="446"/>
      <c r="MUD389" s="446"/>
      <c r="MUE389" s="446"/>
      <c r="MUF389" s="446"/>
      <c r="MUG389" s="446"/>
      <c r="MUH389" s="446"/>
      <c r="MUI389" s="446"/>
      <c r="MUJ389" s="446"/>
      <c r="MUK389" s="446"/>
      <c r="MUL389" s="446"/>
      <c r="MUM389" s="446"/>
      <c r="MUN389" s="446"/>
      <c r="MUO389" s="446"/>
      <c r="MUP389" s="446"/>
      <c r="MUQ389" s="446"/>
      <c r="MUR389" s="446"/>
      <c r="MUS389" s="446"/>
      <c r="MUT389" s="446"/>
      <c r="MUU389" s="446"/>
      <c r="MUV389" s="446"/>
      <c r="MUW389" s="446"/>
      <c r="MUX389" s="446"/>
      <c r="MUY389" s="446"/>
      <c r="MUZ389" s="446"/>
      <c r="MVA389" s="446"/>
      <c r="MVB389" s="446"/>
      <c r="MVC389" s="446"/>
      <c r="MVD389" s="446"/>
      <c r="MVE389" s="446"/>
      <c r="MVF389" s="446"/>
      <c r="MVG389" s="446"/>
      <c r="MVH389" s="446"/>
      <c r="MVI389" s="446"/>
      <c r="MVJ389" s="446"/>
      <c r="MVK389" s="446"/>
      <c r="MVL389" s="446"/>
      <c r="MVM389" s="446"/>
      <c r="MVN389" s="446"/>
      <c r="MVO389" s="446"/>
      <c r="MVP389" s="446"/>
      <c r="MVQ389" s="446"/>
      <c r="MVR389" s="446"/>
      <c r="MVS389" s="446"/>
      <c r="MVT389" s="446"/>
      <c r="MVU389" s="446"/>
      <c r="MVV389" s="446"/>
      <c r="MVW389" s="446"/>
      <c r="MVX389" s="446"/>
      <c r="MVY389" s="446"/>
      <c r="MVZ389" s="446"/>
      <c r="MWA389" s="446"/>
      <c r="MWB389" s="446"/>
      <c r="MWC389" s="446"/>
      <c r="MWD389" s="446"/>
      <c r="MWE389" s="446"/>
      <c r="MWF389" s="446"/>
      <c r="MWG389" s="446"/>
      <c r="MWH389" s="446"/>
      <c r="MWI389" s="446"/>
      <c r="MWJ389" s="446"/>
      <c r="MWK389" s="446"/>
      <c r="MWL389" s="446"/>
      <c r="MWM389" s="446"/>
      <c r="MWN389" s="446"/>
      <c r="MWO389" s="446"/>
      <c r="MWP389" s="446"/>
      <c r="MWQ389" s="446"/>
      <c r="MWR389" s="446"/>
      <c r="MWS389" s="446"/>
      <c r="MWT389" s="446"/>
      <c r="MWU389" s="446"/>
      <c r="MWV389" s="446"/>
      <c r="MWW389" s="446"/>
      <c r="MWX389" s="446"/>
      <c r="MWY389" s="446"/>
      <c r="MWZ389" s="446"/>
      <c r="MXA389" s="446"/>
      <c r="MXB389" s="446"/>
      <c r="MXC389" s="446"/>
      <c r="MXD389" s="446"/>
      <c r="MXE389" s="446"/>
      <c r="MXF389" s="446"/>
      <c r="MXG389" s="446"/>
      <c r="MXH389" s="446"/>
      <c r="MXI389" s="446"/>
      <c r="MXJ389" s="446"/>
      <c r="MXK389" s="446"/>
      <c r="MXL389" s="446"/>
      <c r="MXM389" s="446"/>
      <c r="MXN389" s="446"/>
      <c r="MXO389" s="446"/>
      <c r="MXP389" s="446"/>
      <c r="MXQ389" s="446"/>
      <c r="MXR389" s="446"/>
      <c r="MXS389" s="446"/>
      <c r="MXT389" s="446"/>
      <c r="MXU389" s="446"/>
      <c r="MXV389" s="446"/>
      <c r="MXW389" s="446"/>
      <c r="MXX389" s="446"/>
      <c r="MXY389" s="446"/>
      <c r="MXZ389" s="446"/>
      <c r="MYA389" s="446"/>
      <c r="MYB389" s="446"/>
      <c r="MYC389" s="446"/>
      <c r="MYD389" s="446"/>
      <c r="MYE389" s="446"/>
      <c r="MYF389" s="446"/>
      <c r="MYG389" s="446"/>
      <c r="MYH389" s="446"/>
      <c r="MYI389" s="446"/>
      <c r="MYJ389" s="446"/>
      <c r="MYK389" s="446"/>
      <c r="MYL389" s="446"/>
      <c r="MYM389" s="446"/>
      <c r="MYN389" s="446"/>
      <c r="MYO389" s="446"/>
      <c r="MYP389" s="446"/>
      <c r="MYQ389" s="446"/>
      <c r="MYR389" s="446"/>
      <c r="MYS389" s="446"/>
      <c r="MYT389" s="446"/>
      <c r="MYU389" s="446"/>
      <c r="MYV389" s="446"/>
      <c r="MYW389" s="446"/>
      <c r="MYX389" s="446"/>
      <c r="MYY389" s="446"/>
      <c r="MYZ389" s="446"/>
      <c r="MZA389" s="446"/>
      <c r="MZB389" s="446"/>
      <c r="MZC389" s="446"/>
      <c r="MZD389" s="446"/>
      <c r="MZE389" s="446"/>
      <c r="MZF389" s="446"/>
      <c r="MZG389" s="446"/>
      <c r="MZH389" s="446"/>
      <c r="MZI389" s="446"/>
      <c r="MZJ389" s="446"/>
      <c r="MZK389" s="446"/>
      <c r="MZL389" s="446"/>
      <c r="MZM389" s="446"/>
      <c r="MZN389" s="446"/>
      <c r="MZO389" s="446"/>
      <c r="MZP389" s="446"/>
      <c r="MZQ389" s="446"/>
      <c r="MZR389" s="446"/>
      <c r="MZS389" s="446"/>
      <c r="MZT389" s="446"/>
      <c r="MZU389" s="446"/>
      <c r="MZV389" s="446"/>
      <c r="MZW389" s="446"/>
      <c r="MZX389" s="446"/>
      <c r="MZY389" s="446"/>
      <c r="MZZ389" s="446"/>
      <c r="NAA389" s="446"/>
      <c r="NAB389" s="446"/>
      <c r="NAC389" s="446"/>
      <c r="NAD389" s="446"/>
      <c r="NAE389" s="446"/>
      <c r="NAF389" s="446"/>
      <c r="NAG389" s="446"/>
      <c r="NAH389" s="446"/>
      <c r="NAI389" s="446"/>
      <c r="NAJ389" s="446"/>
      <c r="NAK389" s="446"/>
      <c r="NAL389" s="446"/>
      <c r="NAM389" s="446"/>
      <c r="NAN389" s="446"/>
      <c r="NAO389" s="446"/>
      <c r="NAP389" s="446"/>
      <c r="NAQ389" s="446"/>
      <c r="NAR389" s="446"/>
      <c r="NAS389" s="446"/>
      <c r="NAT389" s="446"/>
      <c r="NAU389" s="446"/>
      <c r="NAV389" s="446"/>
      <c r="NAW389" s="446"/>
      <c r="NAX389" s="446"/>
      <c r="NAY389" s="446"/>
      <c r="NAZ389" s="446"/>
      <c r="NBA389" s="446"/>
      <c r="NBB389" s="446"/>
      <c r="NBC389" s="446"/>
      <c r="NBD389" s="446"/>
      <c r="NBE389" s="446"/>
      <c r="NBF389" s="446"/>
      <c r="NBG389" s="446"/>
      <c r="NBH389" s="446"/>
      <c r="NBI389" s="446"/>
      <c r="NBJ389" s="446"/>
      <c r="NBK389" s="446"/>
      <c r="NBL389" s="446"/>
      <c r="NBM389" s="446"/>
      <c r="NBN389" s="446"/>
      <c r="NBO389" s="446"/>
      <c r="NBP389" s="446"/>
      <c r="NBQ389" s="446"/>
      <c r="NBR389" s="446"/>
      <c r="NBS389" s="446"/>
      <c r="NBT389" s="446"/>
      <c r="NBU389" s="446"/>
      <c r="NBV389" s="446"/>
      <c r="NBW389" s="446"/>
      <c r="NBX389" s="446"/>
      <c r="NBY389" s="446"/>
      <c r="NBZ389" s="446"/>
      <c r="NCA389" s="446"/>
      <c r="NCB389" s="446"/>
      <c r="NCC389" s="446"/>
      <c r="NCD389" s="446"/>
      <c r="NCE389" s="446"/>
      <c r="NCF389" s="446"/>
      <c r="NCG389" s="446"/>
      <c r="NCH389" s="446"/>
      <c r="NCI389" s="446"/>
      <c r="NCJ389" s="446"/>
      <c r="NCK389" s="446"/>
      <c r="NCL389" s="446"/>
      <c r="NCM389" s="446"/>
      <c r="NCN389" s="446"/>
      <c r="NCO389" s="446"/>
      <c r="NCP389" s="446"/>
      <c r="NCQ389" s="446"/>
      <c r="NCR389" s="446"/>
      <c r="NCS389" s="446"/>
      <c r="NCT389" s="446"/>
      <c r="NCU389" s="446"/>
      <c r="NCV389" s="446"/>
      <c r="NCW389" s="446"/>
      <c r="NCX389" s="446"/>
      <c r="NCY389" s="446"/>
      <c r="NCZ389" s="446"/>
      <c r="NDA389" s="446"/>
      <c r="NDB389" s="446"/>
      <c r="NDC389" s="446"/>
      <c r="NDD389" s="446"/>
      <c r="NDE389" s="446"/>
      <c r="NDF389" s="446"/>
      <c r="NDG389" s="446"/>
      <c r="NDH389" s="446"/>
      <c r="NDI389" s="446"/>
      <c r="NDJ389" s="446"/>
      <c r="NDK389" s="446"/>
      <c r="NDL389" s="446"/>
      <c r="NDM389" s="446"/>
      <c r="NDN389" s="446"/>
      <c r="NDO389" s="446"/>
      <c r="NDP389" s="446"/>
      <c r="NDQ389" s="446"/>
      <c r="NDR389" s="446"/>
      <c r="NDS389" s="446"/>
      <c r="NDT389" s="446"/>
      <c r="NDU389" s="446"/>
      <c r="NDV389" s="446"/>
      <c r="NDW389" s="446"/>
      <c r="NDX389" s="446"/>
      <c r="NDY389" s="446"/>
      <c r="NDZ389" s="446"/>
      <c r="NEA389" s="446"/>
      <c r="NEB389" s="446"/>
      <c r="NEC389" s="446"/>
      <c r="NED389" s="446"/>
      <c r="NEE389" s="446"/>
      <c r="NEF389" s="446"/>
      <c r="NEG389" s="446"/>
      <c r="NEH389" s="446"/>
      <c r="NEI389" s="446"/>
      <c r="NEJ389" s="446"/>
      <c r="NEK389" s="446"/>
      <c r="NEL389" s="446"/>
      <c r="NEM389" s="446"/>
      <c r="NEN389" s="446"/>
      <c r="NEO389" s="446"/>
      <c r="NEP389" s="446"/>
      <c r="NEQ389" s="446"/>
      <c r="NER389" s="446"/>
      <c r="NES389" s="446"/>
      <c r="NET389" s="446"/>
      <c r="NEU389" s="446"/>
      <c r="NEV389" s="446"/>
      <c r="NEW389" s="446"/>
      <c r="NEX389" s="446"/>
      <c r="NEY389" s="446"/>
      <c r="NEZ389" s="446"/>
      <c r="NFA389" s="446"/>
      <c r="NFB389" s="446"/>
      <c r="NFC389" s="446"/>
      <c r="NFD389" s="446"/>
      <c r="NFE389" s="446"/>
      <c r="NFF389" s="446"/>
      <c r="NFG389" s="446"/>
      <c r="NFH389" s="446"/>
      <c r="NFI389" s="446"/>
      <c r="NFJ389" s="446"/>
      <c r="NFK389" s="446"/>
      <c r="NFL389" s="446"/>
      <c r="NFM389" s="446"/>
      <c r="NFN389" s="446"/>
      <c r="NFO389" s="446"/>
      <c r="NFP389" s="446"/>
      <c r="NFQ389" s="446"/>
      <c r="NFR389" s="446"/>
      <c r="NFS389" s="446"/>
      <c r="NFT389" s="446"/>
      <c r="NFU389" s="446"/>
      <c r="NFV389" s="446"/>
      <c r="NFW389" s="446"/>
      <c r="NFX389" s="446"/>
      <c r="NFY389" s="446"/>
      <c r="NFZ389" s="446"/>
      <c r="NGA389" s="446"/>
      <c r="NGB389" s="446"/>
      <c r="NGC389" s="446"/>
      <c r="NGD389" s="446"/>
      <c r="NGE389" s="446"/>
      <c r="NGF389" s="446"/>
      <c r="NGG389" s="446"/>
      <c r="NGH389" s="446"/>
      <c r="NGI389" s="446"/>
      <c r="NGJ389" s="446"/>
      <c r="NGK389" s="446"/>
      <c r="NGL389" s="446"/>
      <c r="NGM389" s="446"/>
      <c r="NGN389" s="446"/>
      <c r="NGO389" s="446"/>
      <c r="NGP389" s="446"/>
      <c r="NGQ389" s="446"/>
      <c r="NGR389" s="446"/>
      <c r="NGS389" s="446"/>
      <c r="NGT389" s="446"/>
      <c r="NGU389" s="446"/>
      <c r="NGV389" s="446"/>
      <c r="NGW389" s="446"/>
      <c r="NGX389" s="446"/>
      <c r="NGY389" s="446"/>
      <c r="NGZ389" s="446"/>
      <c r="NHA389" s="446"/>
      <c r="NHB389" s="446"/>
      <c r="NHC389" s="446"/>
      <c r="NHD389" s="446"/>
      <c r="NHE389" s="446"/>
      <c r="NHF389" s="446"/>
      <c r="NHG389" s="446"/>
      <c r="NHH389" s="446"/>
      <c r="NHI389" s="446"/>
      <c r="NHJ389" s="446"/>
      <c r="NHK389" s="446"/>
      <c r="NHL389" s="446"/>
      <c r="NHM389" s="446"/>
      <c r="NHN389" s="446"/>
      <c r="NHO389" s="446"/>
      <c r="NHP389" s="446"/>
      <c r="NHQ389" s="446"/>
      <c r="NHR389" s="446"/>
      <c r="NHS389" s="446"/>
      <c r="NHT389" s="446"/>
      <c r="NHU389" s="446"/>
      <c r="NHV389" s="446"/>
      <c r="NHW389" s="446"/>
      <c r="NHX389" s="446"/>
      <c r="NHY389" s="446"/>
      <c r="NHZ389" s="446"/>
      <c r="NIA389" s="446"/>
      <c r="NIB389" s="446"/>
      <c r="NIC389" s="446"/>
      <c r="NID389" s="446"/>
      <c r="NIE389" s="446"/>
      <c r="NIF389" s="446"/>
      <c r="NIG389" s="446"/>
      <c r="NIH389" s="446"/>
      <c r="NII389" s="446"/>
      <c r="NIJ389" s="446"/>
      <c r="NIK389" s="446"/>
      <c r="NIL389" s="446"/>
      <c r="NIM389" s="446"/>
      <c r="NIN389" s="446"/>
      <c r="NIO389" s="446"/>
      <c r="NIP389" s="446"/>
      <c r="NIQ389" s="446"/>
      <c r="NIR389" s="446"/>
      <c r="NIS389" s="446"/>
      <c r="NIT389" s="446"/>
      <c r="NIU389" s="446"/>
      <c r="NIV389" s="446"/>
      <c r="NIW389" s="446"/>
      <c r="NIX389" s="446"/>
      <c r="NIY389" s="446"/>
      <c r="NIZ389" s="446"/>
      <c r="NJA389" s="446"/>
      <c r="NJB389" s="446"/>
      <c r="NJC389" s="446"/>
      <c r="NJD389" s="446"/>
      <c r="NJE389" s="446"/>
      <c r="NJF389" s="446"/>
      <c r="NJG389" s="446"/>
      <c r="NJH389" s="446"/>
      <c r="NJI389" s="446"/>
      <c r="NJJ389" s="446"/>
      <c r="NJK389" s="446"/>
      <c r="NJL389" s="446"/>
      <c r="NJM389" s="446"/>
      <c r="NJN389" s="446"/>
      <c r="NJO389" s="446"/>
      <c r="NJP389" s="446"/>
      <c r="NJQ389" s="446"/>
      <c r="NJR389" s="446"/>
      <c r="NJS389" s="446"/>
      <c r="NJT389" s="446"/>
      <c r="NJU389" s="446"/>
      <c r="NJV389" s="446"/>
      <c r="NJW389" s="446"/>
      <c r="NJX389" s="446"/>
      <c r="NJY389" s="446"/>
      <c r="NJZ389" s="446"/>
      <c r="NKA389" s="446"/>
      <c r="NKB389" s="446"/>
      <c r="NKC389" s="446"/>
      <c r="NKD389" s="446"/>
      <c r="NKE389" s="446"/>
      <c r="NKF389" s="446"/>
      <c r="NKG389" s="446"/>
      <c r="NKH389" s="446"/>
      <c r="NKI389" s="446"/>
      <c r="NKJ389" s="446"/>
      <c r="NKK389" s="446"/>
      <c r="NKL389" s="446"/>
      <c r="NKM389" s="446"/>
      <c r="NKN389" s="446"/>
      <c r="NKO389" s="446"/>
      <c r="NKP389" s="446"/>
      <c r="NKQ389" s="446"/>
      <c r="NKR389" s="446"/>
      <c r="NKS389" s="446"/>
      <c r="NKT389" s="446"/>
      <c r="NKU389" s="446"/>
      <c r="NKV389" s="446"/>
      <c r="NKW389" s="446"/>
      <c r="NKX389" s="446"/>
      <c r="NKY389" s="446"/>
      <c r="NKZ389" s="446"/>
      <c r="NLA389" s="446"/>
      <c r="NLB389" s="446"/>
      <c r="NLC389" s="446"/>
      <c r="NLD389" s="446"/>
      <c r="NLE389" s="446"/>
      <c r="NLF389" s="446"/>
      <c r="NLG389" s="446"/>
      <c r="NLH389" s="446"/>
      <c r="NLI389" s="446"/>
      <c r="NLJ389" s="446"/>
      <c r="NLK389" s="446"/>
      <c r="NLL389" s="446"/>
      <c r="NLM389" s="446"/>
      <c r="NLN389" s="446"/>
      <c r="NLO389" s="446"/>
      <c r="NLP389" s="446"/>
      <c r="NLQ389" s="446"/>
      <c r="NLR389" s="446"/>
      <c r="NLS389" s="446"/>
      <c r="NLT389" s="446"/>
      <c r="NLU389" s="446"/>
      <c r="NLV389" s="446"/>
      <c r="NLW389" s="446"/>
      <c r="NLX389" s="446"/>
      <c r="NLY389" s="446"/>
      <c r="NLZ389" s="446"/>
      <c r="NMA389" s="446"/>
      <c r="NMB389" s="446"/>
      <c r="NMC389" s="446"/>
      <c r="NMD389" s="446"/>
      <c r="NME389" s="446"/>
      <c r="NMF389" s="446"/>
      <c r="NMG389" s="446"/>
      <c r="NMH389" s="446"/>
      <c r="NMI389" s="446"/>
      <c r="NMJ389" s="446"/>
      <c r="NMK389" s="446"/>
      <c r="NML389" s="446"/>
      <c r="NMM389" s="446"/>
      <c r="NMN389" s="446"/>
      <c r="NMO389" s="446"/>
      <c r="NMP389" s="446"/>
      <c r="NMQ389" s="446"/>
      <c r="NMR389" s="446"/>
      <c r="NMS389" s="446"/>
      <c r="NMT389" s="446"/>
      <c r="NMU389" s="446"/>
      <c r="NMV389" s="446"/>
      <c r="NMW389" s="446"/>
      <c r="NMX389" s="446"/>
      <c r="NMY389" s="446"/>
      <c r="NMZ389" s="446"/>
      <c r="NNA389" s="446"/>
      <c r="NNB389" s="446"/>
      <c r="NNC389" s="446"/>
      <c r="NND389" s="446"/>
      <c r="NNE389" s="446"/>
      <c r="NNF389" s="446"/>
      <c r="NNG389" s="446"/>
      <c r="NNH389" s="446"/>
      <c r="NNI389" s="446"/>
      <c r="NNJ389" s="446"/>
      <c r="NNK389" s="446"/>
      <c r="NNL389" s="446"/>
      <c r="NNM389" s="446"/>
      <c r="NNN389" s="446"/>
      <c r="NNO389" s="446"/>
      <c r="NNP389" s="446"/>
      <c r="NNQ389" s="446"/>
      <c r="NNR389" s="446"/>
      <c r="NNS389" s="446"/>
      <c r="NNT389" s="446"/>
      <c r="NNU389" s="446"/>
      <c r="NNV389" s="446"/>
      <c r="NNW389" s="446"/>
      <c r="NNX389" s="446"/>
      <c r="NNY389" s="446"/>
      <c r="NNZ389" s="446"/>
      <c r="NOA389" s="446"/>
      <c r="NOB389" s="446"/>
      <c r="NOC389" s="446"/>
      <c r="NOD389" s="446"/>
      <c r="NOE389" s="446"/>
      <c r="NOF389" s="446"/>
      <c r="NOG389" s="446"/>
      <c r="NOH389" s="446"/>
      <c r="NOI389" s="446"/>
      <c r="NOJ389" s="446"/>
      <c r="NOK389" s="446"/>
      <c r="NOL389" s="446"/>
      <c r="NOM389" s="446"/>
      <c r="NON389" s="446"/>
      <c r="NOO389" s="446"/>
      <c r="NOP389" s="446"/>
      <c r="NOQ389" s="446"/>
      <c r="NOR389" s="446"/>
      <c r="NOS389" s="446"/>
      <c r="NOT389" s="446"/>
      <c r="NOU389" s="446"/>
      <c r="NOV389" s="446"/>
      <c r="NOW389" s="446"/>
      <c r="NOX389" s="446"/>
      <c r="NOY389" s="446"/>
      <c r="NOZ389" s="446"/>
      <c r="NPA389" s="446"/>
      <c r="NPB389" s="446"/>
      <c r="NPC389" s="446"/>
      <c r="NPD389" s="446"/>
      <c r="NPE389" s="446"/>
      <c r="NPF389" s="446"/>
      <c r="NPG389" s="446"/>
      <c r="NPH389" s="446"/>
      <c r="NPI389" s="446"/>
      <c r="NPJ389" s="446"/>
      <c r="NPK389" s="446"/>
      <c r="NPL389" s="446"/>
      <c r="NPM389" s="446"/>
      <c r="NPN389" s="446"/>
      <c r="NPO389" s="446"/>
      <c r="NPP389" s="446"/>
      <c r="NPQ389" s="446"/>
      <c r="NPR389" s="446"/>
      <c r="NPS389" s="446"/>
      <c r="NPT389" s="446"/>
      <c r="NPU389" s="446"/>
      <c r="NPV389" s="446"/>
      <c r="NPW389" s="446"/>
      <c r="NPX389" s="446"/>
      <c r="NPY389" s="446"/>
      <c r="NPZ389" s="446"/>
      <c r="NQA389" s="446"/>
      <c r="NQB389" s="446"/>
      <c r="NQC389" s="446"/>
      <c r="NQD389" s="446"/>
      <c r="NQE389" s="446"/>
      <c r="NQF389" s="446"/>
      <c r="NQG389" s="446"/>
      <c r="NQH389" s="446"/>
      <c r="NQI389" s="446"/>
      <c r="NQJ389" s="446"/>
      <c r="NQK389" s="446"/>
      <c r="NQL389" s="446"/>
      <c r="NQM389" s="446"/>
      <c r="NQN389" s="446"/>
      <c r="NQO389" s="446"/>
      <c r="NQP389" s="446"/>
      <c r="NQQ389" s="446"/>
      <c r="NQR389" s="446"/>
      <c r="NQS389" s="446"/>
      <c r="NQT389" s="446"/>
      <c r="NQU389" s="446"/>
      <c r="NQV389" s="446"/>
      <c r="NQW389" s="446"/>
      <c r="NQX389" s="446"/>
      <c r="NQY389" s="446"/>
      <c r="NQZ389" s="446"/>
      <c r="NRA389" s="446"/>
      <c r="NRB389" s="446"/>
      <c r="NRC389" s="446"/>
      <c r="NRD389" s="446"/>
      <c r="NRE389" s="446"/>
      <c r="NRF389" s="446"/>
      <c r="NRG389" s="446"/>
      <c r="NRH389" s="446"/>
      <c r="NRI389" s="446"/>
      <c r="NRJ389" s="446"/>
      <c r="NRK389" s="446"/>
      <c r="NRL389" s="446"/>
      <c r="NRM389" s="446"/>
      <c r="NRN389" s="446"/>
      <c r="NRO389" s="446"/>
      <c r="NRP389" s="446"/>
      <c r="NRQ389" s="446"/>
      <c r="NRR389" s="446"/>
      <c r="NRS389" s="446"/>
      <c r="NRT389" s="446"/>
      <c r="NRU389" s="446"/>
      <c r="NRV389" s="446"/>
      <c r="NRW389" s="446"/>
      <c r="NRX389" s="446"/>
      <c r="NRY389" s="446"/>
      <c r="NRZ389" s="446"/>
      <c r="NSA389" s="446"/>
      <c r="NSB389" s="446"/>
      <c r="NSC389" s="446"/>
      <c r="NSD389" s="446"/>
      <c r="NSE389" s="446"/>
      <c r="NSF389" s="446"/>
      <c r="NSG389" s="446"/>
      <c r="NSH389" s="446"/>
      <c r="NSI389" s="446"/>
      <c r="NSJ389" s="446"/>
      <c r="NSK389" s="446"/>
      <c r="NSL389" s="446"/>
      <c r="NSM389" s="446"/>
      <c r="NSN389" s="446"/>
      <c r="NSO389" s="446"/>
      <c r="NSP389" s="446"/>
      <c r="NSQ389" s="446"/>
      <c r="NSR389" s="446"/>
      <c r="NSS389" s="446"/>
      <c r="NST389" s="446"/>
      <c r="NSU389" s="446"/>
      <c r="NSV389" s="446"/>
      <c r="NSW389" s="446"/>
      <c r="NSX389" s="446"/>
      <c r="NSY389" s="446"/>
      <c r="NSZ389" s="446"/>
      <c r="NTA389" s="446"/>
      <c r="NTB389" s="446"/>
      <c r="NTC389" s="446"/>
      <c r="NTD389" s="446"/>
      <c r="NTE389" s="446"/>
      <c r="NTF389" s="446"/>
      <c r="NTG389" s="446"/>
      <c r="NTH389" s="446"/>
      <c r="NTI389" s="446"/>
      <c r="NTJ389" s="446"/>
      <c r="NTK389" s="446"/>
      <c r="NTL389" s="446"/>
      <c r="NTM389" s="446"/>
      <c r="NTN389" s="446"/>
      <c r="NTO389" s="446"/>
      <c r="NTP389" s="446"/>
      <c r="NTQ389" s="446"/>
      <c r="NTR389" s="446"/>
      <c r="NTS389" s="446"/>
      <c r="NTT389" s="446"/>
      <c r="NTU389" s="446"/>
      <c r="NTV389" s="446"/>
      <c r="NTW389" s="446"/>
      <c r="NTX389" s="446"/>
      <c r="NTY389" s="446"/>
      <c r="NTZ389" s="446"/>
      <c r="NUA389" s="446"/>
      <c r="NUB389" s="446"/>
      <c r="NUC389" s="446"/>
      <c r="NUD389" s="446"/>
      <c r="NUE389" s="446"/>
      <c r="NUF389" s="446"/>
      <c r="NUG389" s="446"/>
      <c r="NUH389" s="446"/>
      <c r="NUI389" s="446"/>
      <c r="NUJ389" s="446"/>
      <c r="NUK389" s="446"/>
      <c r="NUL389" s="446"/>
      <c r="NUM389" s="446"/>
      <c r="NUN389" s="446"/>
      <c r="NUO389" s="446"/>
      <c r="NUP389" s="446"/>
      <c r="NUQ389" s="446"/>
      <c r="NUR389" s="446"/>
      <c r="NUS389" s="446"/>
      <c r="NUT389" s="446"/>
      <c r="NUU389" s="446"/>
      <c r="NUV389" s="446"/>
      <c r="NUW389" s="446"/>
      <c r="NUX389" s="446"/>
      <c r="NUY389" s="446"/>
      <c r="NUZ389" s="446"/>
      <c r="NVA389" s="446"/>
      <c r="NVB389" s="446"/>
      <c r="NVC389" s="446"/>
      <c r="NVD389" s="446"/>
      <c r="NVE389" s="446"/>
      <c r="NVF389" s="446"/>
      <c r="NVG389" s="446"/>
      <c r="NVH389" s="446"/>
      <c r="NVI389" s="446"/>
      <c r="NVJ389" s="446"/>
      <c r="NVK389" s="446"/>
      <c r="NVL389" s="446"/>
      <c r="NVM389" s="446"/>
      <c r="NVN389" s="446"/>
      <c r="NVO389" s="446"/>
      <c r="NVP389" s="446"/>
      <c r="NVQ389" s="446"/>
      <c r="NVR389" s="446"/>
      <c r="NVS389" s="446"/>
      <c r="NVT389" s="446"/>
      <c r="NVU389" s="446"/>
      <c r="NVV389" s="446"/>
      <c r="NVW389" s="446"/>
      <c r="NVX389" s="446"/>
      <c r="NVY389" s="446"/>
      <c r="NVZ389" s="446"/>
      <c r="NWA389" s="446"/>
      <c r="NWB389" s="446"/>
      <c r="NWC389" s="446"/>
      <c r="NWD389" s="446"/>
      <c r="NWE389" s="446"/>
      <c r="NWF389" s="446"/>
      <c r="NWG389" s="446"/>
      <c r="NWH389" s="446"/>
      <c r="NWI389" s="446"/>
      <c r="NWJ389" s="446"/>
      <c r="NWK389" s="446"/>
      <c r="NWL389" s="446"/>
      <c r="NWM389" s="446"/>
      <c r="NWN389" s="446"/>
      <c r="NWO389" s="446"/>
      <c r="NWP389" s="446"/>
      <c r="NWQ389" s="446"/>
      <c r="NWR389" s="446"/>
      <c r="NWS389" s="446"/>
      <c r="NWT389" s="446"/>
      <c r="NWU389" s="446"/>
      <c r="NWV389" s="446"/>
      <c r="NWW389" s="446"/>
      <c r="NWX389" s="446"/>
      <c r="NWY389" s="446"/>
      <c r="NWZ389" s="446"/>
      <c r="NXA389" s="446"/>
      <c r="NXB389" s="446"/>
      <c r="NXC389" s="446"/>
      <c r="NXD389" s="446"/>
      <c r="NXE389" s="446"/>
      <c r="NXF389" s="446"/>
      <c r="NXG389" s="446"/>
      <c r="NXH389" s="446"/>
      <c r="NXI389" s="446"/>
      <c r="NXJ389" s="446"/>
      <c r="NXK389" s="446"/>
      <c r="NXL389" s="446"/>
      <c r="NXM389" s="446"/>
      <c r="NXN389" s="446"/>
      <c r="NXO389" s="446"/>
      <c r="NXP389" s="446"/>
      <c r="NXQ389" s="446"/>
      <c r="NXR389" s="446"/>
      <c r="NXS389" s="446"/>
      <c r="NXT389" s="446"/>
      <c r="NXU389" s="446"/>
      <c r="NXV389" s="446"/>
      <c r="NXW389" s="446"/>
      <c r="NXX389" s="446"/>
      <c r="NXY389" s="446"/>
      <c r="NXZ389" s="446"/>
      <c r="NYA389" s="446"/>
      <c r="NYB389" s="446"/>
      <c r="NYC389" s="446"/>
      <c r="NYD389" s="446"/>
      <c r="NYE389" s="446"/>
      <c r="NYF389" s="446"/>
      <c r="NYG389" s="446"/>
      <c r="NYH389" s="446"/>
      <c r="NYI389" s="446"/>
      <c r="NYJ389" s="446"/>
      <c r="NYK389" s="446"/>
      <c r="NYL389" s="446"/>
      <c r="NYM389" s="446"/>
      <c r="NYN389" s="446"/>
      <c r="NYO389" s="446"/>
      <c r="NYP389" s="446"/>
      <c r="NYQ389" s="446"/>
      <c r="NYR389" s="446"/>
      <c r="NYS389" s="446"/>
      <c r="NYT389" s="446"/>
      <c r="NYU389" s="446"/>
      <c r="NYV389" s="446"/>
      <c r="NYW389" s="446"/>
      <c r="NYX389" s="446"/>
      <c r="NYY389" s="446"/>
      <c r="NYZ389" s="446"/>
      <c r="NZA389" s="446"/>
      <c r="NZB389" s="446"/>
      <c r="NZC389" s="446"/>
      <c r="NZD389" s="446"/>
      <c r="NZE389" s="446"/>
      <c r="NZF389" s="446"/>
      <c r="NZG389" s="446"/>
      <c r="NZH389" s="446"/>
      <c r="NZI389" s="446"/>
      <c r="NZJ389" s="446"/>
      <c r="NZK389" s="446"/>
      <c r="NZL389" s="446"/>
      <c r="NZM389" s="446"/>
      <c r="NZN389" s="446"/>
      <c r="NZO389" s="446"/>
      <c r="NZP389" s="446"/>
      <c r="NZQ389" s="446"/>
      <c r="NZR389" s="446"/>
      <c r="NZS389" s="446"/>
      <c r="NZT389" s="446"/>
      <c r="NZU389" s="446"/>
      <c r="NZV389" s="446"/>
      <c r="NZW389" s="446"/>
      <c r="NZX389" s="446"/>
      <c r="NZY389" s="446"/>
      <c r="NZZ389" s="446"/>
      <c r="OAA389" s="446"/>
      <c r="OAB389" s="446"/>
      <c r="OAC389" s="446"/>
      <c r="OAD389" s="446"/>
      <c r="OAE389" s="446"/>
      <c r="OAF389" s="446"/>
      <c r="OAG389" s="446"/>
      <c r="OAH389" s="446"/>
      <c r="OAI389" s="446"/>
      <c r="OAJ389" s="446"/>
      <c r="OAK389" s="446"/>
      <c r="OAL389" s="446"/>
      <c r="OAM389" s="446"/>
      <c r="OAN389" s="446"/>
      <c r="OAO389" s="446"/>
      <c r="OAP389" s="446"/>
      <c r="OAQ389" s="446"/>
      <c r="OAR389" s="446"/>
      <c r="OAS389" s="446"/>
      <c r="OAT389" s="446"/>
      <c r="OAU389" s="446"/>
      <c r="OAV389" s="446"/>
      <c r="OAW389" s="446"/>
      <c r="OAX389" s="446"/>
      <c r="OAY389" s="446"/>
      <c r="OAZ389" s="446"/>
      <c r="OBA389" s="446"/>
      <c r="OBB389" s="446"/>
      <c r="OBC389" s="446"/>
      <c r="OBD389" s="446"/>
      <c r="OBE389" s="446"/>
      <c r="OBF389" s="446"/>
      <c r="OBG389" s="446"/>
      <c r="OBH389" s="446"/>
      <c r="OBI389" s="446"/>
      <c r="OBJ389" s="446"/>
      <c r="OBK389" s="446"/>
      <c r="OBL389" s="446"/>
      <c r="OBM389" s="446"/>
      <c r="OBN389" s="446"/>
      <c r="OBO389" s="446"/>
      <c r="OBP389" s="446"/>
      <c r="OBQ389" s="446"/>
      <c r="OBR389" s="446"/>
      <c r="OBS389" s="446"/>
      <c r="OBT389" s="446"/>
      <c r="OBU389" s="446"/>
      <c r="OBV389" s="446"/>
      <c r="OBW389" s="446"/>
      <c r="OBX389" s="446"/>
      <c r="OBY389" s="446"/>
      <c r="OBZ389" s="446"/>
      <c r="OCA389" s="446"/>
      <c r="OCB389" s="446"/>
      <c r="OCC389" s="446"/>
      <c r="OCD389" s="446"/>
      <c r="OCE389" s="446"/>
      <c r="OCF389" s="446"/>
      <c r="OCG389" s="446"/>
      <c r="OCH389" s="446"/>
      <c r="OCI389" s="446"/>
      <c r="OCJ389" s="446"/>
      <c r="OCK389" s="446"/>
      <c r="OCL389" s="446"/>
      <c r="OCM389" s="446"/>
      <c r="OCN389" s="446"/>
      <c r="OCO389" s="446"/>
      <c r="OCP389" s="446"/>
      <c r="OCQ389" s="446"/>
      <c r="OCR389" s="446"/>
      <c r="OCS389" s="446"/>
      <c r="OCT389" s="446"/>
      <c r="OCU389" s="446"/>
      <c r="OCV389" s="446"/>
      <c r="OCW389" s="446"/>
      <c r="OCX389" s="446"/>
      <c r="OCY389" s="446"/>
      <c r="OCZ389" s="446"/>
      <c r="ODA389" s="446"/>
      <c r="ODB389" s="446"/>
      <c r="ODC389" s="446"/>
      <c r="ODD389" s="446"/>
      <c r="ODE389" s="446"/>
      <c r="ODF389" s="446"/>
      <c r="ODG389" s="446"/>
      <c r="ODH389" s="446"/>
      <c r="ODI389" s="446"/>
      <c r="ODJ389" s="446"/>
      <c r="ODK389" s="446"/>
      <c r="ODL389" s="446"/>
      <c r="ODM389" s="446"/>
      <c r="ODN389" s="446"/>
      <c r="ODO389" s="446"/>
      <c r="ODP389" s="446"/>
      <c r="ODQ389" s="446"/>
      <c r="ODR389" s="446"/>
      <c r="ODS389" s="446"/>
      <c r="ODT389" s="446"/>
      <c r="ODU389" s="446"/>
      <c r="ODV389" s="446"/>
      <c r="ODW389" s="446"/>
      <c r="ODX389" s="446"/>
      <c r="ODY389" s="446"/>
      <c r="ODZ389" s="446"/>
      <c r="OEA389" s="446"/>
      <c r="OEB389" s="446"/>
      <c r="OEC389" s="446"/>
      <c r="OED389" s="446"/>
      <c r="OEE389" s="446"/>
      <c r="OEF389" s="446"/>
      <c r="OEG389" s="446"/>
      <c r="OEH389" s="446"/>
      <c r="OEI389" s="446"/>
      <c r="OEJ389" s="446"/>
      <c r="OEK389" s="446"/>
      <c r="OEL389" s="446"/>
      <c r="OEM389" s="446"/>
      <c r="OEN389" s="446"/>
      <c r="OEO389" s="446"/>
      <c r="OEP389" s="446"/>
      <c r="OEQ389" s="446"/>
      <c r="OER389" s="446"/>
      <c r="OES389" s="446"/>
      <c r="OET389" s="446"/>
      <c r="OEU389" s="446"/>
      <c r="OEV389" s="446"/>
      <c r="OEW389" s="446"/>
      <c r="OEX389" s="446"/>
      <c r="OEY389" s="446"/>
      <c r="OEZ389" s="446"/>
      <c r="OFA389" s="446"/>
      <c r="OFB389" s="446"/>
      <c r="OFC389" s="446"/>
      <c r="OFD389" s="446"/>
      <c r="OFE389" s="446"/>
      <c r="OFF389" s="446"/>
      <c r="OFG389" s="446"/>
      <c r="OFH389" s="446"/>
      <c r="OFI389" s="446"/>
      <c r="OFJ389" s="446"/>
      <c r="OFK389" s="446"/>
      <c r="OFL389" s="446"/>
      <c r="OFM389" s="446"/>
      <c r="OFN389" s="446"/>
      <c r="OFO389" s="446"/>
      <c r="OFP389" s="446"/>
      <c r="OFQ389" s="446"/>
      <c r="OFR389" s="446"/>
      <c r="OFS389" s="446"/>
      <c r="OFT389" s="446"/>
      <c r="OFU389" s="446"/>
      <c r="OFV389" s="446"/>
      <c r="OFW389" s="446"/>
      <c r="OFX389" s="446"/>
      <c r="OFY389" s="446"/>
      <c r="OFZ389" s="446"/>
      <c r="OGA389" s="446"/>
      <c r="OGB389" s="446"/>
      <c r="OGC389" s="446"/>
      <c r="OGD389" s="446"/>
      <c r="OGE389" s="446"/>
      <c r="OGF389" s="446"/>
      <c r="OGG389" s="446"/>
      <c r="OGH389" s="446"/>
      <c r="OGI389" s="446"/>
      <c r="OGJ389" s="446"/>
      <c r="OGK389" s="446"/>
      <c r="OGL389" s="446"/>
      <c r="OGM389" s="446"/>
      <c r="OGN389" s="446"/>
      <c r="OGO389" s="446"/>
      <c r="OGP389" s="446"/>
      <c r="OGQ389" s="446"/>
      <c r="OGR389" s="446"/>
      <c r="OGS389" s="446"/>
      <c r="OGT389" s="446"/>
      <c r="OGU389" s="446"/>
      <c r="OGV389" s="446"/>
      <c r="OGW389" s="446"/>
      <c r="OGX389" s="446"/>
      <c r="OGY389" s="446"/>
      <c r="OGZ389" s="446"/>
      <c r="OHA389" s="446"/>
      <c r="OHB389" s="446"/>
      <c r="OHC389" s="446"/>
      <c r="OHD389" s="446"/>
      <c r="OHE389" s="446"/>
      <c r="OHF389" s="446"/>
      <c r="OHG389" s="446"/>
      <c r="OHH389" s="446"/>
      <c r="OHI389" s="446"/>
      <c r="OHJ389" s="446"/>
      <c r="OHK389" s="446"/>
      <c r="OHL389" s="446"/>
      <c r="OHM389" s="446"/>
      <c r="OHN389" s="446"/>
      <c r="OHO389" s="446"/>
      <c r="OHP389" s="446"/>
      <c r="OHQ389" s="446"/>
      <c r="OHR389" s="446"/>
      <c r="OHS389" s="446"/>
      <c r="OHT389" s="446"/>
      <c r="OHU389" s="446"/>
      <c r="OHV389" s="446"/>
      <c r="OHW389" s="446"/>
      <c r="OHX389" s="446"/>
      <c r="OHY389" s="446"/>
      <c r="OHZ389" s="446"/>
      <c r="OIA389" s="446"/>
      <c r="OIB389" s="446"/>
      <c r="OIC389" s="446"/>
      <c r="OID389" s="446"/>
      <c r="OIE389" s="446"/>
      <c r="OIF389" s="446"/>
      <c r="OIG389" s="446"/>
      <c r="OIH389" s="446"/>
      <c r="OII389" s="446"/>
      <c r="OIJ389" s="446"/>
      <c r="OIK389" s="446"/>
      <c r="OIL389" s="446"/>
      <c r="OIM389" s="446"/>
      <c r="OIN389" s="446"/>
      <c r="OIO389" s="446"/>
      <c r="OIP389" s="446"/>
      <c r="OIQ389" s="446"/>
      <c r="OIR389" s="446"/>
      <c r="OIS389" s="446"/>
      <c r="OIT389" s="446"/>
      <c r="OIU389" s="446"/>
      <c r="OIV389" s="446"/>
      <c r="OIW389" s="446"/>
      <c r="OIX389" s="446"/>
      <c r="OIY389" s="446"/>
      <c r="OIZ389" s="446"/>
      <c r="OJA389" s="446"/>
      <c r="OJB389" s="446"/>
      <c r="OJC389" s="446"/>
      <c r="OJD389" s="446"/>
      <c r="OJE389" s="446"/>
      <c r="OJF389" s="446"/>
      <c r="OJG389" s="446"/>
      <c r="OJH389" s="446"/>
      <c r="OJI389" s="446"/>
      <c r="OJJ389" s="446"/>
      <c r="OJK389" s="446"/>
      <c r="OJL389" s="446"/>
      <c r="OJM389" s="446"/>
      <c r="OJN389" s="446"/>
      <c r="OJO389" s="446"/>
      <c r="OJP389" s="446"/>
      <c r="OJQ389" s="446"/>
      <c r="OJR389" s="446"/>
      <c r="OJS389" s="446"/>
      <c r="OJT389" s="446"/>
      <c r="OJU389" s="446"/>
      <c r="OJV389" s="446"/>
      <c r="OJW389" s="446"/>
      <c r="OJX389" s="446"/>
      <c r="OJY389" s="446"/>
      <c r="OJZ389" s="446"/>
      <c r="OKA389" s="446"/>
      <c r="OKB389" s="446"/>
      <c r="OKC389" s="446"/>
      <c r="OKD389" s="446"/>
      <c r="OKE389" s="446"/>
      <c r="OKF389" s="446"/>
      <c r="OKG389" s="446"/>
      <c r="OKH389" s="446"/>
      <c r="OKI389" s="446"/>
      <c r="OKJ389" s="446"/>
      <c r="OKK389" s="446"/>
      <c r="OKL389" s="446"/>
      <c r="OKM389" s="446"/>
      <c r="OKN389" s="446"/>
      <c r="OKO389" s="446"/>
      <c r="OKP389" s="446"/>
      <c r="OKQ389" s="446"/>
      <c r="OKR389" s="446"/>
      <c r="OKS389" s="446"/>
      <c r="OKT389" s="446"/>
      <c r="OKU389" s="446"/>
      <c r="OKV389" s="446"/>
      <c r="OKW389" s="446"/>
      <c r="OKX389" s="446"/>
      <c r="OKY389" s="446"/>
      <c r="OKZ389" s="446"/>
      <c r="OLA389" s="446"/>
      <c r="OLB389" s="446"/>
      <c r="OLC389" s="446"/>
      <c r="OLD389" s="446"/>
      <c r="OLE389" s="446"/>
      <c r="OLF389" s="446"/>
      <c r="OLG389" s="446"/>
      <c r="OLH389" s="446"/>
      <c r="OLI389" s="446"/>
      <c r="OLJ389" s="446"/>
      <c r="OLK389" s="446"/>
      <c r="OLL389" s="446"/>
      <c r="OLM389" s="446"/>
      <c r="OLN389" s="446"/>
      <c r="OLO389" s="446"/>
      <c r="OLP389" s="446"/>
      <c r="OLQ389" s="446"/>
      <c r="OLR389" s="446"/>
      <c r="OLS389" s="446"/>
      <c r="OLT389" s="446"/>
      <c r="OLU389" s="446"/>
      <c r="OLV389" s="446"/>
      <c r="OLW389" s="446"/>
      <c r="OLX389" s="446"/>
      <c r="OLY389" s="446"/>
      <c r="OLZ389" s="446"/>
      <c r="OMA389" s="446"/>
      <c r="OMB389" s="446"/>
      <c r="OMC389" s="446"/>
      <c r="OMD389" s="446"/>
      <c r="OME389" s="446"/>
      <c r="OMF389" s="446"/>
      <c r="OMG389" s="446"/>
      <c r="OMH389" s="446"/>
      <c r="OMI389" s="446"/>
      <c r="OMJ389" s="446"/>
      <c r="OMK389" s="446"/>
      <c r="OML389" s="446"/>
      <c r="OMM389" s="446"/>
      <c r="OMN389" s="446"/>
      <c r="OMO389" s="446"/>
      <c r="OMP389" s="446"/>
      <c r="OMQ389" s="446"/>
      <c r="OMR389" s="446"/>
      <c r="OMS389" s="446"/>
      <c r="OMT389" s="446"/>
      <c r="OMU389" s="446"/>
      <c r="OMV389" s="446"/>
      <c r="OMW389" s="446"/>
      <c r="OMX389" s="446"/>
      <c r="OMY389" s="446"/>
      <c r="OMZ389" s="446"/>
      <c r="ONA389" s="446"/>
      <c r="ONB389" s="446"/>
      <c r="ONC389" s="446"/>
      <c r="OND389" s="446"/>
      <c r="ONE389" s="446"/>
      <c r="ONF389" s="446"/>
      <c r="ONG389" s="446"/>
      <c r="ONH389" s="446"/>
      <c r="ONI389" s="446"/>
      <c r="ONJ389" s="446"/>
      <c r="ONK389" s="446"/>
      <c r="ONL389" s="446"/>
      <c r="ONM389" s="446"/>
      <c r="ONN389" s="446"/>
      <c r="ONO389" s="446"/>
      <c r="ONP389" s="446"/>
      <c r="ONQ389" s="446"/>
      <c r="ONR389" s="446"/>
      <c r="ONS389" s="446"/>
      <c r="ONT389" s="446"/>
      <c r="ONU389" s="446"/>
      <c r="ONV389" s="446"/>
      <c r="ONW389" s="446"/>
      <c r="ONX389" s="446"/>
      <c r="ONY389" s="446"/>
      <c r="ONZ389" s="446"/>
      <c r="OOA389" s="446"/>
      <c r="OOB389" s="446"/>
      <c r="OOC389" s="446"/>
      <c r="OOD389" s="446"/>
      <c r="OOE389" s="446"/>
      <c r="OOF389" s="446"/>
      <c r="OOG389" s="446"/>
      <c r="OOH389" s="446"/>
      <c r="OOI389" s="446"/>
      <c r="OOJ389" s="446"/>
      <c r="OOK389" s="446"/>
      <c r="OOL389" s="446"/>
      <c r="OOM389" s="446"/>
      <c r="OON389" s="446"/>
      <c r="OOO389" s="446"/>
      <c r="OOP389" s="446"/>
      <c r="OOQ389" s="446"/>
      <c r="OOR389" s="446"/>
      <c r="OOS389" s="446"/>
      <c r="OOT389" s="446"/>
      <c r="OOU389" s="446"/>
      <c r="OOV389" s="446"/>
      <c r="OOW389" s="446"/>
      <c r="OOX389" s="446"/>
      <c r="OOY389" s="446"/>
      <c r="OOZ389" s="446"/>
      <c r="OPA389" s="446"/>
      <c r="OPB389" s="446"/>
      <c r="OPC389" s="446"/>
      <c r="OPD389" s="446"/>
      <c r="OPE389" s="446"/>
      <c r="OPF389" s="446"/>
      <c r="OPG389" s="446"/>
      <c r="OPH389" s="446"/>
      <c r="OPI389" s="446"/>
      <c r="OPJ389" s="446"/>
      <c r="OPK389" s="446"/>
      <c r="OPL389" s="446"/>
      <c r="OPM389" s="446"/>
      <c r="OPN389" s="446"/>
      <c r="OPO389" s="446"/>
      <c r="OPP389" s="446"/>
      <c r="OPQ389" s="446"/>
      <c r="OPR389" s="446"/>
      <c r="OPS389" s="446"/>
      <c r="OPT389" s="446"/>
      <c r="OPU389" s="446"/>
      <c r="OPV389" s="446"/>
      <c r="OPW389" s="446"/>
      <c r="OPX389" s="446"/>
      <c r="OPY389" s="446"/>
      <c r="OPZ389" s="446"/>
      <c r="OQA389" s="446"/>
      <c r="OQB389" s="446"/>
      <c r="OQC389" s="446"/>
      <c r="OQD389" s="446"/>
      <c r="OQE389" s="446"/>
      <c r="OQF389" s="446"/>
      <c r="OQG389" s="446"/>
      <c r="OQH389" s="446"/>
      <c r="OQI389" s="446"/>
      <c r="OQJ389" s="446"/>
      <c r="OQK389" s="446"/>
      <c r="OQL389" s="446"/>
      <c r="OQM389" s="446"/>
      <c r="OQN389" s="446"/>
      <c r="OQO389" s="446"/>
      <c r="OQP389" s="446"/>
      <c r="OQQ389" s="446"/>
      <c r="OQR389" s="446"/>
      <c r="OQS389" s="446"/>
      <c r="OQT389" s="446"/>
      <c r="OQU389" s="446"/>
      <c r="OQV389" s="446"/>
      <c r="OQW389" s="446"/>
      <c r="OQX389" s="446"/>
      <c r="OQY389" s="446"/>
      <c r="OQZ389" s="446"/>
      <c r="ORA389" s="446"/>
      <c r="ORB389" s="446"/>
      <c r="ORC389" s="446"/>
      <c r="ORD389" s="446"/>
      <c r="ORE389" s="446"/>
      <c r="ORF389" s="446"/>
      <c r="ORG389" s="446"/>
      <c r="ORH389" s="446"/>
      <c r="ORI389" s="446"/>
      <c r="ORJ389" s="446"/>
      <c r="ORK389" s="446"/>
      <c r="ORL389" s="446"/>
      <c r="ORM389" s="446"/>
      <c r="ORN389" s="446"/>
      <c r="ORO389" s="446"/>
      <c r="ORP389" s="446"/>
      <c r="ORQ389" s="446"/>
      <c r="ORR389" s="446"/>
      <c r="ORS389" s="446"/>
      <c r="ORT389" s="446"/>
      <c r="ORU389" s="446"/>
      <c r="ORV389" s="446"/>
      <c r="ORW389" s="446"/>
      <c r="ORX389" s="446"/>
      <c r="ORY389" s="446"/>
      <c r="ORZ389" s="446"/>
      <c r="OSA389" s="446"/>
      <c r="OSB389" s="446"/>
      <c r="OSC389" s="446"/>
      <c r="OSD389" s="446"/>
      <c r="OSE389" s="446"/>
      <c r="OSF389" s="446"/>
      <c r="OSG389" s="446"/>
      <c r="OSH389" s="446"/>
      <c r="OSI389" s="446"/>
      <c r="OSJ389" s="446"/>
      <c r="OSK389" s="446"/>
      <c r="OSL389" s="446"/>
      <c r="OSM389" s="446"/>
      <c r="OSN389" s="446"/>
      <c r="OSO389" s="446"/>
      <c r="OSP389" s="446"/>
      <c r="OSQ389" s="446"/>
      <c r="OSR389" s="446"/>
      <c r="OSS389" s="446"/>
      <c r="OST389" s="446"/>
      <c r="OSU389" s="446"/>
      <c r="OSV389" s="446"/>
      <c r="OSW389" s="446"/>
      <c r="OSX389" s="446"/>
      <c r="OSY389" s="446"/>
      <c r="OSZ389" s="446"/>
      <c r="OTA389" s="446"/>
      <c r="OTB389" s="446"/>
      <c r="OTC389" s="446"/>
      <c r="OTD389" s="446"/>
      <c r="OTE389" s="446"/>
      <c r="OTF389" s="446"/>
      <c r="OTG389" s="446"/>
      <c r="OTH389" s="446"/>
      <c r="OTI389" s="446"/>
      <c r="OTJ389" s="446"/>
      <c r="OTK389" s="446"/>
      <c r="OTL389" s="446"/>
      <c r="OTM389" s="446"/>
      <c r="OTN389" s="446"/>
      <c r="OTO389" s="446"/>
      <c r="OTP389" s="446"/>
      <c r="OTQ389" s="446"/>
      <c r="OTR389" s="446"/>
      <c r="OTS389" s="446"/>
      <c r="OTT389" s="446"/>
      <c r="OTU389" s="446"/>
      <c r="OTV389" s="446"/>
      <c r="OTW389" s="446"/>
      <c r="OTX389" s="446"/>
      <c r="OTY389" s="446"/>
      <c r="OTZ389" s="446"/>
      <c r="OUA389" s="446"/>
      <c r="OUB389" s="446"/>
      <c r="OUC389" s="446"/>
      <c r="OUD389" s="446"/>
      <c r="OUE389" s="446"/>
      <c r="OUF389" s="446"/>
      <c r="OUG389" s="446"/>
      <c r="OUH389" s="446"/>
      <c r="OUI389" s="446"/>
      <c r="OUJ389" s="446"/>
      <c r="OUK389" s="446"/>
      <c r="OUL389" s="446"/>
      <c r="OUM389" s="446"/>
      <c r="OUN389" s="446"/>
      <c r="OUO389" s="446"/>
      <c r="OUP389" s="446"/>
      <c r="OUQ389" s="446"/>
      <c r="OUR389" s="446"/>
      <c r="OUS389" s="446"/>
      <c r="OUT389" s="446"/>
      <c r="OUU389" s="446"/>
      <c r="OUV389" s="446"/>
      <c r="OUW389" s="446"/>
      <c r="OUX389" s="446"/>
      <c r="OUY389" s="446"/>
      <c r="OUZ389" s="446"/>
      <c r="OVA389" s="446"/>
      <c r="OVB389" s="446"/>
      <c r="OVC389" s="446"/>
      <c r="OVD389" s="446"/>
      <c r="OVE389" s="446"/>
      <c r="OVF389" s="446"/>
      <c r="OVG389" s="446"/>
      <c r="OVH389" s="446"/>
      <c r="OVI389" s="446"/>
      <c r="OVJ389" s="446"/>
      <c r="OVK389" s="446"/>
      <c r="OVL389" s="446"/>
      <c r="OVM389" s="446"/>
      <c r="OVN389" s="446"/>
      <c r="OVO389" s="446"/>
      <c r="OVP389" s="446"/>
      <c r="OVQ389" s="446"/>
      <c r="OVR389" s="446"/>
      <c r="OVS389" s="446"/>
      <c r="OVT389" s="446"/>
      <c r="OVU389" s="446"/>
      <c r="OVV389" s="446"/>
      <c r="OVW389" s="446"/>
      <c r="OVX389" s="446"/>
      <c r="OVY389" s="446"/>
      <c r="OVZ389" s="446"/>
      <c r="OWA389" s="446"/>
      <c r="OWB389" s="446"/>
      <c r="OWC389" s="446"/>
      <c r="OWD389" s="446"/>
      <c r="OWE389" s="446"/>
      <c r="OWF389" s="446"/>
      <c r="OWG389" s="446"/>
      <c r="OWH389" s="446"/>
      <c r="OWI389" s="446"/>
      <c r="OWJ389" s="446"/>
      <c r="OWK389" s="446"/>
      <c r="OWL389" s="446"/>
      <c r="OWM389" s="446"/>
      <c r="OWN389" s="446"/>
      <c r="OWO389" s="446"/>
      <c r="OWP389" s="446"/>
      <c r="OWQ389" s="446"/>
      <c r="OWR389" s="446"/>
      <c r="OWS389" s="446"/>
      <c r="OWT389" s="446"/>
      <c r="OWU389" s="446"/>
      <c r="OWV389" s="446"/>
      <c r="OWW389" s="446"/>
      <c r="OWX389" s="446"/>
      <c r="OWY389" s="446"/>
      <c r="OWZ389" s="446"/>
      <c r="OXA389" s="446"/>
      <c r="OXB389" s="446"/>
      <c r="OXC389" s="446"/>
      <c r="OXD389" s="446"/>
      <c r="OXE389" s="446"/>
      <c r="OXF389" s="446"/>
      <c r="OXG389" s="446"/>
      <c r="OXH389" s="446"/>
      <c r="OXI389" s="446"/>
      <c r="OXJ389" s="446"/>
      <c r="OXK389" s="446"/>
      <c r="OXL389" s="446"/>
      <c r="OXM389" s="446"/>
      <c r="OXN389" s="446"/>
      <c r="OXO389" s="446"/>
      <c r="OXP389" s="446"/>
      <c r="OXQ389" s="446"/>
      <c r="OXR389" s="446"/>
      <c r="OXS389" s="446"/>
      <c r="OXT389" s="446"/>
      <c r="OXU389" s="446"/>
      <c r="OXV389" s="446"/>
      <c r="OXW389" s="446"/>
      <c r="OXX389" s="446"/>
      <c r="OXY389" s="446"/>
      <c r="OXZ389" s="446"/>
      <c r="OYA389" s="446"/>
      <c r="OYB389" s="446"/>
      <c r="OYC389" s="446"/>
      <c r="OYD389" s="446"/>
      <c r="OYE389" s="446"/>
      <c r="OYF389" s="446"/>
      <c r="OYG389" s="446"/>
      <c r="OYH389" s="446"/>
      <c r="OYI389" s="446"/>
      <c r="OYJ389" s="446"/>
      <c r="OYK389" s="446"/>
      <c r="OYL389" s="446"/>
      <c r="OYM389" s="446"/>
      <c r="OYN389" s="446"/>
      <c r="OYO389" s="446"/>
      <c r="OYP389" s="446"/>
      <c r="OYQ389" s="446"/>
      <c r="OYR389" s="446"/>
      <c r="OYS389" s="446"/>
      <c r="OYT389" s="446"/>
      <c r="OYU389" s="446"/>
      <c r="OYV389" s="446"/>
      <c r="OYW389" s="446"/>
      <c r="OYX389" s="446"/>
      <c r="OYY389" s="446"/>
      <c r="OYZ389" s="446"/>
      <c r="OZA389" s="446"/>
      <c r="OZB389" s="446"/>
      <c r="OZC389" s="446"/>
      <c r="OZD389" s="446"/>
      <c r="OZE389" s="446"/>
      <c r="OZF389" s="446"/>
      <c r="OZG389" s="446"/>
      <c r="OZH389" s="446"/>
      <c r="OZI389" s="446"/>
      <c r="OZJ389" s="446"/>
      <c r="OZK389" s="446"/>
      <c r="OZL389" s="446"/>
      <c r="OZM389" s="446"/>
      <c r="OZN389" s="446"/>
      <c r="OZO389" s="446"/>
      <c r="OZP389" s="446"/>
      <c r="OZQ389" s="446"/>
      <c r="OZR389" s="446"/>
      <c r="OZS389" s="446"/>
      <c r="OZT389" s="446"/>
      <c r="OZU389" s="446"/>
      <c r="OZV389" s="446"/>
      <c r="OZW389" s="446"/>
      <c r="OZX389" s="446"/>
      <c r="OZY389" s="446"/>
      <c r="OZZ389" s="446"/>
      <c r="PAA389" s="446"/>
      <c r="PAB389" s="446"/>
      <c r="PAC389" s="446"/>
      <c r="PAD389" s="446"/>
      <c r="PAE389" s="446"/>
      <c r="PAF389" s="446"/>
      <c r="PAG389" s="446"/>
      <c r="PAH389" s="446"/>
      <c r="PAI389" s="446"/>
      <c r="PAJ389" s="446"/>
      <c r="PAK389" s="446"/>
      <c r="PAL389" s="446"/>
      <c r="PAM389" s="446"/>
      <c r="PAN389" s="446"/>
      <c r="PAO389" s="446"/>
      <c r="PAP389" s="446"/>
      <c r="PAQ389" s="446"/>
      <c r="PAR389" s="446"/>
      <c r="PAS389" s="446"/>
      <c r="PAT389" s="446"/>
      <c r="PAU389" s="446"/>
      <c r="PAV389" s="446"/>
      <c r="PAW389" s="446"/>
      <c r="PAX389" s="446"/>
      <c r="PAY389" s="446"/>
      <c r="PAZ389" s="446"/>
      <c r="PBA389" s="446"/>
      <c r="PBB389" s="446"/>
      <c r="PBC389" s="446"/>
      <c r="PBD389" s="446"/>
      <c r="PBE389" s="446"/>
      <c r="PBF389" s="446"/>
      <c r="PBG389" s="446"/>
      <c r="PBH389" s="446"/>
      <c r="PBI389" s="446"/>
      <c r="PBJ389" s="446"/>
      <c r="PBK389" s="446"/>
      <c r="PBL389" s="446"/>
      <c r="PBM389" s="446"/>
      <c r="PBN389" s="446"/>
      <c r="PBO389" s="446"/>
      <c r="PBP389" s="446"/>
      <c r="PBQ389" s="446"/>
      <c r="PBR389" s="446"/>
      <c r="PBS389" s="446"/>
      <c r="PBT389" s="446"/>
      <c r="PBU389" s="446"/>
      <c r="PBV389" s="446"/>
      <c r="PBW389" s="446"/>
      <c r="PBX389" s="446"/>
      <c r="PBY389" s="446"/>
      <c r="PBZ389" s="446"/>
      <c r="PCA389" s="446"/>
      <c r="PCB389" s="446"/>
      <c r="PCC389" s="446"/>
      <c r="PCD389" s="446"/>
      <c r="PCE389" s="446"/>
      <c r="PCF389" s="446"/>
      <c r="PCG389" s="446"/>
      <c r="PCH389" s="446"/>
      <c r="PCI389" s="446"/>
      <c r="PCJ389" s="446"/>
      <c r="PCK389" s="446"/>
      <c r="PCL389" s="446"/>
      <c r="PCM389" s="446"/>
      <c r="PCN389" s="446"/>
      <c r="PCO389" s="446"/>
      <c r="PCP389" s="446"/>
      <c r="PCQ389" s="446"/>
      <c r="PCR389" s="446"/>
      <c r="PCS389" s="446"/>
      <c r="PCT389" s="446"/>
      <c r="PCU389" s="446"/>
      <c r="PCV389" s="446"/>
      <c r="PCW389" s="446"/>
      <c r="PCX389" s="446"/>
      <c r="PCY389" s="446"/>
      <c r="PCZ389" s="446"/>
      <c r="PDA389" s="446"/>
      <c r="PDB389" s="446"/>
      <c r="PDC389" s="446"/>
      <c r="PDD389" s="446"/>
      <c r="PDE389" s="446"/>
      <c r="PDF389" s="446"/>
      <c r="PDG389" s="446"/>
      <c r="PDH389" s="446"/>
      <c r="PDI389" s="446"/>
      <c r="PDJ389" s="446"/>
      <c r="PDK389" s="446"/>
      <c r="PDL389" s="446"/>
      <c r="PDM389" s="446"/>
      <c r="PDN389" s="446"/>
      <c r="PDO389" s="446"/>
      <c r="PDP389" s="446"/>
      <c r="PDQ389" s="446"/>
      <c r="PDR389" s="446"/>
      <c r="PDS389" s="446"/>
      <c r="PDT389" s="446"/>
      <c r="PDU389" s="446"/>
      <c r="PDV389" s="446"/>
      <c r="PDW389" s="446"/>
      <c r="PDX389" s="446"/>
      <c r="PDY389" s="446"/>
      <c r="PDZ389" s="446"/>
      <c r="PEA389" s="446"/>
      <c r="PEB389" s="446"/>
      <c r="PEC389" s="446"/>
      <c r="PED389" s="446"/>
      <c r="PEE389" s="446"/>
      <c r="PEF389" s="446"/>
      <c r="PEG389" s="446"/>
      <c r="PEH389" s="446"/>
      <c r="PEI389" s="446"/>
      <c r="PEJ389" s="446"/>
      <c r="PEK389" s="446"/>
      <c r="PEL389" s="446"/>
      <c r="PEM389" s="446"/>
      <c r="PEN389" s="446"/>
      <c r="PEO389" s="446"/>
      <c r="PEP389" s="446"/>
      <c r="PEQ389" s="446"/>
      <c r="PER389" s="446"/>
      <c r="PES389" s="446"/>
      <c r="PET389" s="446"/>
      <c r="PEU389" s="446"/>
      <c r="PEV389" s="446"/>
      <c r="PEW389" s="446"/>
      <c r="PEX389" s="446"/>
      <c r="PEY389" s="446"/>
      <c r="PEZ389" s="446"/>
      <c r="PFA389" s="446"/>
      <c r="PFB389" s="446"/>
      <c r="PFC389" s="446"/>
      <c r="PFD389" s="446"/>
      <c r="PFE389" s="446"/>
      <c r="PFF389" s="446"/>
      <c r="PFG389" s="446"/>
      <c r="PFH389" s="446"/>
      <c r="PFI389" s="446"/>
      <c r="PFJ389" s="446"/>
      <c r="PFK389" s="446"/>
      <c r="PFL389" s="446"/>
      <c r="PFM389" s="446"/>
      <c r="PFN389" s="446"/>
      <c r="PFO389" s="446"/>
      <c r="PFP389" s="446"/>
      <c r="PFQ389" s="446"/>
      <c r="PFR389" s="446"/>
      <c r="PFS389" s="446"/>
      <c r="PFT389" s="446"/>
      <c r="PFU389" s="446"/>
      <c r="PFV389" s="446"/>
      <c r="PFW389" s="446"/>
      <c r="PFX389" s="446"/>
      <c r="PFY389" s="446"/>
      <c r="PFZ389" s="446"/>
      <c r="PGA389" s="446"/>
      <c r="PGB389" s="446"/>
      <c r="PGC389" s="446"/>
      <c r="PGD389" s="446"/>
      <c r="PGE389" s="446"/>
      <c r="PGF389" s="446"/>
      <c r="PGG389" s="446"/>
      <c r="PGH389" s="446"/>
      <c r="PGI389" s="446"/>
      <c r="PGJ389" s="446"/>
      <c r="PGK389" s="446"/>
      <c r="PGL389" s="446"/>
      <c r="PGM389" s="446"/>
      <c r="PGN389" s="446"/>
      <c r="PGO389" s="446"/>
      <c r="PGP389" s="446"/>
      <c r="PGQ389" s="446"/>
      <c r="PGR389" s="446"/>
      <c r="PGS389" s="446"/>
      <c r="PGT389" s="446"/>
      <c r="PGU389" s="446"/>
      <c r="PGV389" s="446"/>
      <c r="PGW389" s="446"/>
      <c r="PGX389" s="446"/>
      <c r="PGY389" s="446"/>
      <c r="PGZ389" s="446"/>
      <c r="PHA389" s="446"/>
      <c r="PHB389" s="446"/>
      <c r="PHC389" s="446"/>
      <c r="PHD389" s="446"/>
      <c r="PHE389" s="446"/>
      <c r="PHF389" s="446"/>
      <c r="PHG389" s="446"/>
      <c r="PHH389" s="446"/>
      <c r="PHI389" s="446"/>
      <c r="PHJ389" s="446"/>
      <c r="PHK389" s="446"/>
      <c r="PHL389" s="446"/>
      <c r="PHM389" s="446"/>
      <c r="PHN389" s="446"/>
      <c r="PHO389" s="446"/>
      <c r="PHP389" s="446"/>
      <c r="PHQ389" s="446"/>
      <c r="PHR389" s="446"/>
      <c r="PHS389" s="446"/>
      <c r="PHT389" s="446"/>
      <c r="PHU389" s="446"/>
      <c r="PHV389" s="446"/>
      <c r="PHW389" s="446"/>
      <c r="PHX389" s="446"/>
      <c r="PHY389" s="446"/>
      <c r="PHZ389" s="446"/>
      <c r="PIA389" s="446"/>
      <c r="PIB389" s="446"/>
      <c r="PIC389" s="446"/>
      <c r="PID389" s="446"/>
      <c r="PIE389" s="446"/>
      <c r="PIF389" s="446"/>
      <c r="PIG389" s="446"/>
      <c r="PIH389" s="446"/>
      <c r="PII389" s="446"/>
      <c r="PIJ389" s="446"/>
      <c r="PIK389" s="446"/>
      <c r="PIL389" s="446"/>
      <c r="PIM389" s="446"/>
      <c r="PIN389" s="446"/>
      <c r="PIO389" s="446"/>
      <c r="PIP389" s="446"/>
      <c r="PIQ389" s="446"/>
      <c r="PIR389" s="446"/>
      <c r="PIS389" s="446"/>
      <c r="PIT389" s="446"/>
      <c r="PIU389" s="446"/>
      <c r="PIV389" s="446"/>
      <c r="PIW389" s="446"/>
      <c r="PIX389" s="446"/>
      <c r="PIY389" s="446"/>
      <c r="PIZ389" s="446"/>
      <c r="PJA389" s="446"/>
      <c r="PJB389" s="446"/>
      <c r="PJC389" s="446"/>
      <c r="PJD389" s="446"/>
      <c r="PJE389" s="446"/>
      <c r="PJF389" s="446"/>
      <c r="PJG389" s="446"/>
      <c r="PJH389" s="446"/>
      <c r="PJI389" s="446"/>
      <c r="PJJ389" s="446"/>
      <c r="PJK389" s="446"/>
      <c r="PJL389" s="446"/>
      <c r="PJM389" s="446"/>
      <c r="PJN389" s="446"/>
      <c r="PJO389" s="446"/>
      <c r="PJP389" s="446"/>
      <c r="PJQ389" s="446"/>
      <c r="PJR389" s="446"/>
      <c r="PJS389" s="446"/>
      <c r="PJT389" s="446"/>
      <c r="PJU389" s="446"/>
      <c r="PJV389" s="446"/>
      <c r="PJW389" s="446"/>
      <c r="PJX389" s="446"/>
      <c r="PJY389" s="446"/>
      <c r="PJZ389" s="446"/>
      <c r="PKA389" s="446"/>
      <c r="PKB389" s="446"/>
      <c r="PKC389" s="446"/>
      <c r="PKD389" s="446"/>
      <c r="PKE389" s="446"/>
      <c r="PKF389" s="446"/>
      <c r="PKG389" s="446"/>
      <c r="PKH389" s="446"/>
      <c r="PKI389" s="446"/>
      <c r="PKJ389" s="446"/>
      <c r="PKK389" s="446"/>
      <c r="PKL389" s="446"/>
      <c r="PKM389" s="446"/>
      <c r="PKN389" s="446"/>
      <c r="PKO389" s="446"/>
      <c r="PKP389" s="446"/>
      <c r="PKQ389" s="446"/>
      <c r="PKR389" s="446"/>
      <c r="PKS389" s="446"/>
      <c r="PKT389" s="446"/>
      <c r="PKU389" s="446"/>
      <c r="PKV389" s="446"/>
      <c r="PKW389" s="446"/>
      <c r="PKX389" s="446"/>
      <c r="PKY389" s="446"/>
      <c r="PKZ389" s="446"/>
      <c r="PLA389" s="446"/>
      <c r="PLB389" s="446"/>
      <c r="PLC389" s="446"/>
      <c r="PLD389" s="446"/>
      <c r="PLE389" s="446"/>
      <c r="PLF389" s="446"/>
      <c r="PLG389" s="446"/>
      <c r="PLH389" s="446"/>
      <c r="PLI389" s="446"/>
      <c r="PLJ389" s="446"/>
      <c r="PLK389" s="446"/>
      <c r="PLL389" s="446"/>
      <c r="PLM389" s="446"/>
      <c r="PLN389" s="446"/>
      <c r="PLO389" s="446"/>
      <c r="PLP389" s="446"/>
      <c r="PLQ389" s="446"/>
      <c r="PLR389" s="446"/>
      <c r="PLS389" s="446"/>
      <c r="PLT389" s="446"/>
      <c r="PLU389" s="446"/>
      <c r="PLV389" s="446"/>
      <c r="PLW389" s="446"/>
      <c r="PLX389" s="446"/>
      <c r="PLY389" s="446"/>
      <c r="PLZ389" s="446"/>
      <c r="PMA389" s="446"/>
      <c r="PMB389" s="446"/>
      <c r="PMC389" s="446"/>
      <c r="PMD389" s="446"/>
      <c r="PME389" s="446"/>
      <c r="PMF389" s="446"/>
      <c r="PMG389" s="446"/>
      <c r="PMH389" s="446"/>
      <c r="PMI389" s="446"/>
      <c r="PMJ389" s="446"/>
      <c r="PMK389" s="446"/>
      <c r="PML389" s="446"/>
      <c r="PMM389" s="446"/>
      <c r="PMN389" s="446"/>
      <c r="PMO389" s="446"/>
      <c r="PMP389" s="446"/>
      <c r="PMQ389" s="446"/>
      <c r="PMR389" s="446"/>
      <c r="PMS389" s="446"/>
      <c r="PMT389" s="446"/>
      <c r="PMU389" s="446"/>
      <c r="PMV389" s="446"/>
      <c r="PMW389" s="446"/>
      <c r="PMX389" s="446"/>
      <c r="PMY389" s="446"/>
      <c r="PMZ389" s="446"/>
      <c r="PNA389" s="446"/>
      <c r="PNB389" s="446"/>
      <c r="PNC389" s="446"/>
      <c r="PND389" s="446"/>
      <c r="PNE389" s="446"/>
      <c r="PNF389" s="446"/>
      <c r="PNG389" s="446"/>
      <c r="PNH389" s="446"/>
      <c r="PNI389" s="446"/>
      <c r="PNJ389" s="446"/>
      <c r="PNK389" s="446"/>
      <c r="PNL389" s="446"/>
      <c r="PNM389" s="446"/>
      <c r="PNN389" s="446"/>
      <c r="PNO389" s="446"/>
      <c r="PNP389" s="446"/>
      <c r="PNQ389" s="446"/>
      <c r="PNR389" s="446"/>
      <c r="PNS389" s="446"/>
      <c r="PNT389" s="446"/>
      <c r="PNU389" s="446"/>
      <c r="PNV389" s="446"/>
      <c r="PNW389" s="446"/>
      <c r="PNX389" s="446"/>
      <c r="PNY389" s="446"/>
      <c r="PNZ389" s="446"/>
      <c r="POA389" s="446"/>
      <c r="POB389" s="446"/>
      <c r="POC389" s="446"/>
      <c r="POD389" s="446"/>
      <c r="POE389" s="446"/>
      <c r="POF389" s="446"/>
      <c r="POG389" s="446"/>
      <c r="POH389" s="446"/>
      <c r="POI389" s="446"/>
      <c r="POJ389" s="446"/>
      <c r="POK389" s="446"/>
      <c r="POL389" s="446"/>
      <c r="POM389" s="446"/>
      <c r="PON389" s="446"/>
      <c r="POO389" s="446"/>
      <c r="POP389" s="446"/>
      <c r="POQ389" s="446"/>
      <c r="POR389" s="446"/>
      <c r="POS389" s="446"/>
      <c r="POT389" s="446"/>
      <c r="POU389" s="446"/>
      <c r="POV389" s="446"/>
      <c r="POW389" s="446"/>
      <c r="POX389" s="446"/>
      <c r="POY389" s="446"/>
      <c r="POZ389" s="446"/>
      <c r="PPA389" s="446"/>
      <c r="PPB389" s="446"/>
      <c r="PPC389" s="446"/>
      <c r="PPD389" s="446"/>
      <c r="PPE389" s="446"/>
      <c r="PPF389" s="446"/>
      <c r="PPG389" s="446"/>
      <c r="PPH389" s="446"/>
      <c r="PPI389" s="446"/>
      <c r="PPJ389" s="446"/>
      <c r="PPK389" s="446"/>
      <c r="PPL389" s="446"/>
      <c r="PPM389" s="446"/>
      <c r="PPN389" s="446"/>
      <c r="PPO389" s="446"/>
      <c r="PPP389" s="446"/>
      <c r="PPQ389" s="446"/>
      <c r="PPR389" s="446"/>
      <c r="PPS389" s="446"/>
      <c r="PPT389" s="446"/>
      <c r="PPU389" s="446"/>
      <c r="PPV389" s="446"/>
      <c r="PPW389" s="446"/>
      <c r="PPX389" s="446"/>
      <c r="PPY389" s="446"/>
      <c r="PPZ389" s="446"/>
      <c r="PQA389" s="446"/>
      <c r="PQB389" s="446"/>
      <c r="PQC389" s="446"/>
      <c r="PQD389" s="446"/>
      <c r="PQE389" s="446"/>
      <c r="PQF389" s="446"/>
      <c r="PQG389" s="446"/>
      <c r="PQH389" s="446"/>
      <c r="PQI389" s="446"/>
      <c r="PQJ389" s="446"/>
      <c r="PQK389" s="446"/>
      <c r="PQL389" s="446"/>
      <c r="PQM389" s="446"/>
      <c r="PQN389" s="446"/>
      <c r="PQO389" s="446"/>
      <c r="PQP389" s="446"/>
      <c r="PQQ389" s="446"/>
      <c r="PQR389" s="446"/>
      <c r="PQS389" s="446"/>
      <c r="PQT389" s="446"/>
      <c r="PQU389" s="446"/>
      <c r="PQV389" s="446"/>
      <c r="PQW389" s="446"/>
      <c r="PQX389" s="446"/>
      <c r="PQY389" s="446"/>
      <c r="PQZ389" s="446"/>
      <c r="PRA389" s="446"/>
      <c r="PRB389" s="446"/>
      <c r="PRC389" s="446"/>
      <c r="PRD389" s="446"/>
      <c r="PRE389" s="446"/>
      <c r="PRF389" s="446"/>
      <c r="PRG389" s="446"/>
      <c r="PRH389" s="446"/>
      <c r="PRI389" s="446"/>
      <c r="PRJ389" s="446"/>
      <c r="PRK389" s="446"/>
      <c r="PRL389" s="446"/>
      <c r="PRM389" s="446"/>
      <c r="PRN389" s="446"/>
      <c r="PRO389" s="446"/>
      <c r="PRP389" s="446"/>
      <c r="PRQ389" s="446"/>
      <c r="PRR389" s="446"/>
      <c r="PRS389" s="446"/>
      <c r="PRT389" s="446"/>
      <c r="PRU389" s="446"/>
      <c r="PRV389" s="446"/>
      <c r="PRW389" s="446"/>
      <c r="PRX389" s="446"/>
      <c r="PRY389" s="446"/>
      <c r="PRZ389" s="446"/>
      <c r="PSA389" s="446"/>
      <c r="PSB389" s="446"/>
      <c r="PSC389" s="446"/>
      <c r="PSD389" s="446"/>
      <c r="PSE389" s="446"/>
      <c r="PSF389" s="446"/>
      <c r="PSG389" s="446"/>
      <c r="PSH389" s="446"/>
      <c r="PSI389" s="446"/>
      <c r="PSJ389" s="446"/>
      <c r="PSK389" s="446"/>
      <c r="PSL389" s="446"/>
      <c r="PSM389" s="446"/>
      <c r="PSN389" s="446"/>
      <c r="PSO389" s="446"/>
      <c r="PSP389" s="446"/>
      <c r="PSQ389" s="446"/>
      <c r="PSR389" s="446"/>
      <c r="PSS389" s="446"/>
      <c r="PST389" s="446"/>
      <c r="PSU389" s="446"/>
      <c r="PSV389" s="446"/>
      <c r="PSW389" s="446"/>
      <c r="PSX389" s="446"/>
      <c r="PSY389" s="446"/>
      <c r="PSZ389" s="446"/>
      <c r="PTA389" s="446"/>
      <c r="PTB389" s="446"/>
      <c r="PTC389" s="446"/>
      <c r="PTD389" s="446"/>
      <c r="PTE389" s="446"/>
      <c r="PTF389" s="446"/>
      <c r="PTG389" s="446"/>
      <c r="PTH389" s="446"/>
      <c r="PTI389" s="446"/>
      <c r="PTJ389" s="446"/>
      <c r="PTK389" s="446"/>
      <c r="PTL389" s="446"/>
      <c r="PTM389" s="446"/>
      <c r="PTN389" s="446"/>
      <c r="PTO389" s="446"/>
      <c r="PTP389" s="446"/>
      <c r="PTQ389" s="446"/>
      <c r="PTR389" s="446"/>
      <c r="PTS389" s="446"/>
      <c r="PTT389" s="446"/>
      <c r="PTU389" s="446"/>
      <c r="PTV389" s="446"/>
      <c r="PTW389" s="446"/>
      <c r="PTX389" s="446"/>
      <c r="PTY389" s="446"/>
      <c r="PTZ389" s="446"/>
      <c r="PUA389" s="446"/>
      <c r="PUB389" s="446"/>
      <c r="PUC389" s="446"/>
      <c r="PUD389" s="446"/>
      <c r="PUE389" s="446"/>
      <c r="PUF389" s="446"/>
      <c r="PUG389" s="446"/>
      <c r="PUH389" s="446"/>
      <c r="PUI389" s="446"/>
      <c r="PUJ389" s="446"/>
      <c r="PUK389" s="446"/>
      <c r="PUL389" s="446"/>
      <c r="PUM389" s="446"/>
      <c r="PUN389" s="446"/>
      <c r="PUO389" s="446"/>
      <c r="PUP389" s="446"/>
      <c r="PUQ389" s="446"/>
      <c r="PUR389" s="446"/>
      <c r="PUS389" s="446"/>
      <c r="PUT389" s="446"/>
      <c r="PUU389" s="446"/>
      <c r="PUV389" s="446"/>
      <c r="PUW389" s="446"/>
      <c r="PUX389" s="446"/>
      <c r="PUY389" s="446"/>
      <c r="PUZ389" s="446"/>
      <c r="PVA389" s="446"/>
      <c r="PVB389" s="446"/>
      <c r="PVC389" s="446"/>
      <c r="PVD389" s="446"/>
      <c r="PVE389" s="446"/>
      <c r="PVF389" s="446"/>
      <c r="PVG389" s="446"/>
      <c r="PVH389" s="446"/>
      <c r="PVI389" s="446"/>
      <c r="PVJ389" s="446"/>
      <c r="PVK389" s="446"/>
      <c r="PVL389" s="446"/>
      <c r="PVM389" s="446"/>
      <c r="PVN389" s="446"/>
      <c r="PVO389" s="446"/>
      <c r="PVP389" s="446"/>
      <c r="PVQ389" s="446"/>
      <c r="PVR389" s="446"/>
      <c r="PVS389" s="446"/>
      <c r="PVT389" s="446"/>
      <c r="PVU389" s="446"/>
      <c r="PVV389" s="446"/>
      <c r="PVW389" s="446"/>
      <c r="PVX389" s="446"/>
      <c r="PVY389" s="446"/>
      <c r="PVZ389" s="446"/>
      <c r="PWA389" s="446"/>
      <c r="PWB389" s="446"/>
      <c r="PWC389" s="446"/>
      <c r="PWD389" s="446"/>
      <c r="PWE389" s="446"/>
      <c r="PWF389" s="446"/>
      <c r="PWG389" s="446"/>
      <c r="PWH389" s="446"/>
      <c r="PWI389" s="446"/>
      <c r="PWJ389" s="446"/>
      <c r="PWK389" s="446"/>
      <c r="PWL389" s="446"/>
      <c r="PWM389" s="446"/>
      <c r="PWN389" s="446"/>
      <c r="PWO389" s="446"/>
      <c r="PWP389" s="446"/>
      <c r="PWQ389" s="446"/>
      <c r="PWR389" s="446"/>
      <c r="PWS389" s="446"/>
      <c r="PWT389" s="446"/>
      <c r="PWU389" s="446"/>
      <c r="PWV389" s="446"/>
      <c r="PWW389" s="446"/>
      <c r="PWX389" s="446"/>
      <c r="PWY389" s="446"/>
      <c r="PWZ389" s="446"/>
      <c r="PXA389" s="446"/>
      <c r="PXB389" s="446"/>
      <c r="PXC389" s="446"/>
      <c r="PXD389" s="446"/>
      <c r="PXE389" s="446"/>
      <c r="PXF389" s="446"/>
      <c r="PXG389" s="446"/>
      <c r="PXH389" s="446"/>
      <c r="PXI389" s="446"/>
      <c r="PXJ389" s="446"/>
      <c r="PXK389" s="446"/>
      <c r="PXL389" s="446"/>
      <c r="PXM389" s="446"/>
      <c r="PXN389" s="446"/>
      <c r="PXO389" s="446"/>
      <c r="PXP389" s="446"/>
      <c r="PXQ389" s="446"/>
      <c r="PXR389" s="446"/>
      <c r="PXS389" s="446"/>
      <c r="PXT389" s="446"/>
      <c r="PXU389" s="446"/>
      <c r="PXV389" s="446"/>
      <c r="PXW389" s="446"/>
      <c r="PXX389" s="446"/>
      <c r="PXY389" s="446"/>
      <c r="PXZ389" s="446"/>
      <c r="PYA389" s="446"/>
      <c r="PYB389" s="446"/>
      <c r="PYC389" s="446"/>
      <c r="PYD389" s="446"/>
      <c r="PYE389" s="446"/>
      <c r="PYF389" s="446"/>
      <c r="PYG389" s="446"/>
      <c r="PYH389" s="446"/>
      <c r="PYI389" s="446"/>
      <c r="PYJ389" s="446"/>
      <c r="PYK389" s="446"/>
      <c r="PYL389" s="446"/>
      <c r="PYM389" s="446"/>
      <c r="PYN389" s="446"/>
      <c r="PYO389" s="446"/>
      <c r="PYP389" s="446"/>
      <c r="PYQ389" s="446"/>
      <c r="PYR389" s="446"/>
      <c r="PYS389" s="446"/>
      <c r="PYT389" s="446"/>
      <c r="PYU389" s="446"/>
      <c r="PYV389" s="446"/>
      <c r="PYW389" s="446"/>
      <c r="PYX389" s="446"/>
      <c r="PYY389" s="446"/>
      <c r="PYZ389" s="446"/>
      <c r="PZA389" s="446"/>
      <c r="PZB389" s="446"/>
      <c r="PZC389" s="446"/>
      <c r="PZD389" s="446"/>
      <c r="PZE389" s="446"/>
      <c r="PZF389" s="446"/>
      <c r="PZG389" s="446"/>
      <c r="PZH389" s="446"/>
      <c r="PZI389" s="446"/>
      <c r="PZJ389" s="446"/>
      <c r="PZK389" s="446"/>
      <c r="PZL389" s="446"/>
      <c r="PZM389" s="446"/>
      <c r="PZN389" s="446"/>
      <c r="PZO389" s="446"/>
      <c r="PZP389" s="446"/>
      <c r="PZQ389" s="446"/>
      <c r="PZR389" s="446"/>
      <c r="PZS389" s="446"/>
      <c r="PZT389" s="446"/>
      <c r="PZU389" s="446"/>
      <c r="PZV389" s="446"/>
      <c r="PZW389" s="446"/>
      <c r="PZX389" s="446"/>
      <c r="PZY389" s="446"/>
      <c r="PZZ389" s="446"/>
      <c r="QAA389" s="446"/>
      <c r="QAB389" s="446"/>
      <c r="QAC389" s="446"/>
      <c r="QAD389" s="446"/>
      <c r="QAE389" s="446"/>
      <c r="QAF389" s="446"/>
      <c r="QAG389" s="446"/>
      <c r="QAH389" s="446"/>
      <c r="QAI389" s="446"/>
      <c r="QAJ389" s="446"/>
      <c r="QAK389" s="446"/>
      <c r="QAL389" s="446"/>
      <c r="QAM389" s="446"/>
      <c r="QAN389" s="446"/>
      <c r="QAO389" s="446"/>
      <c r="QAP389" s="446"/>
      <c r="QAQ389" s="446"/>
      <c r="QAR389" s="446"/>
      <c r="QAS389" s="446"/>
      <c r="QAT389" s="446"/>
      <c r="QAU389" s="446"/>
      <c r="QAV389" s="446"/>
      <c r="QAW389" s="446"/>
      <c r="QAX389" s="446"/>
      <c r="QAY389" s="446"/>
      <c r="QAZ389" s="446"/>
      <c r="QBA389" s="446"/>
      <c r="QBB389" s="446"/>
      <c r="QBC389" s="446"/>
      <c r="QBD389" s="446"/>
      <c r="QBE389" s="446"/>
      <c r="QBF389" s="446"/>
      <c r="QBG389" s="446"/>
      <c r="QBH389" s="446"/>
      <c r="QBI389" s="446"/>
      <c r="QBJ389" s="446"/>
      <c r="QBK389" s="446"/>
      <c r="QBL389" s="446"/>
      <c r="QBM389" s="446"/>
      <c r="QBN389" s="446"/>
      <c r="QBO389" s="446"/>
      <c r="QBP389" s="446"/>
      <c r="QBQ389" s="446"/>
      <c r="QBR389" s="446"/>
      <c r="QBS389" s="446"/>
      <c r="QBT389" s="446"/>
      <c r="QBU389" s="446"/>
      <c r="QBV389" s="446"/>
      <c r="QBW389" s="446"/>
      <c r="QBX389" s="446"/>
      <c r="QBY389" s="446"/>
      <c r="QBZ389" s="446"/>
      <c r="QCA389" s="446"/>
      <c r="QCB389" s="446"/>
      <c r="QCC389" s="446"/>
      <c r="QCD389" s="446"/>
      <c r="QCE389" s="446"/>
      <c r="QCF389" s="446"/>
      <c r="QCG389" s="446"/>
      <c r="QCH389" s="446"/>
      <c r="QCI389" s="446"/>
      <c r="QCJ389" s="446"/>
      <c r="QCK389" s="446"/>
      <c r="QCL389" s="446"/>
      <c r="QCM389" s="446"/>
      <c r="QCN389" s="446"/>
      <c r="QCO389" s="446"/>
      <c r="QCP389" s="446"/>
      <c r="QCQ389" s="446"/>
      <c r="QCR389" s="446"/>
      <c r="QCS389" s="446"/>
      <c r="QCT389" s="446"/>
      <c r="QCU389" s="446"/>
      <c r="QCV389" s="446"/>
      <c r="QCW389" s="446"/>
      <c r="QCX389" s="446"/>
      <c r="QCY389" s="446"/>
      <c r="QCZ389" s="446"/>
      <c r="QDA389" s="446"/>
      <c r="QDB389" s="446"/>
      <c r="QDC389" s="446"/>
      <c r="QDD389" s="446"/>
      <c r="QDE389" s="446"/>
      <c r="QDF389" s="446"/>
      <c r="QDG389" s="446"/>
      <c r="QDH389" s="446"/>
      <c r="QDI389" s="446"/>
      <c r="QDJ389" s="446"/>
      <c r="QDK389" s="446"/>
      <c r="QDL389" s="446"/>
      <c r="QDM389" s="446"/>
      <c r="QDN389" s="446"/>
      <c r="QDO389" s="446"/>
      <c r="QDP389" s="446"/>
      <c r="QDQ389" s="446"/>
      <c r="QDR389" s="446"/>
      <c r="QDS389" s="446"/>
      <c r="QDT389" s="446"/>
      <c r="QDU389" s="446"/>
      <c r="QDV389" s="446"/>
      <c r="QDW389" s="446"/>
      <c r="QDX389" s="446"/>
      <c r="QDY389" s="446"/>
      <c r="QDZ389" s="446"/>
      <c r="QEA389" s="446"/>
      <c r="QEB389" s="446"/>
      <c r="QEC389" s="446"/>
      <c r="QED389" s="446"/>
      <c r="QEE389" s="446"/>
      <c r="QEF389" s="446"/>
      <c r="QEG389" s="446"/>
      <c r="QEH389" s="446"/>
      <c r="QEI389" s="446"/>
      <c r="QEJ389" s="446"/>
      <c r="QEK389" s="446"/>
      <c r="QEL389" s="446"/>
      <c r="QEM389" s="446"/>
      <c r="QEN389" s="446"/>
      <c r="QEO389" s="446"/>
      <c r="QEP389" s="446"/>
      <c r="QEQ389" s="446"/>
      <c r="QER389" s="446"/>
      <c r="QES389" s="446"/>
      <c r="QET389" s="446"/>
      <c r="QEU389" s="446"/>
      <c r="QEV389" s="446"/>
      <c r="QEW389" s="446"/>
      <c r="QEX389" s="446"/>
      <c r="QEY389" s="446"/>
      <c r="QEZ389" s="446"/>
      <c r="QFA389" s="446"/>
      <c r="QFB389" s="446"/>
      <c r="QFC389" s="446"/>
      <c r="QFD389" s="446"/>
      <c r="QFE389" s="446"/>
      <c r="QFF389" s="446"/>
      <c r="QFG389" s="446"/>
      <c r="QFH389" s="446"/>
      <c r="QFI389" s="446"/>
      <c r="QFJ389" s="446"/>
      <c r="QFK389" s="446"/>
      <c r="QFL389" s="446"/>
      <c r="QFM389" s="446"/>
      <c r="QFN389" s="446"/>
      <c r="QFO389" s="446"/>
      <c r="QFP389" s="446"/>
      <c r="QFQ389" s="446"/>
      <c r="QFR389" s="446"/>
      <c r="QFS389" s="446"/>
      <c r="QFT389" s="446"/>
      <c r="QFU389" s="446"/>
      <c r="QFV389" s="446"/>
      <c r="QFW389" s="446"/>
      <c r="QFX389" s="446"/>
      <c r="QFY389" s="446"/>
      <c r="QFZ389" s="446"/>
      <c r="QGA389" s="446"/>
      <c r="QGB389" s="446"/>
      <c r="QGC389" s="446"/>
      <c r="QGD389" s="446"/>
      <c r="QGE389" s="446"/>
      <c r="QGF389" s="446"/>
      <c r="QGG389" s="446"/>
      <c r="QGH389" s="446"/>
      <c r="QGI389" s="446"/>
      <c r="QGJ389" s="446"/>
      <c r="QGK389" s="446"/>
      <c r="QGL389" s="446"/>
      <c r="QGM389" s="446"/>
      <c r="QGN389" s="446"/>
      <c r="QGO389" s="446"/>
      <c r="QGP389" s="446"/>
      <c r="QGQ389" s="446"/>
      <c r="QGR389" s="446"/>
      <c r="QGS389" s="446"/>
      <c r="QGT389" s="446"/>
      <c r="QGU389" s="446"/>
      <c r="QGV389" s="446"/>
      <c r="QGW389" s="446"/>
      <c r="QGX389" s="446"/>
      <c r="QGY389" s="446"/>
      <c r="QGZ389" s="446"/>
      <c r="QHA389" s="446"/>
      <c r="QHB389" s="446"/>
      <c r="QHC389" s="446"/>
      <c r="QHD389" s="446"/>
      <c r="QHE389" s="446"/>
      <c r="QHF389" s="446"/>
      <c r="QHG389" s="446"/>
      <c r="QHH389" s="446"/>
      <c r="QHI389" s="446"/>
      <c r="QHJ389" s="446"/>
      <c r="QHK389" s="446"/>
      <c r="QHL389" s="446"/>
      <c r="QHM389" s="446"/>
      <c r="QHN389" s="446"/>
      <c r="QHO389" s="446"/>
      <c r="QHP389" s="446"/>
      <c r="QHQ389" s="446"/>
      <c r="QHR389" s="446"/>
      <c r="QHS389" s="446"/>
      <c r="QHT389" s="446"/>
      <c r="QHU389" s="446"/>
      <c r="QHV389" s="446"/>
      <c r="QHW389" s="446"/>
      <c r="QHX389" s="446"/>
      <c r="QHY389" s="446"/>
      <c r="QHZ389" s="446"/>
      <c r="QIA389" s="446"/>
      <c r="QIB389" s="446"/>
      <c r="QIC389" s="446"/>
      <c r="QID389" s="446"/>
      <c r="QIE389" s="446"/>
      <c r="QIF389" s="446"/>
      <c r="QIG389" s="446"/>
      <c r="QIH389" s="446"/>
      <c r="QII389" s="446"/>
      <c r="QIJ389" s="446"/>
      <c r="QIK389" s="446"/>
      <c r="QIL389" s="446"/>
      <c r="QIM389" s="446"/>
      <c r="QIN389" s="446"/>
      <c r="QIO389" s="446"/>
      <c r="QIP389" s="446"/>
      <c r="QIQ389" s="446"/>
      <c r="QIR389" s="446"/>
      <c r="QIS389" s="446"/>
      <c r="QIT389" s="446"/>
      <c r="QIU389" s="446"/>
      <c r="QIV389" s="446"/>
      <c r="QIW389" s="446"/>
      <c r="QIX389" s="446"/>
      <c r="QIY389" s="446"/>
      <c r="QIZ389" s="446"/>
      <c r="QJA389" s="446"/>
      <c r="QJB389" s="446"/>
      <c r="QJC389" s="446"/>
      <c r="QJD389" s="446"/>
      <c r="QJE389" s="446"/>
      <c r="QJF389" s="446"/>
      <c r="QJG389" s="446"/>
      <c r="QJH389" s="446"/>
      <c r="QJI389" s="446"/>
      <c r="QJJ389" s="446"/>
      <c r="QJK389" s="446"/>
      <c r="QJL389" s="446"/>
      <c r="QJM389" s="446"/>
      <c r="QJN389" s="446"/>
      <c r="QJO389" s="446"/>
      <c r="QJP389" s="446"/>
      <c r="QJQ389" s="446"/>
      <c r="QJR389" s="446"/>
      <c r="QJS389" s="446"/>
      <c r="QJT389" s="446"/>
      <c r="QJU389" s="446"/>
      <c r="QJV389" s="446"/>
      <c r="QJW389" s="446"/>
      <c r="QJX389" s="446"/>
      <c r="QJY389" s="446"/>
      <c r="QJZ389" s="446"/>
      <c r="QKA389" s="446"/>
      <c r="QKB389" s="446"/>
      <c r="QKC389" s="446"/>
      <c r="QKD389" s="446"/>
      <c r="QKE389" s="446"/>
      <c r="QKF389" s="446"/>
      <c r="QKG389" s="446"/>
      <c r="QKH389" s="446"/>
      <c r="QKI389" s="446"/>
      <c r="QKJ389" s="446"/>
      <c r="QKK389" s="446"/>
      <c r="QKL389" s="446"/>
      <c r="QKM389" s="446"/>
      <c r="QKN389" s="446"/>
      <c r="QKO389" s="446"/>
      <c r="QKP389" s="446"/>
      <c r="QKQ389" s="446"/>
      <c r="QKR389" s="446"/>
      <c r="QKS389" s="446"/>
      <c r="QKT389" s="446"/>
      <c r="QKU389" s="446"/>
      <c r="QKV389" s="446"/>
      <c r="QKW389" s="446"/>
      <c r="QKX389" s="446"/>
      <c r="QKY389" s="446"/>
      <c r="QKZ389" s="446"/>
      <c r="QLA389" s="446"/>
      <c r="QLB389" s="446"/>
      <c r="QLC389" s="446"/>
      <c r="QLD389" s="446"/>
      <c r="QLE389" s="446"/>
      <c r="QLF389" s="446"/>
      <c r="QLG389" s="446"/>
      <c r="QLH389" s="446"/>
      <c r="QLI389" s="446"/>
      <c r="QLJ389" s="446"/>
      <c r="QLK389" s="446"/>
      <c r="QLL389" s="446"/>
      <c r="QLM389" s="446"/>
      <c r="QLN389" s="446"/>
      <c r="QLO389" s="446"/>
      <c r="QLP389" s="446"/>
      <c r="QLQ389" s="446"/>
      <c r="QLR389" s="446"/>
      <c r="QLS389" s="446"/>
      <c r="QLT389" s="446"/>
      <c r="QLU389" s="446"/>
      <c r="QLV389" s="446"/>
      <c r="QLW389" s="446"/>
      <c r="QLX389" s="446"/>
      <c r="QLY389" s="446"/>
      <c r="QLZ389" s="446"/>
      <c r="QMA389" s="446"/>
      <c r="QMB389" s="446"/>
      <c r="QMC389" s="446"/>
      <c r="QMD389" s="446"/>
      <c r="QME389" s="446"/>
      <c r="QMF389" s="446"/>
      <c r="QMG389" s="446"/>
      <c r="QMH389" s="446"/>
      <c r="QMI389" s="446"/>
      <c r="QMJ389" s="446"/>
      <c r="QMK389" s="446"/>
      <c r="QML389" s="446"/>
      <c r="QMM389" s="446"/>
      <c r="QMN389" s="446"/>
      <c r="QMO389" s="446"/>
      <c r="QMP389" s="446"/>
      <c r="QMQ389" s="446"/>
      <c r="QMR389" s="446"/>
      <c r="QMS389" s="446"/>
      <c r="QMT389" s="446"/>
      <c r="QMU389" s="446"/>
      <c r="QMV389" s="446"/>
      <c r="QMW389" s="446"/>
      <c r="QMX389" s="446"/>
      <c r="QMY389" s="446"/>
      <c r="QMZ389" s="446"/>
      <c r="QNA389" s="446"/>
      <c r="QNB389" s="446"/>
      <c r="QNC389" s="446"/>
      <c r="QND389" s="446"/>
      <c r="QNE389" s="446"/>
      <c r="QNF389" s="446"/>
      <c r="QNG389" s="446"/>
      <c r="QNH389" s="446"/>
      <c r="QNI389" s="446"/>
      <c r="QNJ389" s="446"/>
      <c r="QNK389" s="446"/>
      <c r="QNL389" s="446"/>
      <c r="QNM389" s="446"/>
      <c r="QNN389" s="446"/>
      <c r="QNO389" s="446"/>
      <c r="QNP389" s="446"/>
      <c r="QNQ389" s="446"/>
      <c r="QNR389" s="446"/>
      <c r="QNS389" s="446"/>
      <c r="QNT389" s="446"/>
      <c r="QNU389" s="446"/>
      <c r="QNV389" s="446"/>
      <c r="QNW389" s="446"/>
      <c r="QNX389" s="446"/>
      <c r="QNY389" s="446"/>
      <c r="QNZ389" s="446"/>
      <c r="QOA389" s="446"/>
      <c r="QOB389" s="446"/>
      <c r="QOC389" s="446"/>
      <c r="QOD389" s="446"/>
      <c r="QOE389" s="446"/>
      <c r="QOF389" s="446"/>
      <c r="QOG389" s="446"/>
      <c r="QOH389" s="446"/>
      <c r="QOI389" s="446"/>
      <c r="QOJ389" s="446"/>
      <c r="QOK389" s="446"/>
      <c r="QOL389" s="446"/>
      <c r="QOM389" s="446"/>
      <c r="QON389" s="446"/>
      <c r="QOO389" s="446"/>
      <c r="QOP389" s="446"/>
      <c r="QOQ389" s="446"/>
      <c r="QOR389" s="446"/>
      <c r="QOS389" s="446"/>
      <c r="QOT389" s="446"/>
      <c r="QOU389" s="446"/>
      <c r="QOV389" s="446"/>
      <c r="QOW389" s="446"/>
      <c r="QOX389" s="446"/>
      <c r="QOY389" s="446"/>
      <c r="QOZ389" s="446"/>
      <c r="QPA389" s="446"/>
      <c r="QPB389" s="446"/>
      <c r="QPC389" s="446"/>
      <c r="QPD389" s="446"/>
      <c r="QPE389" s="446"/>
      <c r="QPF389" s="446"/>
      <c r="QPG389" s="446"/>
      <c r="QPH389" s="446"/>
      <c r="QPI389" s="446"/>
      <c r="QPJ389" s="446"/>
      <c r="QPK389" s="446"/>
      <c r="QPL389" s="446"/>
      <c r="QPM389" s="446"/>
      <c r="QPN389" s="446"/>
      <c r="QPO389" s="446"/>
      <c r="QPP389" s="446"/>
      <c r="QPQ389" s="446"/>
      <c r="QPR389" s="446"/>
      <c r="QPS389" s="446"/>
      <c r="QPT389" s="446"/>
      <c r="QPU389" s="446"/>
      <c r="QPV389" s="446"/>
      <c r="QPW389" s="446"/>
      <c r="QPX389" s="446"/>
      <c r="QPY389" s="446"/>
      <c r="QPZ389" s="446"/>
      <c r="QQA389" s="446"/>
      <c r="QQB389" s="446"/>
      <c r="QQC389" s="446"/>
      <c r="QQD389" s="446"/>
      <c r="QQE389" s="446"/>
      <c r="QQF389" s="446"/>
      <c r="QQG389" s="446"/>
      <c r="QQH389" s="446"/>
      <c r="QQI389" s="446"/>
      <c r="QQJ389" s="446"/>
      <c r="QQK389" s="446"/>
      <c r="QQL389" s="446"/>
      <c r="QQM389" s="446"/>
      <c r="QQN389" s="446"/>
      <c r="QQO389" s="446"/>
      <c r="QQP389" s="446"/>
      <c r="QQQ389" s="446"/>
      <c r="QQR389" s="446"/>
      <c r="QQS389" s="446"/>
      <c r="QQT389" s="446"/>
      <c r="QQU389" s="446"/>
      <c r="QQV389" s="446"/>
      <c r="QQW389" s="446"/>
      <c r="QQX389" s="446"/>
      <c r="QQY389" s="446"/>
      <c r="QQZ389" s="446"/>
      <c r="QRA389" s="446"/>
      <c r="QRB389" s="446"/>
      <c r="QRC389" s="446"/>
      <c r="QRD389" s="446"/>
      <c r="QRE389" s="446"/>
      <c r="QRF389" s="446"/>
      <c r="QRG389" s="446"/>
      <c r="QRH389" s="446"/>
      <c r="QRI389" s="446"/>
      <c r="QRJ389" s="446"/>
      <c r="QRK389" s="446"/>
      <c r="QRL389" s="446"/>
      <c r="QRM389" s="446"/>
      <c r="QRN389" s="446"/>
      <c r="QRO389" s="446"/>
      <c r="QRP389" s="446"/>
      <c r="QRQ389" s="446"/>
      <c r="QRR389" s="446"/>
      <c r="QRS389" s="446"/>
      <c r="QRT389" s="446"/>
      <c r="QRU389" s="446"/>
      <c r="QRV389" s="446"/>
      <c r="QRW389" s="446"/>
      <c r="QRX389" s="446"/>
      <c r="QRY389" s="446"/>
      <c r="QRZ389" s="446"/>
      <c r="QSA389" s="446"/>
      <c r="QSB389" s="446"/>
      <c r="QSC389" s="446"/>
      <c r="QSD389" s="446"/>
      <c r="QSE389" s="446"/>
      <c r="QSF389" s="446"/>
      <c r="QSG389" s="446"/>
      <c r="QSH389" s="446"/>
      <c r="QSI389" s="446"/>
      <c r="QSJ389" s="446"/>
      <c r="QSK389" s="446"/>
      <c r="QSL389" s="446"/>
      <c r="QSM389" s="446"/>
      <c r="QSN389" s="446"/>
      <c r="QSO389" s="446"/>
      <c r="QSP389" s="446"/>
      <c r="QSQ389" s="446"/>
      <c r="QSR389" s="446"/>
      <c r="QSS389" s="446"/>
      <c r="QST389" s="446"/>
      <c r="QSU389" s="446"/>
      <c r="QSV389" s="446"/>
      <c r="QSW389" s="446"/>
      <c r="QSX389" s="446"/>
      <c r="QSY389" s="446"/>
      <c r="QSZ389" s="446"/>
      <c r="QTA389" s="446"/>
      <c r="QTB389" s="446"/>
      <c r="QTC389" s="446"/>
      <c r="QTD389" s="446"/>
      <c r="QTE389" s="446"/>
      <c r="QTF389" s="446"/>
      <c r="QTG389" s="446"/>
      <c r="QTH389" s="446"/>
      <c r="QTI389" s="446"/>
      <c r="QTJ389" s="446"/>
      <c r="QTK389" s="446"/>
      <c r="QTL389" s="446"/>
      <c r="QTM389" s="446"/>
      <c r="QTN389" s="446"/>
      <c r="QTO389" s="446"/>
      <c r="QTP389" s="446"/>
      <c r="QTQ389" s="446"/>
      <c r="QTR389" s="446"/>
      <c r="QTS389" s="446"/>
      <c r="QTT389" s="446"/>
      <c r="QTU389" s="446"/>
      <c r="QTV389" s="446"/>
      <c r="QTW389" s="446"/>
      <c r="QTX389" s="446"/>
      <c r="QTY389" s="446"/>
      <c r="QTZ389" s="446"/>
      <c r="QUA389" s="446"/>
      <c r="QUB389" s="446"/>
      <c r="QUC389" s="446"/>
      <c r="QUD389" s="446"/>
      <c r="QUE389" s="446"/>
      <c r="QUF389" s="446"/>
      <c r="QUG389" s="446"/>
      <c r="QUH389" s="446"/>
      <c r="QUI389" s="446"/>
      <c r="QUJ389" s="446"/>
      <c r="QUK389" s="446"/>
      <c r="QUL389" s="446"/>
      <c r="QUM389" s="446"/>
      <c r="QUN389" s="446"/>
      <c r="QUO389" s="446"/>
      <c r="QUP389" s="446"/>
      <c r="QUQ389" s="446"/>
      <c r="QUR389" s="446"/>
      <c r="QUS389" s="446"/>
      <c r="QUT389" s="446"/>
      <c r="QUU389" s="446"/>
      <c r="QUV389" s="446"/>
      <c r="QUW389" s="446"/>
      <c r="QUX389" s="446"/>
      <c r="QUY389" s="446"/>
      <c r="QUZ389" s="446"/>
      <c r="QVA389" s="446"/>
      <c r="QVB389" s="446"/>
      <c r="QVC389" s="446"/>
      <c r="QVD389" s="446"/>
      <c r="QVE389" s="446"/>
      <c r="QVF389" s="446"/>
      <c r="QVG389" s="446"/>
      <c r="QVH389" s="446"/>
      <c r="QVI389" s="446"/>
      <c r="QVJ389" s="446"/>
      <c r="QVK389" s="446"/>
      <c r="QVL389" s="446"/>
      <c r="QVM389" s="446"/>
      <c r="QVN389" s="446"/>
      <c r="QVO389" s="446"/>
      <c r="QVP389" s="446"/>
      <c r="QVQ389" s="446"/>
      <c r="QVR389" s="446"/>
      <c r="QVS389" s="446"/>
      <c r="QVT389" s="446"/>
      <c r="QVU389" s="446"/>
      <c r="QVV389" s="446"/>
      <c r="QVW389" s="446"/>
      <c r="QVX389" s="446"/>
      <c r="QVY389" s="446"/>
      <c r="QVZ389" s="446"/>
      <c r="QWA389" s="446"/>
      <c r="QWB389" s="446"/>
      <c r="QWC389" s="446"/>
      <c r="QWD389" s="446"/>
      <c r="QWE389" s="446"/>
      <c r="QWF389" s="446"/>
      <c r="QWG389" s="446"/>
      <c r="QWH389" s="446"/>
      <c r="QWI389" s="446"/>
      <c r="QWJ389" s="446"/>
      <c r="QWK389" s="446"/>
      <c r="QWL389" s="446"/>
      <c r="QWM389" s="446"/>
      <c r="QWN389" s="446"/>
      <c r="QWO389" s="446"/>
      <c r="QWP389" s="446"/>
      <c r="QWQ389" s="446"/>
      <c r="QWR389" s="446"/>
      <c r="QWS389" s="446"/>
      <c r="QWT389" s="446"/>
      <c r="QWU389" s="446"/>
      <c r="QWV389" s="446"/>
      <c r="QWW389" s="446"/>
      <c r="QWX389" s="446"/>
      <c r="QWY389" s="446"/>
      <c r="QWZ389" s="446"/>
      <c r="QXA389" s="446"/>
      <c r="QXB389" s="446"/>
      <c r="QXC389" s="446"/>
      <c r="QXD389" s="446"/>
      <c r="QXE389" s="446"/>
      <c r="QXF389" s="446"/>
      <c r="QXG389" s="446"/>
      <c r="QXH389" s="446"/>
      <c r="QXI389" s="446"/>
      <c r="QXJ389" s="446"/>
      <c r="QXK389" s="446"/>
      <c r="QXL389" s="446"/>
      <c r="QXM389" s="446"/>
      <c r="QXN389" s="446"/>
      <c r="QXO389" s="446"/>
      <c r="QXP389" s="446"/>
      <c r="QXQ389" s="446"/>
      <c r="QXR389" s="446"/>
      <c r="QXS389" s="446"/>
      <c r="QXT389" s="446"/>
      <c r="QXU389" s="446"/>
      <c r="QXV389" s="446"/>
      <c r="QXW389" s="446"/>
      <c r="QXX389" s="446"/>
      <c r="QXY389" s="446"/>
      <c r="QXZ389" s="446"/>
      <c r="QYA389" s="446"/>
      <c r="QYB389" s="446"/>
      <c r="QYC389" s="446"/>
      <c r="QYD389" s="446"/>
      <c r="QYE389" s="446"/>
      <c r="QYF389" s="446"/>
      <c r="QYG389" s="446"/>
      <c r="QYH389" s="446"/>
      <c r="QYI389" s="446"/>
      <c r="QYJ389" s="446"/>
      <c r="QYK389" s="446"/>
      <c r="QYL389" s="446"/>
      <c r="QYM389" s="446"/>
      <c r="QYN389" s="446"/>
      <c r="QYO389" s="446"/>
      <c r="QYP389" s="446"/>
      <c r="QYQ389" s="446"/>
      <c r="QYR389" s="446"/>
      <c r="QYS389" s="446"/>
      <c r="QYT389" s="446"/>
      <c r="QYU389" s="446"/>
      <c r="QYV389" s="446"/>
      <c r="QYW389" s="446"/>
      <c r="QYX389" s="446"/>
      <c r="QYY389" s="446"/>
      <c r="QYZ389" s="446"/>
      <c r="QZA389" s="446"/>
      <c r="QZB389" s="446"/>
      <c r="QZC389" s="446"/>
      <c r="QZD389" s="446"/>
      <c r="QZE389" s="446"/>
      <c r="QZF389" s="446"/>
      <c r="QZG389" s="446"/>
      <c r="QZH389" s="446"/>
      <c r="QZI389" s="446"/>
      <c r="QZJ389" s="446"/>
      <c r="QZK389" s="446"/>
      <c r="QZL389" s="446"/>
      <c r="QZM389" s="446"/>
      <c r="QZN389" s="446"/>
      <c r="QZO389" s="446"/>
      <c r="QZP389" s="446"/>
      <c r="QZQ389" s="446"/>
      <c r="QZR389" s="446"/>
      <c r="QZS389" s="446"/>
      <c r="QZT389" s="446"/>
      <c r="QZU389" s="446"/>
      <c r="QZV389" s="446"/>
      <c r="QZW389" s="446"/>
      <c r="QZX389" s="446"/>
      <c r="QZY389" s="446"/>
      <c r="QZZ389" s="446"/>
      <c r="RAA389" s="446"/>
      <c r="RAB389" s="446"/>
      <c r="RAC389" s="446"/>
      <c r="RAD389" s="446"/>
      <c r="RAE389" s="446"/>
      <c r="RAF389" s="446"/>
      <c r="RAG389" s="446"/>
      <c r="RAH389" s="446"/>
      <c r="RAI389" s="446"/>
      <c r="RAJ389" s="446"/>
      <c r="RAK389" s="446"/>
      <c r="RAL389" s="446"/>
      <c r="RAM389" s="446"/>
      <c r="RAN389" s="446"/>
      <c r="RAO389" s="446"/>
      <c r="RAP389" s="446"/>
      <c r="RAQ389" s="446"/>
      <c r="RAR389" s="446"/>
      <c r="RAS389" s="446"/>
      <c r="RAT389" s="446"/>
      <c r="RAU389" s="446"/>
      <c r="RAV389" s="446"/>
      <c r="RAW389" s="446"/>
      <c r="RAX389" s="446"/>
      <c r="RAY389" s="446"/>
      <c r="RAZ389" s="446"/>
      <c r="RBA389" s="446"/>
      <c r="RBB389" s="446"/>
      <c r="RBC389" s="446"/>
      <c r="RBD389" s="446"/>
      <c r="RBE389" s="446"/>
      <c r="RBF389" s="446"/>
      <c r="RBG389" s="446"/>
      <c r="RBH389" s="446"/>
      <c r="RBI389" s="446"/>
      <c r="RBJ389" s="446"/>
      <c r="RBK389" s="446"/>
      <c r="RBL389" s="446"/>
      <c r="RBM389" s="446"/>
      <c r="RBN389" s="446"/>
      <c r="RBO389" s="446"/>
      <c r="RBP389" s="446"/>
      <c r="RBQ389" s="446"/>
      <c r="RBR389" s="446"/>
      <c r="RBS389" s="446"/>
      <c r="RBT389" s="446"/>
      <c r="RBU389" s="446"/>
      <c r="RBV389" s="446"/>
      <c r="RBW389" s="446"/>
      <c r="RBX389" s="446"/>
      <c r="RBY389" s="446"/>
      <c r="RBZ389" s="446"/>
      <c r="RCA389" s="446"/>
      <c r="RCB389" s="446"/>
      <c r="RCC389" s="446"/>
      <c r="RCD389" s="446"/>
      <c r="RCE389" s="446"/>
      <c r="RCF389" s="446"/>
      <c r="RCG389" s="446"/>
      <c r="RCH389" s="446"/>
      <c r="RCI389" s="446"/>
      <c r="RCJ389" s="446"/>
      <c r="RCK389" s="446"/>
      <c r="RCL389" s="446"/>
      <c r="RCM389" s="446"/>
      <c r="RCN389" s="446"/>
      <c r="RCO389" s="446"/>
      <c r="RCP389" s="446"/>
      <c r="RCQ389" s="446"/>
      <c r="RCR389" s="446"/>
      <c r="RCS389" s="446"/>
      <c r="RCT389" s="446"/>
      <c r="RCU389" s="446"/>
      <c r="RCV389" s="446"/>
      <c r="RCW389" s="446"/>
      <c r="RCX389" s="446"/>
      <c r="RCY389" s="446"/>
      <c r="RCZ389" s="446"/>
      <c r="RDA389" s="446"/>
      <c r="RDB389" s="446"/>
      <c r="RDC389" s="446"/>
      <c r="RDD389" s="446"/>
      <c r="RDE389" s="446"/>
      <c r="RDF389" s="446"/>
      <c r="RDG389" s="446"/>
      <c r="RDH389" s="446"/>
      <c r="RDI389" s="446"/>
      <c r="RDJ389" s="446"/>
      <c r="RDK389" s="446"/>
      <c r="RDL389" s="446"/>
      <c r="RDM389" s="446"/>
      <c r="RDN389" s="446"/>
      <c r="RDO389" s="446"/>
      <c r="RDP389" s="446"/>
      <c r="RDQ389" s="446"/>
      <c r="RDR389" s="446"/>
      <c r="RDS389" s="446"/>
      <c r="RDT389" s="446"/>
      <c r="RDU389" s="446"/>
      <c r="RDV389" s="446"/>
      <c r="RDW389" s="446"/>
      <c r="RDX389" s="446"/>
      <c r="RDY389" s="446"/>
      <c r="RDZ389" s="446"/>
      <c r="REA389" s="446"/>
      <c r="REB389" s="446"/>
      <c r="REC389" s="446"/>
      <c r="RED389" s="446"/>
      <c r="REE389" s="446"/>
      <c r="REF389" s="446"/>
      <c r="REG389" s="446"/>
      <c r="REH389" s="446"/>
      <c r="REI389" s="446"/>
      <c r="REJ389" s="446"/>
      <c r="REK389" s="446"/>
      <c r="REL389" s="446"/>
      <c r="REM389" s="446"/>
      <c r="REN389" s="446"/>
      <c r="REO389" s="446"/>
      <c r="REP389" s="446"/>
      <c r="REQ389" s="446"/>
      <c r="RER389" s="446"/>
      <c r="RES389" s="446"/>
      <c r="RET389" s="446"/>
      <c r="REU389" s="446"/>
      <c r="REV389" s="446"/>
      <c r="REW389" s="446"/>
      <c r="REX389" s="446"/>
      <c r="REY389" s="446"/>
      <c r="REZ389" s="446"/>
      <c r="RFA389" s="446"/>
      <c r="RFB389" s="446"/>
      <c r="RFC389" s="446"/>
      <c r="RFD389" s="446"/>
      <c r="RFE389" s="446"/>
      <c r="RFF389" s="446"/>
      <c r="RFG389" s="446"/>
      <c r="RFH389" s="446"/>
      <c r="RFI389" s="446"/>
      <c r="RFJ389" s="446"/>
      <c r="RFK389" s="446"/>
      <c r="RFL389" s="446"/>
      <c r="RFM389" s="446"/>
      <c r="RFN389" s="446"/>
      <c r="RFO389" s="446"/>
      <c r="RFP389" s="446"/>
      <c r="RFQ389" s="446"/>
      <c r="RFR389" s="446"/>
      <c r="RFS389" s="446"/>
      <c r="RFT389" s="446"/>
      <c r="RFU389" s="446"/>
      <c r="RFV389" s="446"/>
      <c r="RFW389" s="446"/>
      <c r="RFX389" s="446"/>
      <c r="RFY389" s="446"/>
      <c r="RFZ389" s="446"/>
      <c r="RGA389" s="446"/>
      <c r="RGB389" s="446"/>
      <c r="RGC389" s="446"/>
      <c r="RGD389" s="446"/>
      <c r="RGE389" s="446"/>
      <c r="RGF389" s="446"/>
      <c r="RGG389" s="446"/>
      <c r="RGH389" s="446"/>
      <c r="RGI389" s="446"/>
      <c r="RGJ389" s="446"/>
      <c r="RGK389" s="446"/>
      <c r="RGL389" s="446"/>
      <c r="RGM389" s="446"/>
      <c r="RGN389" s="446"/>
      <c r="RGO389" s="446"/>
      <c r="RGP389" s="446"/>
      <c r="RGQ389" s="446"/>
      <c r="RGR389" s="446"/>
      <c r="RGS389" s="446"/>
      <c r="RGT389" s="446"/>
      <c r="RGU389" s="446"/>
      <c r="RGV389" s="446"/>
      <c r="RGW389" s="446"/>
      <c r="RGX389" s="446"/>
      <c r="RGY389" s="446"/>
      <c r="RGZ389" s="446"/>
      <c r="RHA389" s="446"/>
      <c r="RHB389" s="446"/>
      <c r="RHC389" s="446"/>
      <c r="RHD389" s="446"/>
      <c r="RHE389" s="446"/>
      <c r="RHF389" s="446"/>
      <c r="RHG389" s="446"/>
      <c r="RHH389" s="446"/>
      <c r="RHI389" s="446"/>
      <c r="RHJ389" s="446"/>
      <c r="RHK389" s="446"/>
      <c r="RHL389" s="446"/>
      <c r="RHM389" s="446"/>
      <c r="RHN389" s="446"/>
      <c r="RHO389" s="446"/>
      <c r="RHP389" s="446"/>
      <c r="RHQ389" s="446"/>
      <c r="RHR389" s="446"/>
      <c r="RHS389" s="446"/>
      <c r="RHT389" s="446"/>
      <c r="RHU389" s="446"/>
      <c r="RHV389" s="446"/>
      <c r="RHW389" s="446"/>
      <c r="RHX389" s="446"/>
      <c r="RHY389" s="446"/>
      <c r="RHZ389" s="446"/>
      <c r="RIA389" s="446"/>
      <c r="RIB389" s="446"/>
      <c r="RIC389" s="446"/>
      <c r="RID389" s="446"/>
      <c r="RIE389" s="446"/>
      <c r="RIF389" s="446"/>
      <c r="RIG389" s="446"/>
      <c r="RIH389" s="446"/>
      <c r="RII389" s="446"/>
      <c r="RIJ389" s="446"/>
      <c r="RIK389" s="446"/>
      <c r="RIL389" s="446"/>
      <c r="RIM389" s="446"/>
      <c r="RIN389" s="446"/>
      <c r="RIO389" s="446"/>
      <c r="RIP389" s="446"/>
      <c r="RIQ389" s="446"/>
      <c r="RIR389" s="446"/>
      <c r="RIS389" s="446"/>
      <c r="RIT389" s="446"/>
      <c r="RIU389" s="446"/>
      <c r="RIV389" s="446"/>
      <c r="RIW389" s="446"/>
      <c r="RIX389" s="446"/>
      <c r="RIY389" s="446"/>
      <c r="RIZ389" s="446"/>
      <c r="RJA389" s="446"/>
      <c r="RJB389" s="446"/>
      <c r="RJC389" s="446"/>
      <c r="RJD389" s="446"/>
      <c r="RJE389" s="446"/>
      <c r="RJF389" s="446"/>
      <c r="RJG389" s="446"/>
      <c r="RJH389" s="446"/>
      <c r="RJI389" s="446"/>
      <c r="RJJ389" s="446"/>
      <c r="RJK389" s="446"/>
      <c r="RJL389" s="446"/>
      <c r="RJM389" s="446"/>
      <c r="RJN389" s="446"/>
      <c r="RJO389" s="446"/>
      <c r="RJP389" s="446"/>
      <c r="RJQ389" s="446"/>
      <c r="RJR389" s="446"/>
      <c r="RJS389" s="446"/>
      <c r="RJT389" s="446"/>
      <c r="RJU389" s="446"/>
      <c r="RJV389" s="446"/>
      <c r="RJW389" s="446"/>
      <c r="RJX389" s="446"/>
      <c r="RJY389" s="446"/>
      <c r="RJZ389" s="446"/>
      <c r="RKA389" s="446"/>
      <c r="RKB389" s="446"/>
      <c r="RKC389" s="446"/>
      <c r="RKD389" s="446"/>
      <c r="RKE389" s="446"/>
      <c r="RKF389" s="446"/>
      <c r="RKG389" s="446"/>
      <c r="RKH389" s="446"/>
      <c r="RKI389" s="446"/>
      <c r="RKJ389" s="446"/>
      <c r="RKK389" s="446"/>
      <c r="RKL389" s="446"/>
      <c r="RKM389" s="446"/>
      <c r="RKN389" s="446"/>
      <c r="RKO389" s="446"/>
      <c r="RKP389" s="446"/>
      <c r="RKQ389" s="446"/>
      <c r="RKR389" s="446"/>
      <c r="RKS389" s="446"/>
      <c r="RKT389" s="446"/>
      <c r="RKU389" s="446"/>
      <c r="RKV389" s="446"/>
      <c r="RKW389" s="446"/>
      <c r="RKX389" s="446"/>
      <c r="RKY389" s="446"/>
      <c r="RKZ389" s="446"/>
      <c r="RLA389" s="446"/>
      <c r="RLB389" s="446"/>
      <c r="RLC389" s="446"/>
      <c r="RLD389" s="446"/>
      <c r="RLE389" s="446"/>
      <c r="RLF389" s="446"/>
      <c r="RLG389" s="446"/>
      <c r="RLH389" s="446"/>
      <c r="RLI389" s="446"/>
      <c r="RLJ389" s="446"/>
      <c r="RLK389" s="446"/>
      <c r="RLL389" s="446"/>
      <c r="RLM389" s="446"/>
      <c r="RLN389" s="446"/>
      <c r="RLO389" s="446"/>
      <c r="RLP389" s="446"/>
      <c r="RLQ389" s="446"/>
      <c r="RLR389" s="446"/>
      <c r="RLS389" s="446"/>
      <c r="RLT389" s="446"/>
      <c r="RLU389" s="446"/>
      <c r="RLV389" s="446"/>
      <c r="RLW389" s="446"/>
      <c r="RLX389" s="446"/>
      <c r="RLY389" s="446"/>
      <c r="RLZ389" s="446"/>
      <c r="RMA389" s="446"/>
      <c r="RMB389" s="446"/>
      <c r="RMC389" s="446"/>
      <c r="RMD389" s="446"/>
      <c r="RME389" s="446"/>
      <c r="RMF389" s="446"/>
      <c r="RMG389" s="446"/>
      <c r="RMH389" s="446"/>
      <c r="RMI389" s="446"/>
      <c r="RMJ389" s="446"/>
      <c r="RMK389" s="446"/>
      <c r="RML389" s="446"/>
      <c r="RMM389" s="446"/>
      <c r="RMN389" s="446"/>
      <c r="RMO389" s="446"/>
      <c r="RMP389" s="446"/>
      <c r="RMQ389" s="446"/>
      <c r="RMR389" s="446"/>
      <c r="RMS389" s="446"/>
      <c r="RMT389" s="446"/>
      <c r="RMU389" s="446"/>
      <c r="RMV389" s="446"/>
      <c r="RMW389" s="446"/>
      <c r="RMX389" s="446"/>
      <c r="RMY389" s="446"/>
      <c r="RMZ389" s="446"/>
      <c r="RNA389" s="446"/>
      <c r="RNB389" s="446"/>
      <c r="RNC389" s="446"/>
      <c r="RND389" s="446"/>
      <c r="RNE389" s="446"/>
      <c r="RNF389" s="446"/>
      <c r="RNG389" s="446"/>
      <c r="RNH389" s="446"/>
      <c r="RNI389" s="446"/>
      <c r="RNJ389" s="446"/>
      <c r="RNK389" s="446"/>
      <c r="RNL389" s="446"/>
      <c r="RNM389" s="446"/>
      <c r="RNN389" s="446"/>
      <c r="RNO389" s="446"/>
      <c r="RNP389" s="446"/>
      <c r="RNQ389" s="446"/>
      <c r="RNR389" s="446"/>
      <c r="RNS389" s="446"/>
      <c r="RNT389" s="446"/>
      <c r="RNU389" s="446"/>
      <c r="RNV389" s="446"/>
      <c r="RNW389" s="446"/>
      <c r="RNX389" s="446"/>
      <c r="RNY389" s="446"/>
      <c r="RNZ389" s="446"/>
      <c r="ROA389" s="446"/>
      <c r="ROB389" s="446"/>
      <c r="ROC389" s="446"/>
      <c r="ROD389" s="446"/>
      <c r="ROE389" s="446"/>
      <c r="ROF389" s="446"/>
      <c r="ROG389" s="446"/>
      <c r="ROH389" s="446"/>
      <c r="ROI389" s="446"/>
      <c r="ROJ389" s="446"/>
      <c r="ROK389" s="446"/>
      <c r="ROL389" s="446"/>
      <c r="ROM389" s="446"/>
      <c r="RON389" s="446"/>
      <c r="ROO389" s="446"/>
      <c r="ROP389" s="446"/>
      <c r="ROQ389" s="446"/>
      <c r="ROR389" s="446"/>
      <c r="ROS389" s="446"/>
      <c r="ROT389" s="446"/>
      <c r="ROU389" s="446"/>
      <c r="ROV389" s="446"/>
      <c r="ROW389" s="446"/>
      <c r="ROX389" s="446"/>
      <c r="ROY389" s="446"/>
      <c r="ROZ389" s="446"/>
      <c r="RPA389" s="446"/>
      <c r="RPB389" s="446"/>
      <c r="RPC389" s="446"/>
      <c r="RPD389" s="446"/>
      <c r="RPE389" s="446"/>
      <c r="RPF389" s="446"/>
      <c r="RPG389" s="446"/>
      <c r="RPH389" s="446"/>
      <c r="RPI389" s="446"/>
      <c r="RPJ389" s="446"/>
      <c r="RPK389" s="446"/>
      <c r="RPL389" s="446"/>
      <c r="RPM389" s="446"/>
      <c r="RPN389" s="446"/>
      <c r="RPO389" s="446"/>
      <c r="RPP389" s="446"/>
      <c r="RPQ389" s="446"/>
      <c r="RPR389" s="446"/>
      <c r="RPS389" s="446"/>
      <c r="RPT389" s="446"/>
      <c r="RPU389" s="446"/>
      <c r="RPV389" s="446"/>
      <c r="RPW389" s="446"/>
      <c r="RPX389" s="446"/>
      <c r="RPY389" s="446"/>
      <c r="RPZ389" s="446"/>
      <c r="RQA389" s="446"/>
      <c r="RQB389" s="446"/>
      <c r="RQC389" s="446"/>
      <c r="RQD389" s="446"/>
      <c r="RQE389" s="446"/>
      <c r="RQF389" s="446"/>
      <c r="RQG389" s="446"/>
      <c r="RQH389" s="446"/>
      <c r="RQI389" s="446"/>
      <c r="RQJ389" s="446"/>
      <c r="RQK389" s="446"/>
      <c r="RQL389" s="446"/>
      <c r="RQM389" s="446"/>
      <c r="RQN389" s="446"/>
      <c r="RQO389" s="446"/>
      <c r="RQP389" s="446"/>
      <c r="RQQ389" s="446"/>
      <c r="RQR389" s="446"/>
      <c r="RQS389" s="446"/>
      <c r="RQT389" s="446"/>
      <c r="RQU389" s="446"/>
      <c r="RQV389" s="446"/>
      <c r="RQW389" s="446"/>
      <c r="RQX389" s="446"/>
      <c r="RQY389" s="446"/>
      <c r="RQZ389" s="446"/>
      <c r="RRA389" s="446"/>
      <c r="RRB389" s="446"/>
      <c r="RRC389" s="446"/>
      <c r="RRD389" s="446"/>
      <c r="RRE389" s="446"/>
      <c r="RRF389" s="446"/>
      <c r="RRG389" s="446"/>
      <c r="RRH389" s="446"/>
      <c r="RRI389" s="446"/>
      <c r="RRJ389" s="446"/>
      <c r="RRK389" s="446"/>
      <c r="RRL389" s="446"/>
      <c r="RRM389" s="446"/>
      <c r="RRN389" s="446"/>
      <c r="RRO389" s="446"/>
      <c r="RRP389" s="446"/>
      <c r="RRQ389" s="446"/>
      <c r="RRR389" s="446"/>
      <c r="RRS389" s="446"/>
      <c r="RRT389" s="446"/>
      <c r="RRU389" s="446"/>
      <c r="RRV389" s="446"/>
      <c r="RRW389" s="446"/>
      <c r="RRX389" s="446"/>
      <c r="RRY389" s="446"/>
      <c r="RRZ389" s="446"/>
      <c r="RSA389" s="446"/>
      <c r="RSB389" s="446"/>
      <c r="RSC389" s="446"/>
      <c r="RSD389" s="446"/>
      <c r="RSE389" s="446"/>
      <c r="RSF389" s="446"/>
      <c r="RSG389" s="446"/>
      <c r="RSH389" s="446"/>
      <c r="RSI389" s="446"/>
      <c r="RSJ389" s="446"/>
      <c r="RSK389" s="446"/>
      <c r="RSL389" s="446"/>
      <c r="RSM389" s="446"/>
      <c r="RSN389" s="446"/>
      <c r="RSO389" s="446"/>
      <c r="RSP389" s="446"/>
      <c r="RSQ389" s="446"/>
      <c r="RSR389" s="446"/>
      <c r="RSS389" s="446"/>
      <c r="RST389" s="446"/>
      <c r="RSU389" s="446"/>
      <c r="RSV389" s="446"/>
      <c r="RSW389" s="446"/>
      <c r="RSX389" s="446"/>
      <c r="RSY389" s="446"/>
      <c r="RSZ389" s="446"/>
      <c r="RTA389" s="446"/>
      <c r="RTB389" s="446"/>
      <c r="RTC389" s="446"/>
      <c r="RTD389" s="446"/>
      <c r="RTE389" s="446"/>
      <c r="RTF389" s="446"/>
      <c r="RTG389" s="446"/>
      <c r="RTH389" s="446"/>
      <c r="RTI389" s="446"/>
      <c r="RTJ389" s="446"/>
      <c r="RTK389" s="446"/>
      <c r="RTL389" s="446"/>
      <c r="RTM389" s="446"/>
      <c r="RTN389" s="446"/>
      <c r="RTO389" s="446"/>
      <c r="RTP389" s="446"/>
      <c r="RTQ389" s="446"/>
      <c r="RTR389" s="446"/>
      <c r="RTS389" s="446"/>
      <c r="RTT389" s="446"/>
      <c r="RTU389" s="446"/>
      <c r="RTV389" s="446"/>
      <c r="RTW389" s="446"/>
      <c r="RTX389" s="446"/>
      <c r="RTY389" s="446"/>
      <c r="RTZ389" s="446"/>
      <c r="RUA389" s="446"/>
      <c r="RUB389" s="446"/>
      <c r="RUC389" s="446"/>
      <c r="RUD389" s="446"/>
      <c r="RUE389" s="446"/>
      <c r="RUF389" s="446"/>
      <c r="RUG389" s="446"/>
      <c r="RUH389" s="446"/>
      <c r="RUI389" s="446"/>
      <c r="RUJ389" s="446"/>
      <c r="RUK389" s="446"/>
      <c r="RUL389" s="446"/>
      <c r="RUM389" s="446"/>
      <c r="RUN389" s="446"/>
      <c r="RUO389" s="446"/>
      <c r="RUP389" s="446"/>
      <c r="RUQ389" s="446"/>
      <c r="RUR389" s="446"/>
      <c r="RUS389" s="446"/>
      <c r="RUT389" s="446"/>
      <c r="RUU389" s="446"/>
      <c r="RUV389" s="446"/>
      <c r="RUW389" s="446"/>
      <c r="RUX389" s="446"/>
      <c r="RUY389" s="446"/>
      <c r="RUZ389" s="446"/>
      <c r="RVA389" s="446"/>
      <c r="RVB389" s="446"/>
      <c r="RVC389" s="446"/>
      <c r="RVD389" s="446"/>
      <c r="RVE389" s="446"/>
      <c r="RVF389" s="446"/>
      <c r="RVG389" s="446"/>
      <c r="RVH389" s="446"/>
      <c r="RVI389" s="446"/>
      <c r="RVJ389" s="446"/>
      <c r="RVK389" s="446"/>
      <c r="RVL389" s="446"/>
      <c r="RVM389" s="446"/>
      <c r="RVN389" s="446"/>
      <c r="RVO389" s="446"/>
      <c r="RVP389" s="446"/>
      <c r="RVQ389" s="446"/>
      <c r="RVR389" s="446"/>
      <c r="RVS389" s="446"/>
      <c r="RVT389" s="446"/>
      <c r="RVU389" s="446"/>
      <c r="RVV389" s="446"/>
      <c r="RVW389" s="446"/>
      <c r="RVX389" s="446"/>
      <c r="RVY389" s="446"/>
      <c r="RVZ389" s="446"/>
      <c r="RWA389" s="446"/>
      <c r="RWB389" s="446"/>
      <c r="RWC389" s="446"/>
      <c r="RWD389" s="446"/>
      <c r="RWE389" s="446"/>
      <c r="RWF389" s="446"/>
      <c r="RWG389" s="446"/>
      <c r="RWH389" s="446"/>
      <c r="RWI389" s="446"/>
      <c r="RWJ389" s="446"/>
      <c r="RWK389" s="446"/>
      <c r="RWL389" s="446"/>
      <c r="RWM389" s="446"/>
      <c r="RWN389" s="446"/>
      <c r="RWO389" s="446"/>
      <c r="RWP389" s="446"/>
      <c r="RWQ389" s="446"/>
      <c r="RWR389" s="446"/>
      <c r="RWS389" s="446"/>
      <c r="RWT389" s="446"/>
      <c r="RWU389" s="446"/>
      <c r="RWV389" s="446"/>
      <c r="RWW389" s="446"/>
      <c r="RWX389" s="446"/>
      <c r="RWY389" s="446"/>
      <c r="RWZ389" s="446"/>
      <c r="RXA389" s="446"/>
      <c r="RXB389" s="446"/>
      <c r="RXC389" s="446"/>
      <c r="RXD389" s="446"/>
      <c r="RXE389" s="446"/>
      <c r="RXF389" s="446"/>
      <c r="RXG389" s="446"/>
      <c r="RXH389" s="446"/>
      <c r="RXI389" s="446"/>
      <c r="RXJ389" s="446"/>
      <c r="RXK389" s="446"/>
      <c r="RXL389" s="446"/>
      <c r="RXM389" s="446"/>
      <c r="RXN389" s="446"/>
      <c r="RXO389" s="446"/>
      <c r="RXP389" s="446"/>
      <c r="RXQ389" s="446"/>
      <c r="RXR389" s="446"/>
      <c r="RXS389" s="446"/>
      <c r="RXT389" s="446"/>
      <c r="RXU389" s="446"/>
      <c r="RXV389" s="446"/>
      <c r="RXW389" s="446"/>
      <c r="RXX389" s="446"/>
      <c r="RXY389" s="446"/>
      <c r="RXZ389" s="446"/>
      <c r="RYA389" s="446"/>
      <c r="RYB389" s="446"/>
      <c r="RYC389" s="446"/>
      <c r="RYD389" s="446"/>
      <c r="RYE389" s="446"/>
      <c r="RYF389" s="446"/>
      <c r="RYG389" s="446"/>
      <c r="RYH389" s="446"/>
      <c r="RYI389" s="446"/>
      <c r="RYJ389" s="446"/>
      <c r="RYK389" s="446"/>
      <c r="RYL389" s="446"/>
      <c r="RYM389" s="446"/>
      <c r="RYN389" s="446"/>
      <c r="RYO389" s="446"/>
      <c r="RYP389" s="446"/>
      <c r="RYQ389" s="446"/>
      <c r="RYR389" s="446"/>
      <c r="RYS389" s="446"/>
      <c r="RYT389" s="446"/>
      <c r="RYU389" s="446"/>
      <c r="RYV389" s="446"/>
      <c r="RYW389" s="446"/>
      <c r="RYX389" s="446"/>
      <c r="RYY389" s="446"/>
      <c r="RYZ389" s="446"/>
      <c r="RZA389" s="446"/>
      <c r="RZB389" s="446"/>
      <c r="RZC389" s="446"/>
      <c r="RZD389" s="446"/>
      <c r="RZE389" s="446"/>
      <c r="RZF389" s="446"/>
      <c r="RZG389" s="446"/>
      <c r="RZH389" s="446"/>
      <c r="RZI389" s="446"/>
      <c r="RZJ389" s="446"/>
      <c r="RZK389" s="446"/>
      <c r="RZL389" s="446"/>
      <c r="RZM389" s="446"/>
      <c r="RZN389" s="446"/>
      <c r="RZO389" s="446"/>
      <c r="RZP389" s="446"/>
      <c r="RZQ389" s="446"/>
      <c r="RZR389" s="446"/>
      <c r="RZS389" s="446"/>
      <c r="RZT389" s="446"/>
      <c r="RZU389" s="446"/>
      <c r="RZV389" s="446"/>
      <c r="RZW389" s="446"/>
      <c r="RZX389" s="446"/>
      <c r="RZY389" s="446"/>
      <c r="RZZ389" s="446"/>
      <c r="SAA389" s="446"/>
      <c r="SAB389" s="446"/>
      <c r="SAC389" s="446"/>
      <c r="SAD389" s="446"/>
      <c r="SAE389" s="446"/>
      <c r="SAF389" s="446"/>
      <c r="SAG389" s="446"/>
      <c r="SAH389" s="446"/>
      <c r="SAI389" s="446"/>
      <c r="SAJ389" s="446"/>
      <c r="SAK389" s="446"/>
      <c r="SAL389" s="446"/>
      <c r="SAM389" s="446"/>
      <c r="SAN389" s="446"/>
      <c r="SAO389" s="446"/>
      <c r="SAP389" s="446"/>
      <c r="SAQ389" s="446"/>
      <c r="SAR389" s="446"/>
      <c r="SAS389" s="446"/>
      <c r="SAT389" s="446"/>
      <c r="SAU389" s="446"/>
      <c r="SAV389" s="446"/>
      <c r="SAW389" s="446"/>
      <c r="SAX389" s="446"/>
      <c r="SAY389" s="446"/>
      <c r="SAZ389" s="446"/>
      <c r="SBA389" s="446"/>
      <c r="SBB389" s="446"/>
      <c r="SBC389" s="446"/>
      <c r="SBD389" s="446"/>
      <c r="SBE389" s="446"/>
      <c r="SBF389" s="446"/>
      <c r="SBG389" s="446"/>
      <c r="SBH389" s="446"/>
      <c r="SBI389" s="446"/>
      <c r="SBJ389" s="446"/>
      <c r="SBK389" s="446"/>
      <c r="SBL389" s="446"/>
      <c r="SBM389" s="446"/>
      <c r="SBN389" s="446"/>
      <c r="SBO389" s="446"/>
      <c r="SBP389" s="446"/>
      <c r="SBQ389" s="446"/>
      <c r="SBR389" s="446"/>
      <c r="SBS389" s="446"/>
      <c r="SBT389" s="446"/>
      <c r="SBU389" s="446"/>
      <c r="SBV389" s="446"/>
      <c r="SBW389" s="446"/>
      <c r="SBX389" s="446"/>
      <c r="SBY389" s="446"/>
      <c r="SBZ389" s="446"/>
      <c r="SCA389" s="446"/>
      <c r="SCB389" s="446"/>
      <c r="SCC389" s="446"/>
      <c r="SCD389" s="446"/>
      <c r="SCE389" s="446"/>
      <c r="SCF389" s="446"/>
      <c r="SCG389" s="446"/>
      <c r="SCH389" s="446"/>
      <c r="SCI389" s="446"/>
      <c r="SCJ389" s="446"/>
      <c r="SCK389" s="446"/>
      <c r="SCL389" s="446"/>
      <c r="SCM389" s="446"/>
      <c r="SCN389" s="446"/>
      <c r="SCO389" s="446"/>
      <c r="SCP389" s="446"/>
      <c r="SCQ389" s="446"/>
      <c r="SCR389" s="446"/>
      <c r="SCS389" s="446"/>
      <c r="SCT389" s="446"/>
      <c r="SCU389" s="446"/>
      <c r="SCV389" s="446"/>
      <c r="SCW389" s="446"/>
      <c r="SCX389" s="446"/>
      <c r="SCY389" s="446"/>
      <c r="SCZ389" s="446"/>
      <c r="SDA389" s="446"/>
      <c r="SDB389" s="446"/>
      <c r="SDC389" s="446"/>
      <c r="SDD389" s="446"/>
      <c r="SDE389" s="446"/>
      <c r="SDF389" s="446"/>
      <c r="SDG389" s="446"/>
      <c r="SDH389" s="446"/>
      <c r="SDI389" s="446"/>
      <c r="SDJ389" s="446"/>
      <c r="SDK389" s="446"/>
      <c r="SDL389" s="446"/>
      <c r="SDM389" s="446"/>
      <c r="SDN389" s="446"/>
      <c r="SDO389" s="446"/>
      <c r="SDP389" s="446"/>
      <c r="SDQ389" s="446"/>
      <c r="SDR389" s="446"/>
      <c r="SDS389" s="446"/>
      <c r="SDT389" s="446"/>
      <c r="SDU389" s="446"/>
      <c r="SDV389" s="446"/>
      <c r="SDW389" s="446"/>
      <c r="SDX389" s="446"/>
      <c r="SDY389" s="446"/>
      <c r="SDZ389" s="446"/>
      <c r="SEA389" s="446"/>
      <c r="SEB389" s="446"/>
      <c r="SEC389" s="446"/>
      <c r="SED389" s="446"/>
      <c r="SEE389" s="446"/>
      <c r="SEF389" s="446"/>
      <c r="SEG389" s="446"/>
      <c r="SEH389" s="446"/>
      <c r="SEI389" s="446"/>
      <c r="SEJ389" s="446"/>
      <c r="SEK389" s="446"/>
      <c r="SEL389" s="446"/>
      <c r="SEM389" s="446"/>
      <c r="SEN389" s="446"/>
      <c r="SEO389" s="446"/>
      <c r="SEP389" s="446"/>
      <c r="SEQ389" s="446"/>
      <c r="SER389" s="446"/>
      <c r="SES389" s="446"/>
      <c r="SET389" s="446"/>
      <c r="SEU389" s="446"/>
      <c r="SEV389" s="446"/>
      <c r="SEW389" s="446"/>
      <c r="SEX389" s="446"/>
      <c r="SEY389" s="446"/>
      <c r="SEZ389" s="446"/>
      <c r="SFA389" s="446"/>
      <c r="SFB389" s="446"/>
      <c r="SFC389" s="446"/>
      <c r="SFD389" s="446"/>
      <c r="SFE389" s="446"/>
      <c r="SFF389" s="446"/>
      <c r="SFG389" s="446"/>
      <c r="SFH389" s="446"/>
      <c r="SFI389" s="446"/>
      <c r="SFJ389" s="446"/>
      <c r="SFK389" s="446"/>
      <c r="SFL389" s="446"/>
      <c r="SFM389" s="446"/>
      <c r="SFN389" s="446"/>
      <c r="SFO389" s="446"/>
      <c r="SFP389" s="446"/>
      <c r="SFQ389" s="446"/>
      <c r="SFR389" s="446"/>
      <c r="SFS389" s="446"/>
      <c r="SFT389" s="446"/>
      <c r="SFU389" s="446"/>
      <c r="SFV389" s="446"/>
      <c r="SFW389" s="446"/>
      <c r="SFX389" s="446"/>
      <c r="SFY389" s="446"/>
      <c r="SFZ389" s="446"/>
      <c r="SGA389" s="446"/>
      <c r="SGB389" s="446"/>
      <c r="SGC389" s="446"/>
      <c r="SGD389" s="446"/>
      <c r="SGE389" s="446"/>
      <c r="SGF389" s="446"/>
      <c r="SGG389" s="446"/>
      <c r="SGH389" s="446"/>
      <c r="SGI389" s="446"/>
      <c r="SGJ389" s="446"/>
      <c r="SGK389" s="446"/>
      <c r="SGL389" s="446"/>
      <c r="SGM389" s="446"/>
      <c r="SGN389" s="446"/>
      <c r="SGO389" s="446"/>
      <c r="SGP389" s="446"/>
      <c r="SGQ389" s="446"/>
      <c r="SGR389" s="446"/>
      <c r="SGS389" s="446"/>
      <c r="SGT389" s="446"/>
      <c r="SGU389" s="446"/>
      <c r="SGV389" s="446"/>
      <c r="SGW389" s="446"/>
      <c r="SGX389" s="446"/>
      <c r="SGY389" s="446"/>
      <c r="SGZ389" s="446"/>
      <c r="SHA389" s="446"/>
      <c r="SHB389" s="446"/>
      <c r="SHC389" s="446"/>
      <c r="SHD389" s="446"/>
      <c r="SHE389" s="446"/>
      <c r="SHF389" s="446"/>
      <c r="SHG389" s="446"/>
      <c r="SHH389" s="446"/>
      <c r="SHI389" s="446"/>
      <c r="SHJ389" s="446"/>
      <c r="SHK389" s="446"/>
      <c r="SHL389" s="446"/>
      <c r="SHM389" s="446"/>
      <c r="SHN389" s="446"/>
      <c r="SHO389" s="446"/>
      <c r="SHP389" s="446"/>
      <c r="SHQ389" s="446"/>
      <c r="SHR389" s="446"/>
      <c r="SHS389" s="446"/>
      <c r="SHT389" s="446"/>
      <c r="SHU389" s="446"/>
      <c r="SHV389" s="446"/>
      <c r="SHW389" s="446"/>
      <c r="SHX389" s="446"/>
      <c r="SHY389" s="446"/>
      <c r="SHZ389" s="446"/>
      <c r="SIA389" s="446"/>
      <c r="SIB389" s="446"/>
      <c r="SIC389" s="446"/>
      <c r="SID389" s="446"/>
      <c r="SIE389" s="446"/>
      <c r="SIF389" s="446"/>
      <c r="SIG389" s="446"/>
      <c r="SIH389" s="446"/>
      <c r="SII389" s="446"/>
      <c r="SIJ389" s="446"/>
      <c r="SIK389" s="446"/>
      <c r="SIL389" s="446"/>
      <c r="SIM389" s="446"/>
      <c r="SIN389" s="446"/>
      <c r="SIO389" s="446"/>
      <c r="SIP389" s="446"/>
      <c r="SIQ389" s="446"/>
      <c r="SIR389" s="446"/>
      <c r="SIS389" s="446"/>
      <c r="SIT389" s="446"/>
      <c r="SIU389" s="446"/>
      <c r="SIV389" s="446"/>
      <c r="SIW389" s="446"/>
      <c r="SIX389" s="446"/>
      <c r="SIY389" s="446"/>
      <c r="SIZ389" s="446"/>
      <c r="SJA389" s="446"/>
      <c r="SJB389" s="446"/>
      <c r="SJC389" s="446"/>
      <c r="SJD389" s="446"/>
      <c r="SJE389" s="446"/>
      <c r="SJF389" s="446"/>
      <c r="SJG389" s="446"/>
      <c r="SJH389" s="446"/>
      <c r="SJI389" s="446"/>
      <c r="SJJ389" s="446"/>
      <c r="SJK389" s="446"/>
      <c r="SJL389" s="446"/>
      <c r="SJM389" s="446"/>
      <c r="SJN389" s="446"/>
      <c r="SJO389" s="446"/>
      <c r="SJP389" s="446"/>
      <c r="SJQ389" s="446"/>
      <c r="SJR389" s="446"/>
      <c r="SJS389" s="446"/>
      <c r="SJT389" s="446"/>
      <c r="SJU389" s="446"/>
      <c r="SJV389" s="446"/>
      <c r="SJW389" s="446"/>
      <c r="SJX389" s="446"/>
      <c r="SJY389" s="446"/>
      <c r="SJZ389" s="446"/>
      <c r="SKA389" s="446"/>
      <c r="SKB389" s="446"/>
      <c r="SKC389" s="446"/>
      <c r="SKD389" s="446"/>
      <c r="SKE389" s="446"/>
      <c r="SKF389" s="446"/>
      <c r="SKG389" s="446"/>
      <c r="SKH389" s="446"/>
      <c r="SKI389" s="446"/>
      <c r="SKJ389" s="446"/>
      <c r="SKK389" s="446"/>
      <c r="SKL389" s="446"/>
      <c r="SKM389" s="446"/>
      <c r="SKN389" s="446"/>
      <c r="SKO389" s="446"/>
      <c r="SKP389" s="446"/>
      <c r="SKQ389" s="446"/>
      <c r="SKR389" s="446"/>
      <c r="SKS389" s="446"/>
      <c r="SKT389" s="446"/>
      <c r="SKU389" s="446"/>
      <c r="SKV389" s="446"/>
      <c r="SKW389" s="446"/>
      <c r="SKX389" s="446"/>
      <c r="SKY389" s="446"/>
      <c r="SKZ389" s="446"/>
      <c r="SLA389" s="446"/>
      <c r="SLB389" s="446"/>
      <c r="SLC389" s="446"/>
      <c r="SLD389" s="446"/>
      <c r="SLE389" s="446"/>
      <c r="SLF389" s="446"/>
      <c r="SLG389" s="446"/>
      <c r="SLH389" s="446"/>
      <c r="SLI389" s="446"/>
      <c r="SLJ389" s="446"/>
      <c r="SLK389" s="446"/>
      <c r="SLL389" s="446"/>
      <c r="SLM389" s="446"/>
      <c r="SLN389" s="446"/>
      <c r="SLO389" s="446"/>
      <c r="SLP389" s="446"/>
      <c r="SLQ389" s="446"/>
      <c r="SLR389" s="446"/>
      <c r="SLS389" s="446"/>
      <c r="SLT389" s="446"/>
      <c r="SLU389" s="446"/>
      <c r="SLV389" s="446"/>
      <c r="SLW389" s="446"/>
      <c r="SLX389" s="446"/>
      <c r="SLY389" s="446"/>
      <c r="SLZ389" s="446"/>
      <c r="SMA389" s="446"/>
      <c r="SMB389" s="446"/>
      <c r="SMC389" s="446"/>
      <c r="SMD389" s="446"/>
      <c r="SME389" s="446"/>
      <c r="SMF389" s="446"/>
      <c r="SMG389" s="446"/>
      <c r="SMH389" s="446"/>
      <c r="SMI389" s="446"/>
      <c r="SMJ389" s="446"/>
      <c r="SMK389" s="446"/>
      <c r="SML389" s="446"/>
      <c r="SMM389" s="446"/>
      <c r="SMN389" s="446"/>
      <c r="SMO389" s="446"/>
      <c r="SMP389" s="446"/>
      <c r="SMQ389" s="446"/>
      <c r="SMR389" s="446"/>
      <c r="SMS389" s="446"/>
      <c r="SMT389" s="446"/>
      <c r="SMU389" s="446"/>
      <c r="SMV389" s="446"/>
      <c r="SMW389" s="446"/>
      <c r="SMX389" s="446"/>
      <c r="SMY389" s="446"/>
      <c r="SMZ389" s="446"/>
      <c r="SNA389" s="446"/>
      <c r="SNB389" s="446"/>
      <c r="SNC389" s="446"/>
      <c r="SND389" s="446"/>
      <c r="SNE389" s="446"/>
      <c r="SNF389" s="446"/>
      <c r="SNG389" s="446"/>
      <c r="SNH389" s="446"/>
      <c r="SNI389" s="446"/>
      <c r="SNJ389" s="446"/>
      <c r="SNK389" s="446"/>
      <c r="SNL389" s="446"/>
      <c r="SNM389" s="446"/>
      <c r="SNN389" s="446"/>
      <c r="SNO389" s="446"/>
      <c r="SNP389" s="446"/>
      <c r="SNQ389" s="446"/>
      <c r="SNR389" s="446"/>
      <c r="SNS389" s="446"/>
      <c r="SNT389" s="446"/>
      <c r="SNU389" s="446"/>
      <c r="SNV389" s="446"/>
      <c r="SNW389" s="446"/>
      <c r="SNX389" s="446"/>
      <c r="SNY389" s="446"/>
      <c r="SNZ389" s="446"/>
      <c r="SOA389" s="446"/>
      <c r="SOB389" s="446"/>
      <c r="SOC389" s="446"/>
      <c r="SOD389" s="446"/>
      <c r="SOE389" s="446"/>
      <c r="SOF389" s="446"/>
      <c r="SOG389" s="446"/>
      <c r="SOH389" s="446"/>
      <c r="SOI389" s="446"/>
      <c r="SOJ389" s="446"/>
      <c r="SOK389" s="446"/>
      <c r="SOL389" s="446"/>
      <c r="SOM389" s="446"/>
      <c r="SON389" s="446"/>
      <c r="SOO389" s="446"/>
      <c r="SOP389" s="446"/>
      <c r="SOQ389" s="446"/>
      <c r="SOR389" s="446"/>
      <c r="SOS389" s="446"/>
      <c r="SOT389" s="446"/>
      <c r="SOU389" s="446"/>
      <c r="SOV389" s="446"/>
      <c r="SOW389" s="446"/>
      <c r="SOX389" s="446"/>
      <c r="SOY389" s="446"/>
      <c r="SOZ389" s="446"/>
      <c r="SPA389" s="446"/>
      <c r="SPB389" s="446"/>
      <c r="SPC389" s="446"/>
      <c r="SPD389" s="446"/>
      <c r="SPE389" s="446"/>
      <c r="SPF389" s="446"/>
      <c r="SPG389" s="446"/>
      <c r="SPH389" s="446"/>
      <c r="SPI389" s="446"/>
      <c r="SPJ389" s="446"/>
      <c r="SPK389" s="446"/>
      <c r="SPL389" s="446"/>
      <c r="SPM389" s="446"/>
      <c r="SPN389" s="446"/>
      <c r="SPO389" s="446"/>
      <c r="SPP389" s="446"/>
      <c r="SPQ389" s="446"/>
      <c r="SPR389" s="446"/>
      <c r="SPS389" s="446"/>
      <c r="SPT389" s="446"/>
      <c r="SPU389" s="446"/>
      <c r="SPV389" s="446"/>
      <c r="SPW389" s="446"/>
      <c r="SPX389" s="446"/>
      <c r="SPY389" s="446"/>
      <c r="SPZ389" s="446"/>
      <c r="SQA389" s="446"/>
      <c r="SQB389" s="446"/>
      <c r="SQC389" s="446"/>
      <c r="SQD389" s="446"/>
      <c r="SQE389" s="446"/>
      <c r="SQF389" s="446"/>
      <c r="SQG389" s="446"/>
      <c r="SQH389" s="446"/>
      <c r="SQI389" s="446"/>
      <c r="SQJ389" s="446"/>
      <c r="SQK389" s="446"/>
      <c r="SQL389" s="446"/>
      <c r="SQM389" s="446"/>
      <c r="SQN389" s="446"/>
      <c r="SQO389" s="446"/>
      <c r="SQP389" s="446"/>
      <c r="SQQ389" s="446"/>
      <c r="SQR389" s="446"/>
      <c r="SQS389" s="446"/>
      <c r="SQT389" s="446"/>
      <c r="SQU389" s="446"/>
      <c r="SQV389" s="446"/>
      <c r="SQW389" s="446"/>
      <c r="SQX389" s="446"/>
      <c r="SQY389" s="446"/>
      <c r="SQZ389" s="446"/>
      <c r="SRA389" s="446"/>
      <c r="SRB389" s="446"/>
      <c r="SRC389" s="446"/>
      <c r="SRD389" s="446"/>
      <c r="SRE389" s="446"/>
      <c r="SRF389" s="446"/>
      <c r="SRG389" s="446"/>
      <c r="SRH389" s="446"/>
      <c r="SRI389" s="446"/>
      <c r="SRJ389" s="446"/>
      <c r="SRK389" s="446"/>
      <c r="SRL389" s="446"/>
      <c r="SRM389" s="446"/>
      <c r="SRN389" s="446"/>
      <c r="SRO389" s="446"/>
      <c r="SRP389" s="446"/>
      <c r="SRQ389" s="446"/>
      <c r="SRR389" s="446"/>
      <c r="SRS389" s="446"/>
      <c r="SRT389" s="446"/>
      <c r="SRU389" s="446"/>
      <c r="SRV389" s="446"/>
      <c r="SRW389" s="446"/>
      <c r="SRX389" s="446"/>
      <c r="SRY389" s="446"/>
      <c r="SRZ389" s="446"/>
      <c r="SSA389" s="446"/>
      <c r="SSB389" s="446"/>
      <c r="SSC389" s="446"/>
      <c r="SSD389" s="446"/>
      <c r="SSE389" s="446"/>
      <c r="SSF389" s="446"/>
      <c r="SSG389" s="446"/>
      <c r="SSH389" s="446"/>
      <c r="SSI389" s="446"/>
      <c r="SSJ389" s="446"/>
      <c r="SSK389" s="446"/>
      <c r="SSL389" s="446"/>
      <c r="SSM389" s="446"/>
      <c r="SSN389" s="446"/>
      <c r="SSO389" s="446"/>
      <c r="SSP389" s="446"/>
      <c r="SSQ389" s="446"/>
      <c r="SSR389" s="446"/>
      <c r="SSS389" s="446"/>
      <c r="SST389" s="446"/>
      <c r="SSU389" s="446"/>
      <c r="SSV389" s="446"/>
      <c r="SSW389" s="446"/>
      <c r="SSX389" s="446"/>
      <c r="SSY389" s="446"/>
      <c r="SSZ389" s="446"/>
      <c r="STA389" s="446"/>
      <c r="STB389" s="446"/>
      <c r="STC389" s="446"/>
      <c r="STD389" s="446"/>
      <c r="STE389" s="446"/>
      <c r="STF389" s="446"/>
      <c r="STG389" s="446"/>
      <c r="STH389" s="446"/>
      <c r="STI389" s="446"/>
      <c r="STJ389" s="446"/>
      <c r="STK389" s="446"/>
      <c r="STL389" s="446"/>
      <c r="STM389" s="446"/>
      <c r="STN389" s="446"/>
      <c r="STO389" s="446"/>
      <c r="STP389" s="446"/>
      <c r="STQ389" s="446"/>
      <c r="STR389" s="446"/>
      <c r="STS389" s="446"/>
      <c r="STT389" s="446"/>
      <c r="STU389" s="446"/>
      <c r="STV389" s="446"/>
      <c r="STW389" s="446"/>
      <c r="STX389" s="446"/>
      <c r="STY389" s="446"/>
      <c r="STZ389" s="446"/>
      <c r="SUA389" s="446"/>
      <c r="SUB389" s="446"/>
      <c r="SUC389" s="446"/>
      <c r="SUD389" s="446"/>
      <c r="SUE389" s="446"/>
      <c r="SUF389" s="446"/>
      <c r="SUG389" s="446"/>
      <c r="SUH389" s="446"/>
      <c r="SUI389" s="446"/>
      <c r="SUJ389" s="446"/>
      <c r="SUK389" s="446"/>
      <c r="SUL389" s="446"/>
      <c r="SUM389" s="446"/>
      <c r="SUN389" s="446"/>
      <c r="SUO389" s="446"/>
      <c r="SUP389" s="446"/>
      <c r="SUQ389" s="446"/>
      <c r="SUR389" s="446"/>
      <c r="SUS389" s="446"/>
      <c r="SUT389" s="446"/>
      <c r="SUU389" s="446"/>
      <c r="SUV389" s="446"/>
      <c r="SUW389" s="446"/>
      <c r="SUX389" s="446"/>
      <c r="SUY389" s="446"/>
      <c r="SUZ389" s="446"/>
      <c r="SVA389" s="446"/>
      <c r="SVB389" s="446"/>
      <c r="SVC389" s="446"/>
      <c r="SVD389" s="446"/>
      <c r="SVE389" s="446"/>
      <c r="SVF389" s="446"/>
      <c r="SVG389" s="446"/>
      <c r="SVH389" s="446"/>
      <c r="SVI389" s="446"/>
      <c r="SVJ389" s="446"/>
      <c r="SVK389" s="446"/>
      <c r="SVL389" s="446"/>
      <c r="SVM389" s="446"/>
      <c r="SVN389" s="446"/>
      <c r="SVO389" s="446"/>
      <c r="SVP389" s="446"/>
      <c r="SVQ389" s="446"/>
      <c r="SVR389" s="446"/>
      <c r="SVS389" s="446"/>
      <c r="SVT389" s="446"/>
      <c r="SVU389" s="446"/>
      <c r="SVV389" s="446"/>
      <c r="SVW389" s="446"/>
      <c r="SVX389" s="446"/>
      <c r="SVY389" s="446"/>
      <c r="SVZ389" s="446"/>
      <c r="SWA389" s="446"/>
      <c r="SWB389" s="446"/>
      <c r="SWC389" s="446"/>
      <c r="SWD389" s="446"/>
      <c r="SWE389" s="446"/>
      <c r="SWF389" s="446"/>
      <c r="SWG389" s="446"/>
      <c r="SWH389" s="446"/>
      <c r="SWI389" s="446"/>
      <c r="SWJ389" s="446"/>
      <c r="SWK389" s="446"/>
      <c r="SWL389" s="446"/>
      <c r="SWM389" s="446"/>
      <c r="SWN389" s="446"/>
      <c r="SWO389" s="446"/>
      <c r="SWP389" s="446"/>
      <c r="SWQ389" s="446"/>
      <c r="SWR389" s="446"/>
      <c r="SWS389" s="446"/>
      <c r="SWT389" s="446"/>
      <c r="SWU389" s="446"/>
      <c r="SWV389" s="446"/>
      <c r="SWW389" s="446"/>
      <c r="SWX389" s="446"/>
      <c r="SWY389" s="446"/>
      <c r="SWZ389" s="446"/>
      <c r="SXA389" s="446"/>
      <c r="SXB389" s="446"/>
      <c r="SXC389" s="446"/>
      <c r="SXD389" s="446"/>
      <c r="SXE389" s="446"/>
      <c r="SXF389" s="446"/>
      <c r="SXG389" s="446"/>
      <c r="SXH389" s="446"/>
      <c r="SXI389" s="446"/>
      <c r="SXJ389" s="446"/>
      <c r="SXK389" s="446"/>
      <c r="SXL389" s="446"/>
      <c r="SXM389" s="446"/>
      <c r="SXN389" s="446"/>
      <c r="SXO389" s="446"/>
      <c r="SXP389" s="446"/>
      <c r="SXQ389" s="446"/>
      <c r="SXR389" s="446"/>
      <c r="SXS389" s="446"/>
      <c r="SXT389" s="446"/>
      <c r="SXU389" s="446"/>
      <c r="SXV389" s="446"/>
      <c r="SXW389" s="446"/>
      <c r="SXX389" s="446"/>
      <c r="SXY389" s="446"/>
      <c r="SXZ389" s="446"/>
      <c r="SYA389" s="446"/>
      <c r="SYB389" s="446"/>
      <c r="SYC389" s="446"/>
      <c r="SYD389" s="446"/>
      <c r="SYE389" s="446"/>
      <c r="SYF389" s="446"/>
      <c r="SYG389" s="446"/>
      <c r="SYH389" s="446"/>
      <c r="SYI389" s="446"/>
      <c r="SYJ389" s="446"/>
      <c r="SYK389" s="446"/>
      <c r="SYL389" s="446"/>
      <c r="SYM389" s="446"/>
      <c r="SYN389" s="446"/>
      <c r="SYO389" s="446"/>
      <c r="SYP389" s="446"/>
      <c r="SYQ389" s="446"/>
      <c r="SYR389" s="446"/>
      <c r="SYS389" s="446"/>
      <c r="SYT389" s="446"/>
      <c r="SYU389" s="446"/>
      <c r="SYV389" s="446"/>
      <c r="SYW389" s="446"/>
      <c r="SYX389" s="446"/>
      <c r="SYY389" s="446"/>
      <c r="SYZ389" s="446"/>
      <c r="SZA389" s="446"/>
      <c r="SZB389" s="446"/>
      <c r="SZC389" s="446"/>
      <c r="SZD389" s="446"/>
      <c r="SZE389" s="446"/>
      <c r="SZF389" s="446"/>
      <c r="SZG389" s="446"/>
      <c r="SZH389" s="446"/>
      <c r="SZI389" s="446"/>
      <c r="SZJ389" s="446"/>
      <c r="SZK389" s="446"/>
      <c r="SZL389" s="446"/>
      <c r="SZM389" s="446"/>
      <c r="SZN389" s="446"/>
      <c r="SZO389" s="446"/>
      <c r="SZP389" s="446"/>
      <c r="SZQ389" s="446"/>
      <c r="SZR389" s="446"/>
      <c r="SZS389" s="446"/>
      <c r="SZT389" s="446"/>
      <c r="SZU389" s="446"/>
      <c r="SZV389" s="446"/>
      <c r="SZW389" s="446"/>
      <c r="SZX389" s="446"/>
      <c r="SZY389" s="446"/>
      <c r="SZZ389" s="446"/>
      <c r="TAA389" s="446"/>
      <c r="TAB389" s="446"/>
      <c r="TAC389" s="446"/>
      <c r="TAD389" s="446"/>
      <c r="TAE389" s="446"/>
      <c r="TAF389" s="446"/>
      <c r="TAG389" s="446"/>
      <c r="TAH389" s="446"/>
      <c r="TAI389" s="446"/>
      <c r="TAJ389" s="446"/>
      <c r="TAK389" s="446"/>
      <c r="TAL389" s="446"/>
      <c r="TAM389" s="446"/>
      <c r="TAN389" s="446"/>
      <c r="TAO389" s="446"/>
      <c r="TAP389" s="446"/>
      <c r="TAQ389" s="446"/>
      <c r="TAR389" s="446"/>
      <c r="TAS389" s="446"/>
      <c r="TAT389" s="446"/>
      <c r="TAU389" s="446"/>
      <c r="TAV389" s="446"/>
      <c r="TAW389" s="446"/>
      <c r="TAX389" s="446"/>
      <c r="TAY389" s="446"/>
      <c r="TAZ389" s="446"/>
      <c r="TBA389" s="446"/>
      <c r="TBB389" s="446"/>
      <c r="TBC389" s="446"/>
      <c r="TBD389" s="446"/>
      <c r="TBE389" s="446"/>
      <c r="TBF389" s="446"/>
      <c r="TBG389" s="446"/>
      <c r="TBH389" s="446"/>
      <c r="TBI389" s="446"/>
      <c r="TBJ389" s="446"/>
      <c r="TBK389" s="446"/>
      <c r="TBL389" s="446"/>
      <c r="TBM389" s="446"/>
      <c r="TBN389" s="446"/>
      <c r="TBO389" s="446"/>
      <c r="TBP389" s="446"/>
      <c r="TBQ389" s="446"/>
      <c r="TBR389" s="446"/>
      <c r="TBS389" s="446"/>
      <c r="TBT389" s="446"/>
      <c r="TBU389" s="446"/>
      <c r="TBV389" s="446"/>
      <c r="TBW389" s="446"/>
      <c r="TBX389" s="446"/>
      <c r="TBY389" s="446"/>
      <c r="TBZ389" s="446"/>
      <c r="TCA389" s="446"/>
      <c r="TCB389" s="446"/>
      <c r="TCC389" s="446"/>
      <c r="TCD389" s="446"/>
      <c r="TCE389" s="446"/>
      <c r="TCF389" s="446"/>
      <c r="TCG389" s="446"/>
      <c r="TCH389" s="446"/>
      <c r="TCI389" s="446"/>
      <c r="TCJ389" s="446"/>
      <c r="TCK389" s="446"/>
      <c r="TCL389" s="446"/>
      <c r="TCM389" s="446"/>
      <c r="TCN389" s="446"/>
      <c r="TCO389" s="446"/>
      <c r="TCP389" s="446"/>
      <c r="TCQ389" s="446"/>
      <c r="TCR389" s="446"/>
      <c r="TCS389" s="446"/>
      <c r="TCT389" s="446"/>
      <c r="TCU389" s="446"/>
      <c r="TCV389" s="446"/>
      <c r="TCW389" s="446"/>
      <c r="TCX389" s="446"/>
      <c r="TCY389" s="446"/>
      <c r="TCZ389" s="446"/>
      <c r="TDA389" s="446"/>
      <c r="TDB389" s="446"/>
      <c r="TDC389" s="446"/>
      <c r="TDD389" s="446"/>
      <c r="TDE389" s="446"/>
      <c r="TDF389" s="446"/>
      <c r="TDG389" s="446"/>
      <c r="TDH389" s="446"/>
      <c r="TDI389" s="446"/>
      <c r="TDJ389" s="446"/>
      <c r="TDK389" s="446"/>
      <c r="TDL389" s="446"/>
      <c r="TDM389" s="446"/>
      <c r="TDN389" s="446"/>
      <c r="TDO389" s="446"/>
      <c r="TDP389" s="446"/>
      <c r="TDQ389" s="446"/>
      <c r="TDR389" s="446"/>
      <c r="TDS389" s="446"/>
      <c r="TDT389" s="446"/>
      <c r="TDU389" s="446"/>
      <c r="TDV389" s="446"/>
      <c r="TDW389" s="446"/>
      <c r="TDX389" s="446"/>
      <c r="TDY389" s="446"/>
      <c r="TDZ389" s="446"/>
      <c r="TEA389" s="446"/>
      <c r="TEB389" s="446"/>
      <c r="TEC389" s="446"/>
      <c r="TED389" s="446"/>
      <c r="TEE389" s="446"/>
      <c r="TEF389" s="446"/>
      <c r="TEG389" s="446"/>
      <c r="TEH389" s="446"/>
      <c r="TEI389" s="446"/>
      <c r="TEJ389" s="446"/>
      <c r="TEK389" s="446"/>
      <c r="TEL389" s="446"/>
      <c r="TEM389" s="446"/>
      <c r="TEN389" s="446"/>
      <c r="TEO389" s="446"/>
      <c r="TEP389" s="446"/>
      <c r="TEQ389" s="446"/>
      <c r="TER389" s="446"/>
      <c r="TES389" s="446"/>
      <c r="TET389" s="446"/>
      <c r="TEU389" s="446"/>
      <c r="TEV389" s="446"/>
      <c r="TEW389" s="446"/>
      <c r="TEX389" s="446"/>
      <c r="TEY389" s="446"/>
      <c r="TEZ389" s="446"/>
      <c r="TFA389" s="446"/>
      <c r="TFB389" s="446"/>
      <c r="TFC389" s="446"/>
      <c r="TFD389" s="446"/>
      <c r="TFE389" s="446"/>
      <c r="TFF389" s="446"/>
      <c r="TFG389" s="446"/>
      <c r="TFH389" s="446"/>
      <c r="TFI389" s="446"/>
      <c r="TFJ389" s="446"/>
      <c r="TFK389" s="446"/>
      <c r="TFL389" s="446"/>
      <c r="TFM389" s="446"/>
      <c r="TFN389" s="446"/>
      <c r="TFO389" s="446"/>
      <c r="TFP389" s="446"/>
      <c r="TFQ389" s="446"/>
      <c r="TFR389" s="446"/>
      <c r="TFS389" s="446"/>
      <c r="TFT389" s="446"/>
      <c r="TFU389" s="446"/>
      <c r="TFV389" s="446"/>
      <c r="TFW389" s="446"/>
      <c r="TFX389" s="446"/>
      <c r="TFY389" s="446"/>
      <c r="TFZ389" s="446"/>
      <c r="TGA389" s="446"/>
      <c r="TGB389" s="446"/>
      <c r="TGC389" s="446"/>
      <c r="TGD389" s="446"/>
      <c r="TGE389" s="446"/>
      <c r="TGF389" s="446"/>
      <c r="TGG389" s="446"/>
      <c r="TGH389" s="446"/>
      <c r="TGI389" s="446"/>
      <c r="TGJ389" s="446"/>
      <c r="TGK389" s="446"/>
      <c r="TGL389" s="446"/>
      <c r="TGM389" s="446"/>
      <c r="TGN389" s="446"/>
      <c r="TGO389" s="446"/>
      <c r="TGP389" s="446"/>
      <c r="TGQ389" s="446"/>
      <c r="TGR389" s="446"/>
      <c r="TGS389" s="446"/>
      <c r="TGT389" s="446"/>
      <c r="TGU389" s="446"/>
      <c r="TGV389" s="446"/>
      <c r="TGW389" s="446"/>
      <c r="TGX389" s="446"/>
      <c r="TGY389" s="446"/>
      <c r="TGZ389" s="446"/>
      <c r="THA389" s="446"/>
      <c r="THB389" s="446"/>
      <c r="THC389" s="446"/>
      <c r="THD389" s="446"/>
      <c r="THE389" s="446"/>
      <c r="THF389" s="446"/>
      <c r="THG389" s="446"/>
      <c r="THH389" s="446"/>
      <c r="THI389" s="446"/>
      <c r="THJ389" s="446"/>
      <c r="THK389" s="446"/>
      <c r="THL389" s="446"/>
      <c r="THM389" s="446"/>
      <c r="THN389" s="446"/>
      <c r="THO389" s="446"/>
      <c r="THP389" s="446"/>
      <c r="THQ389" s="446"/>
      <c r="THR389" s="446"/>
      <c r="THS389" s="446"/>
      <c r="THT389" s="446"/>
      <c r="THU389" s="446"/>
      <c r="THV389" s="446"/>
      <c r="THW389" s="446"/>
      <c r="THX389" s="446"/>
      <c r="THY389" s="446"/>
      <c r="THZ389" s="446"/>
      <c r="TIA389" s="446"/>
      <c r="TIB389" s="446"/>
      <c r="TIC389" s="446"/>
      <c r="TID389" s="446"/>
      <c r="TIE389" s="446"/>
      <c r="TIF389" s="446"/>
      <c r="TIG389" s="446"/>
      <c r="TIH389" s="446"/>
      <c r="TII389" s="446"/>
      <c r="TIJ389" s="446"/>
      <c r="TIK389" s="446"/>
      <c r="TIL389" s="446"/>
      <c r="TIM389" s="446"/>
      <c r="TIN389" s="446"/>
      <c r="TIO389" s="446"/>
      <c r="TIP389" s="446"/>
      <c r="TIQ389" s="446"/>
      <c r="TIR389" s="446"/>
      <c r="TIS389" s="446"/>
      <c r="TIT389" s="446"/>
      <c r="TIU389" s="446"/>
      <c r="TIV389" s="446"/>
      <c r="TIW389" s="446"/>
      <c r="TIX389" s="446"/>
      <c r="TIY389" s="446"/>
      <c r="TIZ389" s="446"/>
      <c r="TJA389" s="446"/>
      <c r="TJB389" s="446"/>
      <c r="TJC389" s="446"/>
      <c r="TJD389" s="446"/>
      <c r="TJE389" s="446"/>
      <c r="TJF389" s="446"/>
      <c r="TJG389" s="446"/>
      <c r="TJH389" s="446"/>
      <c r="TJI389" s="446"/>
      <c r="TJJ389" s="446"/>
      <c r="TJK389" s="446"/>
      <c r="TJL389" s="446"/>
      <c r="TJM389" s="446"/>
      <c r="TJN389" s="446"/>
      <c r="TJO389" s="446"/>
      <c r="TJP389" s="446"/>
      <c r="TJQ389" s="446"/>
      <c r="TJR389" s="446"/>
      <c r="TJS389" s="446"/>
      <c r="TJT389" s="446"/>
      <c r="TJU389" s="446"/>
      <c r="TJV389" s="446"/>
      <c r="TJW389" s="446"/>
      <c r="TJX389" s="446"/>
      <c r="TJY389" s="446"/>
      <c r="TJZ389" s="446"/>
      <c r="TKA389" s="446"/>
      <c r="TKB389" s="446"/>
      <c r="TKC389" s="446"/>
      <c r="TKD389" s="446"/>
      <c r="TKE389" s="446"/>
      <c r="TKF389" s="446"/>
      <c r="TKG389" s="446"/>
      <c r="TKH389" s="446"/>
      <c r="TKI389" s="446"/>
      <c r="TKJ389" s="446"/>
      <c r="TKK389" s="446"/>
      <c r="TKL389" s="446"/>
      <c r="TKM389" s="446"/>
      <c r="TKN389" s="446"/>
      <c r="TKO389" s="446"/>
      <c r="TKP389" s="446"/>
      <c r="TKQ389" s="446"/>
      <c r="TKR389" s="446"/>
      <c r="TKS389" s="446"/>
      <c r="TKT389" s="446"/>
      <c r="TKU389" s="446"/>
      <c r="TKV389" s="446"/>
      <c r="TKW389" s="446"/>
      <c r="TKX389" s="446"/>
      <c r="TKY389" s="446"/>
      <c r="TKZ389" s="446"/>
      <c r="TLA389" s="446"/>
      <c r="TLB389" s="446"/>
      <c r="TLC389" s="446"/>
      <c r="TLD389" s="446"/>
      <c r="TLE389" s="446"/>
      <c r="TLF389" s="446"/>
      <c r="TLG389" s="446"/>
      <c r="TLH389" s="446"/>
      <c r="TLI389" s="446"/>
      <c r="TLJ389" s="446"/>
      <c r="TLK389" s="446"/>
      <c r="TLL389" s="446"/>
      <c r="TLM389" s="446"/>
      <c r="TLN389" s="446"/>
      <c r="TLO389" s="446"/>
      <c r="TLP389" s="446"/>
      <c r="TLQ389" s="446"/>
      <c r="TLR389" s="446"/>
      <c r="TLS389" s="446"/>
      <c r="TLT389" s="446"/>
      <c r="TLU389" s="446"/>
      <c r="TLV389" s="446"/>
      <c r="TLW389" s="446"/>
      <c r="TLX389" s="446"/>
      <c r="TLY389" s="446"/>
      <c r="TLZ389" s="446"/>
      <c r="TMA389" s="446"/>
      <c r="TMB389" s="446"/>
      <c r="TMC389" s="446"/>
      <c r="TMD389" s="446"/>
      <c r="TME389" s="446"/>
      <c r="TMF389" s="446"/>
      <c r="TMG389" s="446"/>
      <c r="TMH389" s="446"/>
      <c r="TMI389" s="446"/>
      <c r="TMJ389" s="446"/>
      <c r="TMK389" s="446"/>
      <c r="TML389" s="446"/>
      <c r="TMM389" s="446"/>
      <c r="TMN389" s="446"/>
      <c r="TMO389" s="446"/>
      <c r="TMP389" s="446"/>
      <c r="TMQ389" s="446"/>
      <c r="TMR389" s="446"/>
      <c r="TMS389" s="446"/>
      <c r="TMT389" s="446"/>
      <c r="TMU389" s="446"/>
      <c r="TMV389" s="446"/>
      <c r="TMW389" s="446"/>
      <c r="TMX389" s="446"/>
      <c r="TMY389" s="446"/>
      <c r="TMZ389" s="446"/>
      <c r="TNA389" s="446"/>
      <c r="TNB389" s="446"/>
      <c r="TNC389" s="446"/>
      <c r="TND389" s="446"/>
      <c r="TNE389" s="446"/>
      <c r="TNF389" s="446"/>
      <c r="TNG389" s="446"/>
      <c r="TNH389" s="446"/>
      <c r="TNI389" s="446"/>
      <c r="TNJ389" s="446"/>
      <c r="TNK389" s="446"/>
      <c r="TNL389" s="446"/>
      <c r="TNM389" s="446"/>
      <c r="TNN389" s="446"/>
      <c r="TNO389" s="446"/>
      <c r="TNP389" s="446"/>
      <c r="TNQ389" s="446"/>
      <c r="TNR389" s="446"/>
      <c r="TNS389" s="446"/>
      <c r="TNT389" s="446"/>
      <c r="TNU389" s="446"/>
      <c r="TNV389" s="446"/>
      <c r="TNW389" s="446"/>
      <c r="TNX389" s="446"/>
      <c r="TNY389" s="446"/>
      <c r="TNZ389" s="446"/>
      <c r="TOA389" s="446"/>
      <c r="TOB389" s="446"/>
      <c r="TOC389" s="446"/>
      <c r="TOD389" s="446"/>
      <c r="TOE389" s="446"/>
      <c r="TOF389" s="446"/>
      <c r="TOG389" s="446"/>
      <c r="TOH389" s="446"/>
      <c r="TOI389" s="446"/>
      <c r="TOJ389" s="446"/>
      <c r="TOK389" s="446"/>
      <c r="TOL389" s="446"/>
      <c r="TOM389" s="446"/>
      <c r="TON389" s="446"/>
      <c r="TOO389" s="446"/>
      <c r="TOP389" s="446"/>
      <c r="TOQ389" s="446"/>
      <c r="TOR389" s="446"/>
      <c r="TOS389" s="446"/>
      <c r="TOT389" s="446"/>
      <c r="TOU389" s="446"/>
      <c r="TOV389" s="446"/>
      <c r="TOW389" s="446"/>
      <c r="TOX389" s="446"/>
      <c r="TOY389" s="446"/>
      <c r="TOZ389" s="446"/>
      <c r="TPA389" s="446"/>
      <c r="TPB389" s="446"/>
      <c r="TPC389" s="446"/>
      <c r="TPD389" s="446"/>
      <c r="TPE389" s="446"/>
      <c r="TPF389" s="446"/>
      <c r="TPG389" s="446"/>
      <c r="TPH389" s="446"/>
      <c r="TPI389" s="446"/>
      <c r="TPJ389" s="446"/>
      <c r="TPK389" s="446"/>
      <c r="TPL389" s="446"/>
      <c r="TPM389" s="446"/>
      <c r="TPN389" s="446"/>
      <c r="TPO389" s="446"/>
      <c r="TPP389" s="446"/>
      <c r="TPQ389" s="446"/>
      <c r="TPR389" s="446"/>
      <c r="TPS389" s="446"/>
      <c r="TPT389" s="446"/>
      <c r="TPU389" s="446"/>
      <c r="TPV389" s="446"/>
      <c r="TPW389" s="446"/>
      <c r="TPX389" s="446"/>
      <c r="TPY389" s="446"/>
      <c r="TPZ389" s="446"/>
      <c r="TQA389" s="446"/>
      <c r="TQB389" s="446"/>
      <c r="TQC389" s="446"/>
      <c r="TQD389" s="446"/>
      <c r="TQE389" s="446"/>
      <c r="TQF389" s="446"/>
      <c r="TQG389" s="446"/>
      <c r="TQH389" s="446"/>
      <c r="TQI389" s="446"/>
      <c r="TQJ389" s="446"/>
      <c r="TQK389" s="446"/>
      <c r="TQL389" s="446"/>
      <c r="TQM389" s="446"/>
      <c r="TQN389" s="446"/>
      <c r="TQO389" s="446"/>
      <c r="TQP389" s="446"/>
      <c r="TQQ389" s="446"/>
      <c r="TQR389" s="446"/>
      <c r="TQS389" s="446"/>
      <c r="TQT389" s="446"/>
      <c r="TQU389" s="446"/>
      <c r="TQV389" s="446"/>
      <c r="TQW389" s="446"/>
      <c r="TQX389" s="446"/>
      <c r="TQY389" s="446"/>
      <c r="TQZ389" s="446"/>
      <c r="TRA389" s="446"/>
      <c r="TRB389" s="446"/>
      <c r="TRC389" s="446"/>
      <c r="TRD389" s="446"/>
      <c r="TRE389" s="446"/>
      <c r="TRF389" s="446"/>
      <c r="TRG389" s="446"/>
      <c r="TRH389" s="446"/>
      <c r="TRI389" s="446"/>
      <c r="TRJ389" s="446"/>
      <c r="TRK389" s="446"/>
      <c r="TRL389" s="446"/>
      <c r="TRM389" s="446"/>
      <c r="TRN389" s="446"/>
      <c r="TRO389" s="446"/>
      <c r="TRP389" s="446"/>
      <c r="TRQ389" s="446"/>
      <c r="TRR389" s="446"/>
      <c r="TRS389" s="446"/>
      <c r="TRT389" s="446"/>
      <c r="TRU389" s="446"/>
      <c r="TRV389" s="446"/>
      <c r="TRW389" s="446"/>
      <c r="TRX389" s="446"/>
      <c r="TRY389" s="446"/>
      <c r="TRZ389" s="446"/>
      <c r="TSA389" s="446"/>
      <c r="TSB389" s="446"/>
      <c r="TSC389" s="446"/>
      <c r="TSD389" s="446"/>
      <c r="TSE389" s="446"/>
      <c r="TSF389" s="446"/>
      <c r="TSG389" s="446"/>
      <c r="TSH389" s="446"/>
      <c r="TSI389" s="446"/>
      <c r="TSJ389" s="446"/>
      <c r="TSK389" s="446"/>
      <c r="TSL389" s="446"/>
      <c r="TSM389" s="446"/>
      <c r="TSN389" s="446"/>
      <c r="TSO389" s="446"/>
      <c r="TSP389" s="446"/>
      <c r="TSQ389" s="446"/>
      <c r="TSR389" s="446"/>
      <c r="TSS389" s="446"/>
      <c r="TST389" s="446"/>
      <c r="TSU389" s="446"/>
      <c r="TSV389" s="446"/>
      <c r="TSW389" s="446"/>
      <c r="TSX389" s="446"/>
      <c r="TSY389" s="446"/>
      <c r="TSZ389" s="446"/>
      <c r="TTA389" s="446"/>
      <c r="TTB389" s="446"/>
      <c r="TTC389" s="446"/>
      <c r="TTD389" s="446"/>
      <c r="TTE389" s="446"/>
      <c r="TTF389" s="446"/>
      <c r="TTG389" s="446"/>
      <c r="TTH389" s="446"/>
      <c r="TTI389" s="446"/>
      <c r="TTJ389" s="446"/>
      <c r="TTK389" s="446"/>
      <c r="TTL389" s="446"/>
      <c r="TTM389" s="446"/>
      <c r="TTN389" s="446"/>
      <c r="TTO389" s="446"/>
      <c r="TTP389" s="446"/>
      <c r="TTQ389" s="446"/>
      <c r="TTR389" s="446"/>
      <c r="TTS389" s="446"/>
      <c r="TTT389" s="446"/>
      <c r="TTU389" s="446"/>
      <c r="TTV389" s="446"/>
      <c r="TTW389" s="446"/>
      <c r="TTX389" s="446"/>
      <c r="TTY389" s="446"/>
      <c r="TTZ389" s="446"/>
      <c r="TUA389" s="446"/>
      <c r="TUB389" s="446"/>
      <c r="TUC389" s="446"/>
      <c r="TUD389" s="446"/>
      <c r="TUE389" s="446"/>
      <c r="TUF389" s="446"/>
      <c r="TUG389" s="446"/>
      <c r="TUH389" s="446"/>
      <c r="TUI389" s="446"/>
      <c r="TUJ389" s="446"/>
      <c r="TUK389" s="446"/>
      <c r="TUL389" s="446"/>
      <c r="TUM389" s="446"/>
      <c r="TUN389" s="446"/>
      <c r="TUO389" s="446"/>
      <c r="TUP389" s="446"/>
      <c r="TUQ389" s="446"/>
      <c r="TUR389" s="446"/>
      <c r="TUS389" s="446"/>
      <c r="TUT389" s="446"/>
      <c r="TUU389" s="446"/>
      <c r="TUV389" s="446"/>
      <c r="TUW389" s="446"/>
      <c r="TUX389" s="446"/>
      <c r="TUY389" s="446"/>
      <c r="TUZ389" s="446"/>
      <c r="TVA389" s="446"/>
      <c r="TVB389" s="446"/>
      <c r="TVC389" s="446"/>
      <c r="TVD389" s="446"/>
      <c r="TVE389" s="446"/>
      <c r="TVF389" s="446"/>
      <c r="TVG389" s="446"/>
      <c r="TVH389" s="446"/>
      <c r="TVI389" s="446"/>
      <c r="TVJ389" s="446"/>
      <c r="TVK389" s="446"/>
      <c r="TVL389" s="446"/>
      <c r="TVM389" s="446"/>
      <c r="TVN389" s="446"/>
      <c r="TVO389" s="446"/>
      <c r="TVP389" s="446"/>
      <c r="TVQ389" s="446"/>
      <c r="TVR389" s="446"/>
      <c r="TVS389" s="446"/>
      <c r="TVT389" s="446"/>
      <c r="TVU389" s="446"/>
      <c r="TVV389" s="446"/>
      <c r="TVW389" s="446"/>
      <c r="TVX389" s="446"/>
      <c r="TVY389" s="446"/>
      <c r="TVZ389" s="446"/>
      <c r="TWA389" s="446"/>
      <c r="TWB389" s="446"/>
      <c r="TWC389" s="446"/>
      <c r="TWD389" s="446"/>
      <c r="TWE389" s="446"/>
      <c r="TWF389" s="446"/>
      <c r="TWG389" s="446"/>
      <c r="TWH389" s="446"/>
      <c r="TWI389" s="446"/>
      <c r="TWJ389" s="446"/>
      <c r="TWK389" s="446"/>
      <c r="TWL389" s="446"/>
      <c r="TWM389" s="446"/>
      <c r="TWN389" s="446"/>
      <c r="TWO389" s="446"/>
      <c r="TWP389" s="446"/>
      <c r="TWQ389" s="446"/>
      <c r="TWR389" s="446"/>
      <c r="TWS389" s="446"/>
      <c r="TWT389" s="446"/>
      <c r="TWU389" s="446"/>
      <c r="TWV389" s="446"/>
      <c r="TWW389" s="446"/>
      <c r="TWX389" s="446"/>
      <c r="TWY389" s="446"/>
      <c r="TWZ389" s="446"/>
      <c r="TXA389" s="446"/>
      <c r="TXB389" s="446"/>
      <c r="TXC389" s="446"/>
      <c r="TXD389" s="446"/>
      <c r="TXE389" s="446"/>
      <c r="TXF389" s="446"/>
      <c r="TXG389" s="446"/>
      <c r="TXH389" s="446"/>
      <c r="TXI389" s="446"/>
      <c r="TXJ389" s="446"/>
      <c r="TXK389" s="446"/>
      <c r="TXL389" s="446"/>
      <c r="TXM389" s="446"/>
      <c r="TXN389" s="446"/>
      <c r="TXO389" s="446"/>
      <c r="TXP389" s="446"/>
      <c r="TXQ389" s="446"/>
      <c r="TXR389" s="446"/>
      <c r="TXS389" s="446"/>
      <c r="TXT389" s="446"/>
      <c r="TXU389" s="446"/>
      <c r="TXV389" s="446"/>
      <c r="TXW389" s="446"/>
      <c r="TXX389" s="446"/>
      <c r="TXY389" s="446"/>
      <c r="TXZ389" s="446"/>
      <c r="TYA389" s="446"/>
      <c r="TYB389" s="446"/>
      <c r="TYC389" s="446"/>
      <c r="TYD389" s="446"/>
      <c r="TYE389" s="446"/>
      <c r="TYF389" s="446"/>
      <c r="TYG389" s="446"/>
      <c r="TYH389" s="446"/>
      <c r="TYI389" s="446"/>
      <c r="TYJ389" s="446"/>
      <c r="TYK389" s="446"/>
      <c r="TYL389" s="446"/>
      <c r="TYM389" s="446"/>
      <c r="TYN389" s="446"/>
      <c r="TYO389" s="446"/>
      <c r="TYP389" s="446"/>
      <c r="TYQ389" s="446"/>
      <c r="TYR389" s="446"/>
      <c r="TYS389" s="446"/>
      <c r="TYT389" s="446"/>
      <c r="TYU389" s="446"/>
      <c r="TYV389" s="446"/>
      <c r="TYW389" s="446"/>
      <c r="TYX389" s="446"/>
      <c r="TYY389" s="446"/>
      <c r="TYZ389" s="446"/>
      <c r="TZA389" s="446"/>
      <c r="TZB389" s="446"/>
      <c r="TZC389" s="446"/>
      <c r="TZD389" s="446"/>
      <c r="TZE389" s="446"/>
      <c r="TZF389" s="446"/>
      <c r="TZG389" s="446"/>
      <c r="TZH389" s="446"/>
      <c r="TZI389" s="446"/>
      <c r="TZJ389" s="446"/>
      <c r="TZK389" s="446"/>
      <c r="TZL389" s="446"/>
      <c r="TZM389" s="446"/>
      <c r="TZN389" s="446"/>
      <c r="TZO389" s="446"/>
      <c r="TZP389" s="446"/>
      <c r="TZQ389" s="446"/>
      <c r="TZR389" s="446"/>
      <c r="TZS389" s="446"/>
      <c r="TZT389" s="446"/>
      <c r="TZU389" s="446"/>
      <c r="TZV389" s="446"/>
      <c r="TZW389" s="446"/>
      <c r="TZX389" s="446"/>
      <c r="TZY389" s="446"/>
      <c r="TZZ389" s="446"/>
      <c r="UAA389" s="446"/>
      <c r="UAB389" s="446"/>
      <c r="UAC389" s="446"/>
      <c r="UAD389" s="446"/>
      <c r="UAE389" s="446"/>
      <c r="UAF389" s="446"/>
      <c r="UAG389" s="446"/>
      <c r="UAH389" s="446"/>
      <c r="UAI389" s="446"/>
      <c r="UAJ389" s="446"/>
      <c r="UAK389" s="446"/>
      <c r="UAL389" s="446"/>
      <c r="UAM389" s="446"/>
      <c r="UAN389" s="446"/>
      <c r="UAO389" s="446"/>
      <c r="UAP389" s="446"/>
      <c r="UAQ389" s="446"/>
      <c r="UAR389" s="446"/>
      <c r="UAS389" s="446"/>
      <c r="UAT389" s="446"/>
      <c r="UAU389" s="446"/>
      <c r="UAV389" s="446"/>
      <c r="UAW389" s="446"/>
      <c r="UAX389" s="446"/>
      <c r="UAY389" s="446"/>
      <c r="UAZ389" s="446"/>
      <c r="UBA389" s="446"/>
      <c r="UBB389" s="446"/>
      <c r="UBC389" s="446"/>
      <c r="UBD389" s="446"/>
      <c r="UBE389" s="446"/>
      <c r="UBF389" s="446"/>
      <c r="UBG389" s="446"/>
      <c r="UBH389" s="446"/>
      <c r="UBI389" s="446"/>
      <c r="UBJ389" s="446"/>
      <c r="UBK389" s="446"/>
      <c r="UBL389" s="446"/>
      <c r="UBM389" s="446"/>
      <c r="UBN389" s="446"/>
      <c r="UBO389" s="446"/>
      <c r="UBP389" s="446"/>
      <c r="UBQ389" s="446"/>
      <c r="UBR389" s="446"/>
      <c r="UBS389" s="446"/>
      <c r="UBT389" s="446"/>
      <c r="UBU389" s="446"/>
      <c r="UBV389" s="446"/>
      <c r="UBW389" s="446"/>
      <c r="UBX389" s="446"/>
      <c r="UBY389" s="446"/>
      <c r="UBZ389" s="446"/>
      <c r="UCA389" s="446"/>
      <c r="UCB389" s="446"/>
      <c r="UCC389" s="446"/>
      <c r="UCD389" s="446"/>
      <c r="UCE389" s="446"/>
      <c r="UCF389" s="446"/>
      <c r="UCG389" s="446"/>
      <c r="UCH389" s="446"/>
      <c r="UCI389" s="446"/>
      <c r="UCJ389" s="446"/>
      <c r="UCK389" s="446"/>
      <c r="UCL389" s="446"/>
      <c r="UCM389" s="446"/>
      <c r="UCN389" s="446"/>
      <c r="UCO389" s="446"/>
      <c r="UCP389" s="446"/>
      <c r="UCQ389" s="446"/>
      <c r="UCR389" s="446"/>
      <c r="UCS389" s="446"/>
      <c r="UCT389" s="446"/>
      <c r="UCU389" s="446"/>
      <c r="UCV389" s="446"/>
      <c r="UCW389" s="446"/>
      <c r="UCX389" s="446"/>
      <c r="UCY389" s="446"/>
      <c r="UCZ389" s="446"/>
      <c r="UDA389" s="446"/>
      <c r="UDB389" s="446"/>
      <c r="UDC389" s="446"/>
      <c r="UDD389" s="446"/>
      <c r="UDE389" s="446"/>
      <c r="UDF389" s="446"/>
      <c r="UDG389" s="446"/>
      <c r="UDH389" s="446"/>
      <c r="UDI389" s="446"/>
      <c r="UDJ389" s="446"/>
      <c r="UDK389" s="446"/>
      <c r="UDL389" s="446"/>
      <c r="UDM389" s="446"/>
      <c r="UDN389" s="446"/>
      <c r="UDO389" s="446"/>
      <c r="UDP389" s="446"/>
      <c r="UDQ389" s="446"/>
      <c r="UDR389" s="446"/>
      <c r="UDS389" s="446"/>
      <c r="UDT389" s="446"/>
      <c r="UDU389" s="446"/>
      <c r="UDV389" s="446"/>
      <c r="UDW389" s="446"/>
      <c r="UDX389" s="446"/>
      <c r="UDY389" s="446"/>
      <c r="UDZ389" s="446"/>
      <c r="UEA389" s="446"/>
      <c r="UEB389" s="446"/>
      <c r="UEC389" s="446"/>
      <c r="UED389" s="446"/>
      <c r="UEE389" s="446"/>
      <c r="UEF389" s="446"/>
      <c r="UEG389" s="446"/>
      <c r="UEH389" s="446"/>
      <c r="UEI389" s="446"/>
      <c r="UEJ389" s="446"/>
      <c r="UEK389" s="446"/>
      <c r="UEL389" s="446"/>
      <c r="UEM389" s="446"/>
      <c r="UEN389" s="446"/>
      <c r="UEO389" s="446"/>
      <c r="UEP389" s="446"/>
      <c r="UEQ389" s="446"/>
      <c r="UER389" s="446"/>
      <c r="UES389" s="446"/>
      <c r="UET389" s="446"/>
      <c r="UEU389" s="446"/>
      <c r="UEV389" s="446"/>
      <c r="UEW389" s="446"/>
      <c r="UEX389" s="446"/>
      <c r="UEY389" s="446"/>
      <c r="UEZ389" s="446"/>
      <c r="UFA389" s="446"/>
      <c r="UFB389" s="446"/>
      <c r="UFC389" s="446"/>
      <c r="UFD389" s="446"/>
      <c r="UFE389" s="446"/>
      <c r="UFF389" s="446"/>
      <c r="UFG389" s="446"/>
      <c r="UFH389" s="446"/>
      <c r="UFI389" s="446"/>
      <c r="UFJ389" s="446"/>
      <c r="UFK389" s="446"/>
      <c r="UFL389" s="446"/>
      <c r="UFM389" s="446"/>
      <c r="UFN389" s="446"/>
      <c r="UFO389" s="446"/>
      <c r="UFP389" s="446"/>
      <c r="UFQ389" s="446"/>
      <c r="UFR389" s="446"/>
      <c r="UFS389" s="446"/>
      <c r="UFT389" s="446"/>
      <c r="UFU389" s="446"/>
      <c r="UFV389" s="446"/>
      <c r="UFW389" s="446"/>
      <c r="UFX389" s="446"/>
      <c r="UFY389" s="446"/>
      <c r="UFZ389" s="446"/>
      <c r="UGA389" s="446"/>
      <c r="UGB389" s="446"/>
      <c r="UGC389" s="446"/>
      <c r="UGD389" s="446"/>
      <c r="UGE389" s="446"/>
      <c r="UGF389" s="446"/>
      <c r="UGG389" s="446"/>
      <c r="UGH389" s="446"/>
      <c r="UGI389" s="446"/>
      <c r="UGJ389" s="446"/>
      <c r="UGK389" s="446"/>
      <c r="UGL389" s="446"/>
      <c r="UGM389" s="446"/>
      <c r="UGN389" s="446"/>
      <c r="UGO389" s="446"/>
      <c r="UGP389" s="446"/>
      <c r="UGQ389" s="446"/>
      <c r="UGR389" s="446"/>
      <c r="UGS389" s="446"/>
      <c r="UGT389" s="446"/>
      <c r="UGU389" s="446"/>
      <c r="UGV389" s="446"/>
      <c r="UGW389" s="446"/>
      <c r="UGX389" s="446"/>
      <c r="UGY389" s="446"/>
      <c r="UGZ389" s="446"/>
      <c r="UHA389" s="446"/>
      <c r="UHB389" s="446"/>
      <c r="UHC389" s="446"/>
      <c r="UHD389" s="446"/>
      <c r="UHE389" s="446"/>
      <c r="UHF389" s="446"/>
      <c r="UHG389" s="446"/>
      <c r="UHH389" s="446"/>
      <c r="UHI389" s="446"/>
      <c r="UHJ389" s="446"/>
      <c r="UHK389" s="446"/>
      <c r="UHL389" s="446"/>
      <c r="UHM389" s="446"/>
      <c r="UHN389" s="446"/>
      <c r="UHO389" s="446"/>
      <c r="UHP389" s="446"/>
      <c r="UHQ389" s="446"/>
      <c r="UHR389" s="446"/>
      <c r="UHS389" s="446"/>
      <c r="UHT389" s="446"/>
      <c r="UHU389" s="446"/>
      <c r="UHV389" s="446"/>
      <c r="UHW389" s="446"/>
      <c r="UHX389" s="446"/>
      <c r="UHY389" s="446"/>
      <c r="UHZ389" s="446"/>
      <c r="UIA389" s="446"/>
      <c r="UIB389" s="446"/>
      <c r="UIC389" s="446"/>
      <c r="UID389" s="446"/>
      <c r="UIE389" s="446"/>
      <c r="UIF389" s="446"/>
      <c r="UIG389" s="446"/>
      <c r="UIH389" s="446"/>
      <c r="UII389" s="446"/>
      <c r="UIJ389" s="446"/>
      <c r="UIK389" s="446"/>
      <c r="UIL389" s="446"/>
      <c r="UIM389" s="446"/>
      <c r="UIN389" s="446"/>
      <c r="UIO389" s="446"/>
      <c r="UIP389" s="446"/>
      <c r="UIQ389" s="446"/>
      <c r="UIR389" s="446"/>
      <c r="UIS389" s="446"/>
      <c r="UIT389" s="446"/>
      <c r="UIU389" s="446"/>
      <c r="UIV389" s="446"/>
      <c r="UIW389" s="446"/>
      <c r="UIX389" s="446"/>
      <c r="UIY389" s="446"/>
      <c r="UIZ389" s="446"/>
      <c r="UJA389" s="446"/>
      <c r="UJB389" s="446"/>
      <c r="UJC389" s="446"/>
      <c r="UJD389" s="446"/>
      <c r="UJE389" s="446"/>
      <c r="UJF389" s="446"/>
      <c r="UJG389" s="446"/>
      <c r="UJH389" s="446"/>
      <c r="UJI389" s="446"/>
      <c r="UJJ389" s="446"/>
      <c r="UJK389" s="446"/>
      <c r="UJL389" s="446"/>
      <c r="UJM389" s="446"/>
      <c r="UJN389" s="446"/>
      <c r="UJO389" s="446"/>
      <c r="UJP389" s="446"/>
      <c r="UJQ389" s="446"/>
      <c r="UJR389" s="446"/>
      <c r="UJS389" s="446"/>
      <c r="UJT389" s="446"/>
      <c r="UJU389" s="446"/>
      <c r="UJV389" s="446"/>
      <c r="UJW389" s="446"/>
      <c r="UJX389" s="446"/>
      <c r="UJY389" s="446"/>
      <c r="UJZ389" s="446"/>
      <c r="UKA389" s="446"/>
      <c r="UKB389" s="446"/>
      <c r="UKC389" s="446"/>
      <c r="UKD389" s="446"/>
      <c r="UKE389" s="446"/>
      <c r="UKF389" s="446"/>
      <c r="UKG389" s="446"/>
      <c r="UKH389" s="446"/>
      <c r="UKI389" s="446"/>
      <c r="UKJ389" s="446"/>
      <c r="UKK389" s="446"/>
      <c r="UKL389" s="446"/>
      <c r="UKM389" s="446"/>
      <c r="UKN389" s="446"/>
      <c r="UKO389" s="446"/>
      <c r="UKP389" s="446"/>
      <c r="UKQ389" s="446"/>
      <c r="UKR389" s="446"/>
      <c r="UKS389" s="446"/>
      <c r="UKT389" s="446"/>
      <c r="UKU389" s="446"/>
      <c r="UKV389" s="446"/>
      <c r="UKW389" s="446"/>
      <c r="UKX389" s="446"/>
      <c r="UKY389" s="446"/>
      <c r="UKZ389" s="446"/>
      <c r="ULA389" s="446"/>
      <c r="ULB389" s="446"/>
      <c r="ULC389" s="446"/>
      <c r="ULD389" s="446"/>
      <c r="ULE389" s="446"/>
      <c r="ULF389" s="446"/>
      <c r="ULG389" s="446"/>
      <c r="ULH389" s="446"/>
      <c r="ULI389" s="446"/>
      <c r="ULJ389" s="446"/>
      <c r="ULK389" s="446"/>
      <c r="ULL389" s="446"/>
      <c r="ULM389" s="446"/>
      <c r="ULN389" s="446"/>
      <c r="ULO389" s="446"/>
      <c r="ULP389" s="446"/>
      <c r="ULQ389" s="446"/>
      <c r="ULR389" s="446"/>
      <c r="ULS389" s="446"/>
      <c r="ULT389" s="446"/>
      <c r="ULU389" s="446"/>
      <c r="ULV389" s="446"/>
      <c r="ULW389" s="446"/>
      <c r="ULX389" s="446"/>
      <c r="ULY389" s="446"/>
      <c r="ULZ389" s="446"/>
      <c r="UMA389" s="446"/>
      <c r="UMB389" s="446"/>
      <c r="UMC389" s="446"/>
      <c r="UMD389" s="446"/>
      <c r="UME389" s="446"/>
      <c r="UMF389" s="446"/>
      <c r="UMG389" s="446"/>
      <c r="UMH389" s="446"/>
      <c r="UMI389" s="446"/>
      <c r="UMJ389" s="446"/>
      <c r="UMK389" s="446"/>
      <c r="UML389" s="446"/>
      <c r="UMM389" s="446"/>
      <c r="UMN389" s="446"/>
      <c r="UMO389" s="446"/>
      <c r="UMP389" s="446"/>
      <c r="UMQ389" s="446"/>
      <c r="UMR389" s="446"/>
      <c r="UMS389" s="446"/>
      <c r="UMT389" s="446"/>
      <c r="UMU389" s="446"/>
      <c r="UMV389" s="446"/>
      <c r="UMW389" s="446"/>
      <c r="UMX389" s="446"/>
      <c r="UMY389" s="446"/>
      <c r="UMZ389" s="446"/>
      <c r="UNA389" s="446"/>
      <c r="UNB389" s="446"/>
      <c r="UNC389" s="446"/>
      <c r="UND389" s="446"/>
      <c r="UNE389" s="446"/>
      <c r="UNF389" s="446"/>
      <c r="UNG389" s="446"/>
      <c r="UNH389" s="446"/>
      <c r="UNI389" s="446"/>
      <c r="UNJ389" s="446"/>
      <c r="UNK389" s="446"/>
      <c r="UNL389" s="446"/>
      <c r="UNM389" s="446"/>
      <c r="UNN389" s="446"/>
      <c r="UNO389" s="446"/>
      <c r="UNP389" s="446"/>
      <c r="UNQ389" s="446"/>
      <c r="UNR389" s="446"/>
      <c r="UNS389" s="446"/>
      <c r="UNT389" s="446"/>
      <c r="UNU389" s="446"/>
      <c r="UNV389" s="446"/>
      <c r="UNW389" s="446"/>
      <c r="UNX389" s="446"/>
      <c r="UNY389" s="446"/>
      <c r="UNZ389" s="446"/>
      <c r="UOA389" s="446"/>
      <c r="UOB389" s="446"/>
      <c r="UOC389" s="446"/>
      <c r="UOD389" s="446"/>
      <c r="UOE389" s="446"/>
      <c r="UOF389" s="446"/>
      <c r="UOG389" s="446"/>
      <c r="UOH389" s="446"/>
      <c r="UOI389" s="446"/>
      <c r="UOJ389" s="446"/>
      <c r="UOK389" s="446"/>
      <c r="UOL389" s="446"/>
      <c r="UOM389" s="446"/>
      <c r="UON389" s="446"/>
      <c r="UOO389" s="446"/>
      <c r="UOP389" s="446"/>
      <c r="UOQ389" s="446"/>
      <c r="UOR389" s="446"/>
      <c r="UOS389" s="446"/>
      <c r="UOT389" s="446"/>
      <c r="UOU389" s="446"/>
      <c r="UOV389" s="446"/>
      <c r="UOW389" s="446"/>
      <c r="UOX389" s="446"/>
      <c r="UOY389" s="446"/>
      <c r="UOZ389" s="446"/>
      <c r="UPA389" s="446"/>
      <c r="UPB389" s="446"/>
      <c r="UPC389" s="446"/>
      <c r="UPD389" s="446"/>
      <c r="UPE389" s="446"/>
      <c r="UPF389" s="446"/>
      <c r="UPG389" s="446"/>
      <c r="UPH389" s="446"/>
      <c r="UPI389" s="446"/>
      <c r="UPJ389" s="446"/>
      <c r="UPK389" s="446"/>
      <c r="UPL389" s="446"/>
      <c r="UPM389" s="446"/>
      <c r="UPN389" s="446"/>
      <c r="UPO389" s="446"/>
      <c r="UPP389" s="446"/>
      <c r="UPQ389" s="446"/>
      <c r="UPR389" s="446"/>
      <c r="UPS389" s="446"/>
      <c r="UPT389" s="446"/>
      <c r="UPU389" s="446"/>
      <c r="UPV389" s="446"/>
      <c r="UPW389" s="446"/>
      <c r="UPX389" s="446"/>
      <c r="UPY389" s="446"/>
      <c r="UPZ389" s="446"/>
      <c r="UQA389" s="446"/>
      <c r="UQB389" s="446"/>
      <c r="UQC389" s="446"/>
      <c r="UQD389" s="446"/>
      <c r="UQE389" s="446"/>
      <c r="UQF389" s="446"/>
      <c r="UQG389" s="446"/>
      <c r="UQH389" s="446"/>
      <c r="UQI389" s="446"/>
      <c r="UQJ389" s="446"/>
      <c r="UQK389" s="446"/>
      <c r="UQL389" s="446"/>
      <c r="UQM389" s="446"/>
      <c r="UQN389" s="446"/>
      <c r="UQO389" s="446"/>
      <c r="UQP389" s="446"/>
      <c r="UQQ389" s="446"/>
      <c r="UQR389" s="446"/>
      <c r="UQS389" s="446"/>
      <c r="UQT389" s="446"/>
      <c r="UQU389" s="446"/>
      <c r="UQV389" s="446"/>
      <c r="UQW389" s="446"/>
      <c r="UQX389" s="446"/>
      <c r="UQY389" s="446"/>
      <c r="UQZ389" s="446"/>
      <c r="URA389" s="446"/>
      <c r="URB389" s="446"/>
      <c r="URC389" s="446"/>
      <c r="URD389" s="446"/>
      <c r="URE389" s="446"/>
      <c r="URF389" s="446"/>
      <c r="URG389" s="446"/>
      <c r="URH389" s="446"/>
      <c r="URI389" s="446"/>
      <c r="URJ389" s="446"/>
      <c r="URK389" s="446"/>
      <c r="URL389" s="446"/>
      <c r="URM389" s="446"/>
      <c r="URN389" s="446"/>
      <c r="URO389" s="446"/>
      <c r="URP389" s="446"/>
      <c r="URQ389" s="446"/>
      <c r="URR389" s="446"/>
      <c r="URS389" s="446"/>
      <c r="URT389" s="446"/>
      <c r="URU389" s="446"/>
      <c r="URV389" s="446"/>
      <c r="URW389" s="446"/>
      <c r="URX389" s="446"/>
      <c r="URY389" s="446"/>
      <c r="URZ389" s="446"/>
      <c r="USA389" s="446"/>
      <c r="USB389" s="446"/>
      <c r="USC389" s="446"/>
      <c r="USD389" s="446"/>
      <c r="USE389" s="446"/>
      <c r="USF389" s="446"/>
      <c r="USG389" s="446"/>
      <c r="USH389" s="446"/>
      <c r="USI389" s="446"/>
      <c r="USJ389" s="446"/>
      <c r="USK389" s="446"/>
      <c r="USL389" s="446"/>
      <c r="USM389" s="446"/>
      <c r="USN389" s="446"/>
      <c r="USO389" s="446"/>
      <c r="USP389" s="446"/>
      <c r="USQ389" s="446"/>
      <c r="USR389" s="446"/>
      <c r="USS389" s="446"/>
      <c r="UST389" s="446"/>
      <c r="USU389" s="446"/>
      <c r="USV389" s="446"/>
      <c r="USW389" s="446"/>
      <c r="USX389" s="446"/>
      <c r="USY389" s="446"/>
      <c r="USZ389" s="446"/>
      <c r="UTA389" s="446"/>
      <c r="UTB389" s="446"/>
      <c r="UTC389" s="446"/>
      <c r="UTD389" s="446"/>
      <c r="UTE389" s="446"/>
      <c r="UTF389" s="446"/>
      <c r="UTG389" s="446"/>
      <c r="UTH389" s="446"/>
      <c r="UTI389" s="446"/>
      <c r="UTJ389" s="446"/>
      <c r="UTK389" s="446"/>
      <c r="UTL389" s="446"/>
      <c r="UTM389" s="446"/>
      <c r="UTN389" s="446"/>
      <c r="UTO389" s="446"/>
      <c r="UTP389" s="446"/>
      <c r="UTQ389" s="446"/>
      <c r="UTR389" s="446"/>
      <c r="UTS389" s="446"/>
      <c r="UTT389" s="446"/>
      <c r="UTU389" s="446"/>
      <c r="UTV389" s="446"/>
      <c r="UTW389" s="446"/>
      <c r="UTX389" s="446"/>
      <c r="UTY389" s="446"/>
      <c r="UTZ389" s="446"/>
      <c r="UUA389" s="446"/>
      <c r="UUB389" s="446"/>
      <c r="UUC389" s="446"/>
      <c r="UUD389" s="446"/>
      <c r="UUE389" s="446"/>
      <c r="UUF389" s="446"/>
      <c r="UUG389" s="446"/>
      <c r="UUH389" s="446"/>
      <c r="UUI389" s="446"/>
      <c r="UUJ389" s="446"/>
      <c r="UUK389" s="446"/>
      <c r="UUL389" s="446"/>
      <c r="UUM389" s="446"/>
      <c r="UUN389" s="446"/>
      <c r="UUO389" s="446"/>
      <c r="UUP389" s="446"/>
      <c r="UUQ389" s="446"/>
      <c r="UUR389" s="446"/>
      <c r="UUS389" s="446"/>
      <c r="UUT389" s="446"/>
      <c r="UUU389" s="446"/>
      <c r="UUV389" s="446"/>
      <c r="UUW389" s="446"/>
      <c r="UUX389" s="446"/>
      <c r="UUY389" s="446"/>
      <c r="UUZ389" s="446"/>
      <c r="UVA389" s="446"/>
      <c r="UVB389" s="446"/>
      <c r="UVC389" s="446"/>
      <c r="UVD389" s="446"/>
      <c r="UVE389" s="446"/>
      <c r="UVF389" s="446"/>
      <c r="UVG389" s="446"/>
      <c r="UVH389" s="446"/>
      <c r="UVI389" s="446"/>
      <c r="UVJ389" s="446"/>
      <c r="UVK389" s="446"/>
      <c r="UVL389" s="446"/>
      <c r="UVM389" s="446"/>
      <c r="UVN389" s="446"/>
      <c r="UVO389" s="446"/>
      <c r="UVP389" s="446"/>
      <c r="UVQ389" s="446"/>
      <c r="UVR389" s="446"/>
      <c r="UVS389" s="446"/>
      <c r="UVT389" s="446"/>
      <c r="UVU389" s="446"/>
      <c r="UVV389" s="446"/>
      <c r="UVW389" s="446"/>
      <c r="UVX389" s="446"/>
      <c r="UVY389" s="446"/>
      <c r="UVZ389" s="446"/>
      <c r="UWA389" s="446"/>
      <c r="UWB389" s="446"/>
      <c r="UWC389" s="446"/>
      <c r="UWD389" s="446"/>
      <c r="UWE389" s="446"/>
      <c r="UWF389" s="446"/>
      <c r="UWG389" s="446"/>
      <c r="UWH389" s="446"/>
      <c r="UWI389" s="446"/>
      <c r="UWJ389" s="446"/>
      <c r="UWK389" s="446"/>
      <c r="UWL389" s="446"/>
      <c r="UWM389" s="446"/>
      <c r="UWN389" s="446"/>
      <c r="UWO389" s="446"/>
      <c r="UWP389" s="446"/>
      <c r="UWQ389" s="446"/>
      <c r="UWR389" s="446"/>
      <c r="UWS389" s="446"/>
      <c r="UWT389" s="446"/>
      <c r="UWU389" s="446"/>
      <c r="UWV389" s="446"/>
      <c r="UWW389" s="446"/>
      <c r="UWX389" s="446"/>
      <c r="UWY389" s="446"/>
      <c r="UWZ389" s="446"/>
      <c r="UXA389" s="446"/>
      <c r="UXB389" s="446"/>
      <c r="UXC389" s="446"/>
      <c r="UXD389" s="446"/>
      <c r="UXE389" s="446"/>
      <c r="UXF389" s="446"/>
      <c r="UXG389" s="446"/>
      <c r="UXH389" s="446"/>
      <c r="UXI389" s="446"/>
      <c r="UXJ389" s="446"/>
      <c r="UXK389" s="446"/>
      <c r="UXL389" s="446"/>
      <c r="UXM389" s="446"/>
      <c r="UXN389" s="446"/>
      <c r="UXO389" s="446"/>
      <c r="UXP389" s="446"/>
      <c r="UXQ389" s="446"/>
      <c r="UXR389" s="446"/>
      <c r="UXS389" s="446"/>
      <c r="UXT389" s="446"/>
      <c r="UXU389" s="446"/>
      <c r="UXV389" s="446"/>
      <c r="UXW389" s="446"/>
      <c r="UXX389" s="446"/>
      <c r="UXY389" s="446"/>
      <c r="UXZ389" s="446"/>
      <c r="UYA389" s="446"/>
      <c r="UYB389" s="446"/>
      <c r="UYC389" s="446"/>
      <c r="UYD389" s="446"/>
      <c r="UYE389" s="446"/>
      <c r="UYF389" s="446"/>
      <c r="UYG389" s="446"/>
      <c r="UYH389" s="446"/>
      <c r="UYI389" s="446"/>
      <c r="UYJ389" s="446"/>
      <c r="UYK389" s="446"/>
      <c r="UYL389" s="446"/>
      <c r="UYM389" s="446"/>
      <c r="UYN389" s="446"/>
      <c r="UYO389" s="446"/>
      <c r="UYP389" s="446"/>
      <c r="UYQ389" s="446"/>
      <c r="UYR389" s="446"/>
      <c r="UYS389" s="446"/>
      <c r="UYT389" s="446"/>
      <c r="UYU389" s="446"/>
      <c r="UYV389" s="446"/>
      <c r="UYW389" s="446"/>
      <c r="UYX389" s="446"/>
      <c r="UYY389" s="446"/>
      <c r="UYZ389" s="446"/>
      <c r="UZA389" s="446"/>
      <c r="UZB389" s="446"/>
      <c r="UZC389" s="446"/>
      <c r="UZD389" s="446"/>
      <c r="UZE389" s="446"/>
      <c r="UZF389" s="446"/>
      <c r="UZG389" s="446"/>
      <c r="UZH389" s="446"/>
      <c r="UZI389" s="446"/>
      <c r="UZJ389" s="446"/>
      <c r="UZK389" s="446"/>
      <c r="UZL389" s="446"/>
      <c r="UZM389" s="446"/>
      <c r="UZN389" s="446"/>
      <c r="UZO389" s="446"/>
      <c r="UZP389" s="446"/>
      <c r="UZQ389" s="446"/>
      <c r="UZR389" s="446"/>
      <c r="UZS389" s="446"/>
      <c r="UZT389" s="446"/>
      <c r="UZU389" s="446"/>
      <c r="UZV389" s="446"/>
      <c r="UZW389" s="446"/>
      <c r="UZX389" s="446"/>
      <c r="UZY389" s="446"/>
      <c r="UZZ389" s="446"/>
      <c r="VAA389" s="446"/>
      <c r="VAB389" s="446"/>
      <c r="VAC389" s="446"/>
      <c r="VAD389" s="446"/>
      <c r="VAE389" s="446"/>
      <c r="VAF389" s="446"/>
      <c r="VAG389" s="446"/>
      <c r="VAH389" s="446"/>
      <c r="VAI389" s="446"/>
      <c r="VAJ389" s="446"/>
      <c r="VAK389" s="446"/>
      <c r="VAL389" s="446"/>
      <c r="VAM389" s="446"/>
      <c r="VAN389" s="446"/>
      <c r="VAO389" s="446"/>
      <c r="VAP389" s="446"/>
      <c r="VAQ389" s="446"/>
      <c r="VAR389" s="446"/>
      <c r="VAS389" s="446"/>
      <c r="VAT389" s="446"/>
      <c r="VAU389" s="446"/>
      <c r="VAV389" s="446"/>
      <c r="VAW389" s="446"/>
      <c r="VAX389" s="446"/>
      <c r="VAY389" s="446"/>
      <c r="VAZ389" s="446"/>
      <c r="VBA389" s="446"/>
      <c r="VBB389" s="446"/>
      <c r="VBC389" s="446"/>
      <c r="VBD389" s="446"/>
      <c r="VBE389" s="446"/>
      <c r="VBF389" s="446"/>
      <c r="VBG389" s="446"/>
      <c r="VBH389" s="446"/>
      <c r="VBI389" s="446"/>
      <c r="VBJ389" s="446"/>
      <c r="VBK389" s="446"/>
      <c r="VBL389" s="446"/>
      <c r="VBM389" s="446"/>
      <c r="VBN389" s="446"/>
      <c r="VBO389" s="446"/>
      <c r="VBP389" s="446"/>
      <c r="VBQ389" s="446"/>
      <c r="VBR389" s="446"/>
      <c r="VBS389" s="446"/>
      <c r="VBT389" s="446"/>
      <c r="VBU389" s="446"/>
      <c r="VBV389" s="446"/>
      <c r="VBW389" s="446"/>
      <c r="VBX389" s="446"/>
      <c r="VBY389" s="446"/>
      <c r="VBZ389" s="446"/>
      <c r="VCA389" s="446"/>
      <c r="VCB389" s="446"/>
      <c r="VCC389" s="446"/>
      <c r="VCD389" s="446"/>
      <c r="VCE389" s="446"/>
      <c r="VCF389" s="446"/>
      <c r="VCG389" s="446"/>
      <c r="VCH389" s="446"/>
      <c r="VCI389" s="446"/>
      <c r="VCJ389" s="446"/>
      <c r="VCK389" s="446"/>
      <c r="VCL389" s="446"/>
      <c r="VCM389" s="446"/>
      <c r="VCN389" s="446"/>
      <c r="VCO389" s="446"/>
      <c r="VCP389" s="446"/>
      <c r="VCQ389" s="446"/>
      <c r="VCR389" s="446"/>
      <c r="VCS389" s="446"/>
      <c r="VCT389" s="446"/>
      <c r="VCU389" s="446"/>
      <c r="VCV389" s="446"/>
      <c r="VCW389" s="446"/>
      <c r="VCX389" s="446"/>
      <c r="VCY389" s="446"/>
      <c r="VCZ389" s="446"/>
      <c r="VDA389" s="446"/>
      <c r="VDB389" s="446"/>
      <c r="VDC389" s="446"/>
      <c r="VDD389" s="446"/>
      <c r="VDE389" s="446"/>
      <c r="VDF389" s="446"/>
      <c r="VDG389" s="446"/>
      <c r="VDH389" s="446"/>
      <c r="VDI389" s="446"/>
      <c r="VDJ389" s="446"/>
      <c r="VDK389" s="446"/>
      <c r="VDL389" s="446"/>
      <c r="VDM389" s="446"/>
      <c r="VDN389" s="446"/>
      <c r="VDO389" s="446"/>
      <c r="VDP389" s="446"/>
      <c r="VDQ389" s="446"/>
      <c r="VDR389" s="446"/>
      <c r="VDS389" s="446"/>
      <c r="VDT389" s="446"/>
      <c r="VDU389" s="446"/>
      <c r="VDV389" s="446"/>
      <c r="VDW389" s="446"/>
      <c r="VDX389" s="446"/>
      <c r="VDY389" s="446"/>
      <c r="VDZ389" s="446"/>
      <c r="VEA389" s="446"/>
      <c r="VEB389" s="446"/>
      <c r="VEC389" s="446"/>
      <c r="VED389" s="446"/>
      <c r="VEE389" s="446"/>
      <c r="VEF389" s="446"/>
      <c r="VEG389" s="446"/>
      <c r="VEH389" s="446"/>
      <c r="VEI389" s="446"/>
      <c r="VEJ389" s="446"/>
      <c r="VEK389" s="446"/>
      <c r="VEL389" s="446"/>
      <c r="VEM389" s="446"/>
      <c r="VEN389" s="446"/>
      <c r="VEO389" s="446"/>
      <c r="VEP389" s="446"/>
      <c r="VEQ389" s="446"/>
      <c r="VER389" s="446"/>
      <c r="VES389" s="446"/>
      <c r="VET389" s="446"/>
      <c r="VEU389" s="446"/>
      <c r="VEV389" s="446"/>
      <c r="VEW389" s="446"/>
      <c r="VEX389" s="446"/>
      <c r="VEY389" s="446"/>
      <c r="VEZ389" s="446"/>
      <c r="VFA389" s="446"/>
      <c r="VFB389" s="446"/>
      <c r="VFC389" s="446"/>
      <c r="VFD389" s="446"/>
      <c r="VFE389" s="446"/>
      <c r="VFF389" s="446"/>
      <c r="VFG389" s="446"/>
      <c r="VFH389" s="446"/>
      <c r="VFI389" s="446"/>
      <c r="VFJ389" s="446"/>
      <c r="VFK389" s="446"/>
      <c r="VFL389" s="446"/>
      <c r="VFM389" s="446"/>
      <c r="VFN389" s="446"/>
      <c r="VFO389" s="446"/>
      <c r="VFP389" s="446"/>
      <c r="VFQ389" s="446"/>
      <c r="VFR389" s="446"/>
      <c r="VFS389" s="446"/>
      <c r="VFT389" s="446"/>
      <c r="VFU389" s="446"/>
      <c r="VFV389" s="446"/>
      <c r="VFW389" s="446"/>
      <c r="VFX389" s="446"/>
      <c r="VFY389" s="446"/>
      <c r="VFZ389" s="446"/>
      <c r="VGA389" s="446"/>
      <c r="VGB389" s="446"/>
      <c r="VGC389" s="446"/>
      <c r="VGD389" s="446"/>
      <c r="VGE389" s="446"/>
      <c r="VGF389" s="446"/>
      <c r="VGG389" s="446"/>
      <c r="VGH389" s="446"/>
      <c r="VGI389" s="446"/>
      <c r="VGJ389" s="446"/>
      <c r="VGK389" s="446"/>
      <c r="VGL389" s="446"/>
      <c r="VGM389" s="446"/>
      <c r="VGN389" s="446"/>
      <c r="VGO389" s="446"/>
      <c r="VGP389" s="446"/>
      <c r="VGQ389" s="446"/>
      <c r="VGR389" s="446"/>
      <c r="VGS389" s="446"/>
      <c r="VGT389" s="446"/>
      <c r="VGU389" s="446"/>
      <c r="VGV389" s="446"/>
      <c r="VGW389" s="446"/>
      <c r="VGX389" s="446"/>
      <c r="VGY389" s="446"/>
      <c r="VGZ389" s="446"/>
      <c r="VHA389" s="446"/>
      <c r="VHB389" s="446"/>
      <c r="VHC389" s="446"/>
      <c r="VHD389" s="446"/>
      <c r="VHE389" s="446"/>
      <c r="VHF389" s="446"/>
      <c r="VHG389" s="446"/>
      <c r="VHH389" s="446"/>
      <c r="VHI389" s="446"/>
      <c r="VHJ389" s="446"/>
      <c r="VHK389" s="446"/>
      <c r="VHL389" s="446"/>
      <c r="VHM389" s="446"/>
      <c r="VHN389" s="446"/>
      <c r="VHO389" s="446"/>
      <c r="VHP389" s="446"/>
      <c r="VHQ389" s="446"/>
      <c r="VHR389" s="446"/>
      <c r="VHS389" s="446"/>
      <c r="VHT389" s="446"/>
      <c r="VHU389" s="446"/>
      <c r="VHV389" s="446"/>
      <c r="VHW389" s="446"/>
      <c r="VHX389" s="446"/>
      <c r="VHY389" s="446"/>
      <c r="VHZ389" s="446"/>
      <c r="VIA389" s="446"/>
      <c r="VIB389" s="446"/>
      <c r="VIC389" s="446"/>
      <c r="VID389" s="446"/>
      <c r="VIE389" s="446"/>
      <c r="VIF389" s="446"/>
      <c r="VIG389" s="446"/>
      <c r="VIH389" s="446"/>
      <c r="VII389" s="446"/>
      <c r="VIJ389" s="446"/>
      <c r="VIK389" s="446"/>
      <c r="VIL389" s="446"/>
      <c r="VIM389" s="446"/>
      <c r="VIN389" s="446"/>
      <c r="VIO389" s="446"/>
      <c r="VIP389" s="446"/>
      <c r="VIQ389" s="446"/>
      <c r="VIR389" s="446"/>
      <c r="VIS389" s="446"/>
      <c r="VIT389" s="446"/>
      <c r="VIU389" s="446"/>
      <c r="VIV389" s="446"/>
      <c r="VIW389" s="446"/>
      <c r="VIX389" s="446"/>
      <c r="VIY389" s="446"/>
      <c r="VIZ389" s="446"/>
      <c r="VJA389" s="446"/>
      <c r="VJB389" s="446"/>
      <c r="VJC389" s="446"/>
      <c r="VJD389" s="446"/>
      <c r="VJE389" s="446"/>
      <c r="VJF389" s="446"/>
      <c r="VJG389" s="446"/>
      <c r="VJH389" s="446"/>
      <c r="VJI389" s="446"/>
      <c r="VJJ389" s="446"/>
      <c r="VJK389" s="446"/>
      <c r="VJL389" s="446"/>
      <c r="VJM389" s="446"/>
      <c r="VJN389" s="446"/>
      <c r="VJO389" s="446"/>
      <c r="VJP389" s="446"/>
      <c r="VJQ389" s="446"/>
      <c r="VJR389" s="446"/>
      <c r="VJS389" s="446"/>
      <c r="VJT389" s="446"/>
      <c r="VJU389" s="446"/>
      <c r="VJV389" s="446"/>
      <c r="VJW389" s="446"/>
      <c r="VJX389" s="446"/>
      <c r="VJY389" s="446"/>
      <c r="VJZ389" s="446"/>
      <c r="VKA389" s="446"/>
      <c r="VKB389" s="446"/>
      <c r="VKC389" s="446"/>
      <c r="VKD389" s="446"/>
      <c r="VKE389" s="446"/>
      <c r="VKF389" s="446"/>
      <c r="VKG389" s="446"/>
      <c r="VKH389" s="446"/>
      <c r="VKI389" s="446"/>
      <c r="VKJ389" s="446"/>
      <c r="VKK389" s="446"/>
      <c r="VKL389" s="446"/>
      <c r="VKM389" s="446"/>
      <c r="VKN389" s="446"/>
      <c r="VKO389" s="446"/>
      <c r="VKP389" s="446"/>
      <c r="VKQ389" s="446"/>
      <c r="VKR389" s="446"/>
      <c r="VKS389" s="446"/>
      <c r="VKT389" s="446"/>
      <c r="VKU389" s="446"/>
      <c r="VKV389" s="446"/>
      <c r="VKW389" s="446"/>
      <c r="VKX389" s="446"/>
      <c r="VKY389" s="446"/>
      <c r="VKZ389" s="446"/>
      <c r="VLA389" s="446"/>
      <c r="VLB389" s="446"/>
      <c r="VLC389" s="446"/>
      <c r="VLD389" s="446"/>
      <c r="VLE389" s="446"/>
      <c r="VLF389" s="446"/>
      <c r="VLG389" s="446"/>
      <c r="VLH389" s="446"/>
      <c r="VLI389" s="446"/>
      <c r="VLJ389" s="446"/>
      <c r="VLK389" s="446"/>
      <c r="VLL389" s="446"/>
      <c r="VLM389" s="446"/>
      <c r="VLN389" s="446"/>
      <c r="VLO389" s="446"/>
      <c r="VLP389" s="446"/>
      <c r="VLQ389" s="446"/>
      <c r="VLR389" s="446"/>
      <c r="VLS389" s="446"/>
      <c r="VLT389" s="446"/>
      <c r="VLU389" s="446"/>
      <c r="VLV389" s="446"/>
      <c r="VLW389" s="446"/>
      <c r="VLX389" s="446"/>
      <c r="VLY389" s="446"/>
      <c r="VLZ389" s="446"/>
      <c r="VMA389" s="446"/>
      <c r="VMB389" s="446"/>
      <c r="VMC389" s="446"/>
      <c r="VMD389" s="446"/>
      <c r="VME389" s="446"/>
      <c r="VMF389" s="446"/>
      <c r="VMG389" s="446"/>
      <c r="VMH389" s="446"/>
      <c r="VMI389" s="446"/>
      <c r="VMJ389" s="446"/>
      <c r="VMK389" s="446"/>
      <c r="VML389" s="446"/>
      <c r="VMM389" s="446"/>
      <c r="VMN389" s="446"/>
      <c r="VMO389" s="446"/>
      <c r="VMP389" s="446"/>
      <c r="VMQ389" s="446"/>
      <c r="VMR389" s="446"/>
      <c r="VMS389" s="446"/>
      <c r="VMT389" s="446"/>
      <c r="VMU389" s="446"/>
      <c r="VMV389" s="446"/>
      <c r="VMW389" s="446"/>
      <c r="VMX389" s="446"/>
      <c r="VMY389" s="446"/>
      <c r="VMZ389" s="446"/>
      <c r="VNA389" s="446"/>
      <c r="VNB389" s="446"/>
      <c r="VNC389" s="446"/>
      <c r="VND389" s="446"/>
      <c r="VNE389" s="446"/>
      <c r="VNF389" s="446"/>
      <c r="VNG389" s="446"/>
      <c r="VNH389" s="446"/>
      <c r="VNI389" s="446"/>
      <c r="VNJ389" s="446"/>
      <c r="VNK389" s="446"/>
      <c r="VNL389" s="446"/>
      <c r="VNM389" s="446"/>
      <c r="VNN389" s="446"/>
      <c r="VNO389" s="446"/>
      <c r="VNP389" s="446"/>
      <c r="VNQ389" s="446"/>
      <c r="VNR389" s="446"/>
      <c r="VNS389" s="446"/>
      <c r="VNT389" s="446"/>
      <c r="VNU389" s="446"/>
      <c r="VNV389" s="446"/>
      <c r="VNW389" s="446"/>
      <c r="VNX389" s="446"/>
      <c r="VNY389" s="446"/>
      <c r="VNZ389" s="446"/>
      <c r="VOA389" s="446"/>
      <c r="VOB389" s="446"/>
      <c r="VOC389" s="446"/>
      <c r="VOD389" s="446"/>
      <c r="VOE389" s="446"/>
      <c r="VOF389" s="446"/>
      <c r="VOG389" s="446"/>
      <c r="VOH389" s="446"/>
      <c r="VOI389" s="446"/>
      <c r="VOJ389" s="446"/>
      <c r="VOK389" s="446"/>
      <c r="VOL389" s="446"/>
      <c r="VOM389" s="446"/>
      <c r="VON389" s="446"/>
      <c r="VOO389" s="446"/>
      <c r="VOP389" s="446"/>
      <c r="VOQ389" s="446"/>
      <c r="VOR389" s="446"/>
      <c r="VOS389" s="446"/>
      <c r="VOT389" s="446"/>
      <c r="VOU389" s="446"/>
      <c r="VOV389" s="446"/>
      <c r="VOW389" s="446"/>
      <c r="VOX389" s="446"/>
      <c r="VOY389" s="446"/>
      <c r="VOZ389" s="446"/>
      <c r="VPA389" s="446"/>
      <c r="VPB389" s="446"/>
      <c r="VPC389" s="446"/>
      <c r="VPD389" s="446"/>
      <c r="VPE389" s="446"/>
      <c r="VPF389" s="446"/>
      <c r="VPG389" s="446"/>
      <c r="VPH389" s="446"/>
      <c r="VPI389" s="446"/>
      <c r="VPJ389" s="446"/>
      <c r="VPK389" s="446"/>
      <c r="VPL389" s="446"/>
      <c r="VPM389" s="446"/>
      <c r="VPN389" s="446"/>
      <c r="VPO389" s="446"/>
      <c r="VPP389" s="446"/>
      <c r="VPQ389" s="446"/>
      <c r="VPR389" s="446"/>
      <c r="VPS389" s="446"/>
      <c r="VPT389" s="446"/>
      <c r="VPU389" s="446"/>
      <c r="VPV389" s="446"/>
      <c r="VPW389" s="446"/>
      <c r="VPX389" s="446"/>
      <c r="VPY389" s="446"/>
      <c r="VPZ389" s="446"/>
      <c r="VQA389" s="446"/>
      <c r="VQB389" s="446"/>
      <c r="VQC389" s="446"/>
      <c r="VQD389" s="446"/>
      <c r="VQE389" s="446"/>
      <c r="VQF389" s="446"/>
      <c r="VQG389" s="446"/>
      <c r="VQH389" s="446"/>
      <c r="VQI389" s="446"/>
      <c r="VQJ389" s="446"/>
      <c r="VQK389" s="446"/>
      <c r="VQL389" s="446"/>
      <c r="VQM389" s="446"/>
      <c r="VQN389" s="446"/>
      <c r="VQO389" s="446"/>
      <c r="VQP389" s="446"/>
      <c r="VQQ389" s="446"/>
      <c r="VQR389" s="446"/>
      <c r="VQS389" s="446"/>
      <c r="VQT389" s="446"/>
      <c r="VQU389" s="446"/>
      <c r="VQV389" s="446"/>
      <c r="VQW389" s="446"/>
      <c r="VQX389" s="446"/>
      <c r="VQY389" s="446"/>
      <c r="VQZ389" s="446"/>
      <c r="VRA389" s="446"/>
      <c r="VRB389" s="446"/>
      <c r="VRC389" s="446"/>
      <c r="VRD389" s="446"/>
      <c r="VRE389" s="446"/>
      <c r="VRF389" s="446"/>
      <c r="VRG389" s="446"/>
      <c r="VRH389" s="446"/>
      <c r="VRI389" s="446"/>
      <c r="VRJ389" s="446"/>
      <c r="VRK389" s="446"/>
      <c r="VRL389" s="446"/>
      <c r="VRM389" s="446"/>
      <c r="VRN389" s="446"/>
      <c r="VRO389" s="446"/>
      <c r="VRP389" s="446"/>
      <c r="VRQ389" s="446"/>
      <c r="VRR389" s="446"/>
      <c r="VRS389" s="446"/>
      <c r="VRT389" s="446"/>
      <c r="VRU389" s="446"/>
      <c r="VRV389" s="446"/>
      <c r="VRW389" s="446"/>
      <c r="VRX389" s="446"/>
      <c r="VRY389" s="446"/>
      <c r="VRZ389" s="446"/>
      <c r="VSA389" s="446"/>
      <c r="VSB389" s="446"/>
      <c r="VSC389" s="446"/>
      <c r="VSD389" s="446"/>
      <c r="VSE389" s="446"/>
      <c r="VSF389" s="446"/>
      <c r="VSG389" s="446"/>
      <c r="VSH389" s="446"/>
      <c r="VSI389" s="446"/>
      <c r="VSJ389" s="446"/>
      <c r="VSK389" s="446"/>
      <c r="VSL389" s="446"/>
      <c r="VSM389" s="446"/>
      <c r="VSN389" s="446"/>
      <c r="VSO389" s="446"/>
      <c r="VSP389" s="446"/>
      <c r="VSQ389" s="446"/>
      <c r="VSR389" s="446"/>
      <c r="VSS389" s="446"/>
      <c r="VST389" s="446"/>
      <c r="VSU389" s="446"/>
      <c r="VSV389" s="446"/>
      <c r="VSW389" s="446"/>
      <c r="VSX389" s="446"/>
      <c r="VSY389" s="446"/>
      <c r="VSZ389" s="446"/>
      <c r="VTA389" s="446"/>
      <c r="VTB389" s="446"/>
      <c r="VTC389" s="446"/>
      <c r="VTD389" s="446"/>
      <c r="VTE389" s="446"/>
      <c r="VTF389" s="446"/>
      <c r="VTG389" s="446"/>
      <c r="VTH389" s="446"/>
      <c r="VTI389" s="446"/>
      <c r="VTJ389" s="446"/>
      <c r="VTK389" s="446"/>
      <c r="VTL389" s="446"/>
      <c r="VTM389" s="446"/>
      <c r="VTN389" s="446"/>
      <c r="VTO389" s="446"/>
      <c r="VTP389" s="446"/>
      <c r="VTQ389" s="446"/>
      <c r="VTR389" s="446"/>
      <c r="VTS389" s="446"/>
      <c r="VTT389" s="446"/>
      <c r="VTU389" s="446"/>
      <c r="VTV389" s="446"/>
      <c r="VTW389" s="446"/>
      <c r="VTX389" s="446"/>
      <c r="VTY389" s="446"/>
      <c r="VTZ389" s="446"/>
      <c r="VUA389" s="446"/>
      <c r="VUB389" s="446"/>
      <c r="VUC389" s="446"/>
      <c r="VUD389" s="446"/>
      <c r="VUE389" s="446"/>
      <c r="VUF389" s="446"/>
      <c r="VUG389" s="446"/>
      <c r="VUH389" s="446"/>
      <c r="VUI389" s="446"/>
      <c r="VUJ389" s="446"/>
      <c r="VUK389" s="446"/>
      <c r="VUL389" s="446"/>
      <c r="VUM389" s="446"/>
      <c r="VUN389" s="446"/>
      <c r="VUO389" s="446"/>
      <c r="VUP389" s="446"/>
      <c r="VUQ389" s="446"/>
      <c r="VUR389" s="446"/>
      <c r="VUS389" s="446"/>
      <c r="VUT389" s="446"/>
      <c r="VUU389" s="446"/>
      <c r="VUV389" s="446"/>
      <c r="VUW389" s="446"/>
      <c r="VUX389" s="446"/>
      <c r="VUY389" s="446"/>
      <c r="VUZ389" s="446"/>
      <c r="VVA389" s="446"/>
      <c r="VVB389" s="446"/>
      <c r="VVC389" s="446"/>
      <c r="VVD389" s="446"/>
      <c r="VVE389" s="446"/>
      <c r="VVF389" s="446"/>
      <c r="VVG389" s="446"/>
      <c r="VVH389" s="446"/>
      <c r="VVI389" s="446"/>
      <c r="VVJ389" s="446"/>
      <c r="VVK389" s="446"/>
      <c r="VVL389" s="446"/>
      <c r="VVM389" s="446"/>
      <c r="VVN389" s="446"/>
      <c r="VVO389" s="446"/>
      <c r="VVP389" s="446"/>
      <c r="VVQ389" s="446"/>
      <c r="VVR389" s="446"/>
      <c r="VVS389" s="446"/>
      <c r="VVT389" s="446"/>
      <c r="VVU389" s="446"/>
      <c r="VVV389" s="446"/>
      <c r="VVW389" s="446"/>
      <c r="VVX389" s="446"/>
      <c r="VVY389" s="446"/>
      <c r="VVZ389" s="446"/>
      <c r="VWA389" s="446"/>
      <c r="VWB389" s="446"/>
      <c r="VWC389" s="446"/>
      <c r="VWD389" s="446"/>
      <c r="VWE389" s="446"/>
      <c r="VWF389" s="446"/>
      <c r="VWG389" s="446"/>
      <c r="VWH389" s="446"/>
      <c r="VWI389" s="446"/>
      <c r="VWJ389" s="446"/>
      <c r="VWK389" s="446"/>
      <c r="VWL389" s="446"/>
      <c r="VWM389" s="446"/>
      <c r="VWN389" s="446"/>
      <c r="VWO389" s="446"/>
      <c r="VWP389" s="446"/>
      <c r="VWQ389" s="446"/>
      <c r="VWR389" s="446"/>
      <c r="VWS389" s="446"/>
      <c r="VWT389" s="446"/>
      <c r="VWU389" s="446"/>
      <c r="VWV389" s="446"/>
      <c r="VWW389" s="446"/>
      <c r="VWX389" s="446"/>
      <c r="VWY389" s="446"/>
      <c r="VWZ389" s="446"/>
      <c r="VXA389" s="446"/>
      <c r="VXB389" s="446"/>
      <c r="VXC389" s="446"/>
      <c r="VXD389" s="446"/>
      <c r="VXE389" s="446"/>
      <c r="VXF389" s="446"/>
      <c r="VXG389" s="446"/>
      <c r="VXH389" s="446"/>
      <c r="VXI389" s="446"/>
      <c r="VXJ389" s="446"/>
      <c r="VXK389" s="446"/>
      <c r="VXL389" s="446"/>
      <c r="VXM389" s="446"/>
      <c r="VXN389" s="446"/>
      <c r="VXO389" s="446"/>
      <c r="VXP389" s="446"/>
      <c r="VXQ389" s="446"/>
      <c r="VXR389" s="446"/>
      <c r="VXS389" s="446"/>
      <c r="VXT389" s="446"/>
      <c r="VXU389" s="446"/>
      <c r="VXV389" s="446"/>
      <c r="VXW389" s="446"/>
      <c r="VXX389" s="446"/>
      <c r="VXY389" s="446"/>
      <c r="VXZ389" s="446"/>
      <c r="VYA389" s="446"/>
      <c r="VYB389" s="446"/>
      <c r="VYC389" s="446"/>
      <c r="VYD389" s="446"/>
      <c r="VYE389" s="446"/>
      <c r="VYF389" s="446"/>
      <c r="VYG389" s="446"/>
      <c r="VYH389" s="446"/>
      <c r="VYI389" s="446"/>
      <c r="VYJ389" s="446"/>
      <c r="VYK389" s="446"/>
      <c r="VYL389" s="446"/>
      <c r="VYM389" s="446"/>
      <c r="VYN389" s="446"/>
      <c r="VYO389" s="446"/>
      <c r="VYP389" s="446"/>
      <c r="VYQ389" s="446"/>
      <c r="VYR389" s="446"/>
      <c r="VYS389" s="446"/>
      <c r="VYT389" s="446"/>
      <c r="VYU389" s="446"/>
      <c r="VYV389" s="446"/>
      <c r="VYW389" s="446"/>
      <c r="VYX389" s="446"/>
      <c r="VYY389" s="446"/>
      <c r="VYZ389" s="446"/>
      <c r="VZA389" s="446"/>
      <c r="VZB389" s="446"/>
      <c r="VZC389" s="446"/>
      <c r="VZD389" s="446"/>
      <c r="VZE389" s="446"/>
      <c r="VZF389" s="446"/>
      <c r="VZG389" s="446"/>
      <c r="VZH389" s="446"/>
      <c r="VZI389" s="446"/>
      <c r="VZJ389" s="446"/>
      <c r="VZK389" s="446"/>
      <c r="VZL389" s="446"/>
      <c r="VZM389" s="446"/>
      <c r="VZN389" s="446"/>
      <c r="VZO389" s="446"/>
      <c r="VZP389" s="446"/>
      <c r="VZQ389" s="446"/>
      <c r="VZR389" s="446"/>
      <c r="VZS389" s="446"/>
      <c r="VZT389" s="446"/>
      <c r="VZU389" s="446"/>
      <c r="VZV389" s="446"/>
      <c r="VZW389" s="446"/>
      <c r="VZX389" s="446"/>
      <c r="VZY389" s="446"/>
      <c r="VZZ389" s="446"/>
      <c r="WAA389" s="446"/>
      <c r="WAB389" s="446"/>
      <c r="WAC389" s="446"/>
      <c r="WAD389" s="446"/>
      <c r="WAE389" s="446"/>
      <c r="WAF389" s="446"/>
      <c r="WAG389" s="446"/>
      <c r="WAH389" s="446"/>
      <c r="WAI389" s="446"/>
      <c r="WAJ389" s="446"/>
      <c r="WAK389" s="446"/>
      <c r="WAL389" s="446"/>
      <c r="WAM389" s="446"/>
      <c r="WAN389" s="446"/>
      <c r="WAO389" s="446"/>
      <c r="WAP389" s="446"/>
      <c r="WAQ389" s="446"/>
      <c r="WAR389" s="446"/>
      <c r="WAS389" s="446"/>
      <c r="WAT389" s="446"/>
      <c r="WAU389" s="446"/>
      <c r="WAV389" s="446"/>
      <c r="WAW389" s="446"/>
      <c r="WAX389" s="446"/>
      <c r="WAY389" s="446"/>
      <c r="WAZ389" s="446"/>
      <c r="WBA389" s="446"/>
      <c r="WBB389" s="446"/>
      <c r="WBC389" s="446"/>
      <c r="WBD389" s="446"/>
      <c r="WBE389" s="446"/>
      <c r="WBF389" s="446"/>
      <c r="WBG389" s="446"/>
      <c r="WBH389" s="446"/>
      <c r="WBI389" s="446"/>
      <c r="WBJ389" s="446"/>
      <c r="WBK389" s="446"/>
      <c r="WBL389" s="446"/>
      <c r="WBM389" s="446"/>
      <c r="WBN389" s="446"/>
      <c r="WBO389" s="446"/>
      <c r="WBP389" s="446"/>
      <c r="WBQ389" s="446"/>
      <c r="WBR389" s="446"/>
      <c r="WBS389" s="446"/>
      <c r="WBT389" s="446"/>
      <c r="WBU389" s="446"/>
      <c r="WBV389" s="446"/>
      <c r="WBW389" s="446"/>
      <c r="WBX389" s="446"/>
      <c r="WBY389" s="446"/>
      <c r="WBZ389" s="446"/>
      <c r="WCA389" s="446"/>
      <c r="WCB389" s="446"/>
      <c r="WCC389" s="446"/>
      <c r="WCD389" s="446"/>
      <c r="WCE389" s="446"/>
      <c r="WCF389" s="446"/>
      <c r="WCG389" s="446"/>
      <c r="WCH389" s="446"/>
      <c r="WCI389" s="446"/>
      <c r="WCJ389" s="446"/>
      <c r="WCK389" s="446"/>
      <c r="WCL389" s="446"/>
      <c r="WCM389" s="446"/>
      <c r="WCN389" s="446"/>
      <c r="WCO389" s="446"/>
      <c r="WCP389" s="446"/>
      <c r="WCQ389" s="446"/>
      <c r="WCR389" s="446"/>
      <c r="WCS389" s="446"/>
      <c r="WCT389" s="446"/>
      <c r="WCU389" s="446"/>
      <c r="WCV389" s="446"/>
      <c r="WCW389" s="446"/>
      <c r="WCX389" s="446"/>
      <c r="WCY389" s="446"/>
      <c r="WCZ389" s="446"/>
      <c r="WDA389" s="446"/>
      <c r="WDB389" s="446"/>
      <c r="WDC389" s="446"/>
      <c r="WDD389" s="446"/>
      <c r="WDE389" s="446"/>
      <c r="WDF389" s="446"/>
      <c r="WDG389" s="446"/>
      <c r="WDH389" s="446"/>
      <c r="WDI389" s="446"/>
      <c r="WDJ389" s="446"/>
      <c r="WDK389" s="446"/>
      <c r="WDL389" s="446"/>
      <c r="WDM389" s="446"/>
      <c r="WDN389" s="446"/>
      <c r="WDO389" s="446"/>
      <c r="WDP389" s="446"/>
      <c r="WDQ389" s="446"/>
      <c r="WDR389" s="446"/>
      <c r="WDS389" s="446"/>
      <c r="WDT389" s="446"/>
      <c r="WDU389" s="446"/>
      <c r="WDV389" s="446"/>
      <c r="WDW389" s="446"/>
      <c r="WDX389" s="446"/>
      <c r="WDY389" s="446"/>
      <c r="WDZ389" s="446"/>
      <c r="WEA389" s="446"/>
      <c r="WEB389" s="446"/>
      <c r="WEC389" s="446"/>
      <c r="WED389" s="446"/>
      <c r="WEE389" s="446"/>
      <c r="WEF389" s="446"/>
      <c r="WEG389" s="446"/>
      <c r="WEH389" s="446"/>
      <c r="WEI389" s="446"/>
      <c r="WEJ389" s="446"/>
      <c r="WEK389" s="446"/>
      <c r="WEL389" s="446"/>
      <c r="WEM389" s="446"/>
      <c r="WEN389" s="446"/>
      <c r="WEO389" s="446"/>
      <c r="WEP389" s="446"/>
      <c r="WEQ389" s="446"/>
      <c r="WER389" s="446"/>
      <c r="WES389" s="446"/>
      <c r="WET389" s="446"/>
      <c r="WEU389" s="446"/>
      <c r="WEV389" s="446"/>
      <c r="WEW389" s="446"/>
      <c r="WEX389" s="446"/>
      <c r="WEY389" s="446"/>
      <c r="WEZ389" s="446"/>
      <c r="WFA389" s="446"/>
      <c r="WFB389" s="446"/>
      <c r="WFC389" s="446"/>
      <c r="WFD389" s="446"/>
      <c r="WFE389" s="446"/>
      <c r="WFF389" s="446"/>
      <c r="WFG389" s="446"/>
      <c r="WFH389" s="446"/>
      <c r="WFI389" s="446"/>
      <c r="WFJ389" s="446"/>
      <c r="WFK389" s="446"/>
      <c r="WFL389" s="446"/>
      <c r="WFM389" s="446"/>
      <c r="WFN389" s="446"/>
      <c r="WFO389" s="446"/>
      <c r="WFP389" s="446"/>
      <c r="WFQ389" s="446"/>
      <c r="WFR389" s="446"/>
      <c r="WFS389" s="446"/>
      <c r="WFT389" s="446"/>
      <c r="WFU389" s="446"/>
      <c r="WFV389" s="446"/>
      <c r="WFW389" s="446"/>
      <c r="WFX389" s="446"/>
      <c r="WFY389" s="446"/>
      <c r="WFZ389" s="446"/>
      <c r="WGA389" s="446"/>
      <c r="WGB389" s="446"/>
      <c r="WGC389" s="446"/>
      <c r="WGD389" s="446"/>
      <c r="WGE389" s="446"/>
      <c r="WGF389" s="446"/>
      <c r="WGG389" s="446"/>
      <c r="WGH389" s="446"/>
      <c r="WGI389" s="446"/>
      <c r="WGJ389" s="446"/>
      <c r="WGK389" s="446"/>
      <c r="WGL389" s="446"/>
      <c r="WGM389" s="446"/>
      <c r="WGN389" s="446"/>
      <c r="WGO389" s="446"/>
      <c r="WGP389" s="446"/>
      <c r="WGQ389" s="446"/>
      <c r="WGR389" s="446"/>
      <c r="WGS389" s="446"/>
      <c r="WGT389" s="446"/>
      <c r="WGU389" s="446"/>
      <c r="WGV389" s="446"/>
      <c r="WGW389" s="446"/>
      <c r="WGX389" s="446"/>
      <c r="WGY389" s="446"/>
      <c r="WGZ389" s="446"/>
      <c r="WHA389" s="446"/>
      <c r="WHB389" s="446"/>
      <c r="WHC389" s="446"/>
      <c r="WHD389" s="446"/>
      <c r="WHE389" s="446"/>
      <c r="WHF389" s="446"/>
      <c r="WHG389" s="446"/>
      <c r="WHH389" s="446"/>
      <c r="WHI389" s="446"/>
      <c r="WHJ389" s="446"/>
      <c r="WHK389" s="446"/>
      <c r="WHL389" s="446"/>
      <c r="WHM389" s="446"/>
      <c r="WHN389" s="446"/>
      <c r="WHO389" s="446"/>
      <c r="WHP389" s="446"/>
      <c r="WHQ389" s="446"/>
      <c r="WHR389" s="446"/>
      <c r="WHS389" s="446"/>
      <c r="WHT389" s="446"/>
      <c r="WHU389" s="446"/>
      <c r="WHV389" s="446"/>
      <c r="WHW389" s="446"/>
      <c r="WHX389" s="446"/>
      <c r="WHY389" s="446"/>
      <c r="WHZ389" s="446"/>
      <c r="WIA389" s="446"/>
      <c r="WIB389" s="446"/>
      <c r="WIC389" s="446"/>
      <c r="WID389" s="446"/>
      <c r="WIE389" s="446"/>
      <c r="WIF389" s="446"/>
      <c r="WIG389" s="446"/>
      <c r="WIH389" s="446"/>
      <c r="WII389" s="446"/>
      <c r="WIJ389" s="446"/>
      <c r="WIK389" s="446"/>
      <c r="WIL389" s="446"/>
      <c r="WIM389" s="446"/>
      <c r="WIN389" s="446"/>
      <c r="WIO389" s="446"/>
      <c r="WIP389" s="446"/>
      <c r="WIQ389" s="446"/>
      <c r="WIR389" s="446"/>
      <c r="WIS389" s="446"/>
      <c r="WIT389" s="446"/>
      <c r="WIU389" s="446"/>
      <c r="WIV389" s="446"/>
      <c r="WIW389" s="446"/>
      <c r="WIX389" s="446"/>
      <c r="WIY389" s="446"/>
      <c r="WIZ389" s="446"/>
      <c r="WJA389" s="446"/>
      <c r="WJB389" s="446"/>
      <c r="WJC389" s="446"/>
      <c r="WJD389" s="446"/>
      <c r="WJE389" s="446"/>
      <c r="WJF389" s="446"/>
      <c r="WJG389" s="446"/>
      <c r="WJH389" s="446"/>
      <c r="WJI389" s="446"/>
      <c r="WJJ389" s="446"/>
      <c r="WJK389" s="446"/>
      <c r="WJL389" s="446"/>
      <c r="WJM389" s="446"/>
      <c r="WJN389" s="446"/>
      <c r="WJO389" s="446"/>
      <c r="WJP389" s="446"/>
      <c r="WJQ389" s="446"/>
      <c r="WJR389" s="446"/>
      <c r="WJS389" s="446"/>
      <c r="WJT389" s="446"/>
      <c r="WJU389" s="446"/>
      <c r="WJV389" s="446"/>
      <c r="WJW389" s="446"/>
      <c r="WJX389" s="446"/>
      <c r="WJY389" s="446"/>
      <c r="WJZ389" s="446"/>
      <c r="WKA389" s="446"/>
      <c r="WKB389" s="446"/>
      <c r="WKC389" s="446"/>
      <c r="WKD389" s="446"/>
      <c r="WKE389" s="446"/>
      <c r="WKF389" s="446"/>
      <c r="WKG389" s="446"/>
      <c r="WKH389" s="446"/>
      <c r="WKI389" s="446"/>
      <c r="WKJ389" s="446"/>
      <c r="WKK389" s="446"/>
      <c r="WKL389" s="446"/>
      <c r="WKM389" s="446"/>
      <c r="WKN389" s="446"/>
      <c r="WKO389" s="446"/>
      <c r="WKP389" s="446"/>
      <c r="WKQ389" s="446"/>
      <c r="WKR389" s="446"/>
      <c r="WKS389" s="446"/>
      <c r="WKT389" s="446"/>
      <c r="WKU389" s="446"/>
      <c r="WKV389" s="446"/>
      <c r="WKW389" s="446"/>
      <c r="WKX389" s="446"/>
      <c r="WKY389" s="446"/>
      <c r="WKZ389" s="446"/>
      <c r="WLA389" s="446"/>
      <c r="WLB389" s="446"/>
      <c r="WLC389" s="446"/>
      <c r="WLD389" s="446"/>
      <c r="WLE389" s="446"/>
      <c r="WLF389" s="446"/>
      <c r="WLG389" s="446"/>
      <c r="WLH389" s="446"/>
      <c r="WLI389" s="446"/>
      <c r="WLJ389" s="446"/>
      <c r="WLK389" s="446"/>
      <c r="WLL389" s="446"/>
      <c r="WLM389" s="446"/>
      <c r="WLN389" s="446"/>
      <c r="WLO389" s="446"/>
      <c r="WLP389" s="446"/>
      <c r="WLQ389" s="446"/>
      <c r="WLR389" s="446"/>
      <c r="WLS389" s="446"/>
      <c r="WLT389" s="446"/>
      <c r="WLU389" s="446"/>
      <c r="WLV389" s="446"/>
      <c r="WLW389" s="446"/>
      <c r="WLX389" s="446"/>
      <c r="WLY389" s="446"/>
      <c r="WLZ389" s="446"/>
      <c r="WMA389" s="446"/>
      <c r="WMB389" s="446"/>
      <c r="WMC389" s="446"/>
      <c r="WMD389" s="446"/>
      <c r="WME389" s="446"/>
      <c r="WMF389" s="446"/>
      <c r="WMG389" s="446"/>
      <c r="WMH389" s="446"/>
      <c r="WMI389" s="446"/>
      <c r="WMJ389" s="446"/>
      <c r="WMK389" s="446"/>
      <c r="WML389" s="446"/>
      <c r="WMM389" s="446"/>
      <c r="WMN389" s="446"/>
      <c r="WMO389" s="446"/>
      <c r="WMP389" s="446"/>
      <c r="WMQ389" s="446"/>
      <c r="WMR389" s="446"/>
      <c r="WMS389" s="446"/>
      <c r="WMT389" s="446"/>
      <c r="WMU389" s="446"/>
      <c r="WMV389" s="446"/>
      <c r="WMW389" s="446"/>
      <c r="WMX389" s="446"/>
      <c r="WMY389" s="446"/>
      <c r="WMZ389" s="446"/>
      <c r="WNA389" s="446"/>
      <c r="WNB389" s="446"/>
      <c r="WNC389" s="446"/>
      <c r="WND389" s="446"/>
      <c r="WNE389" s="446"/>
      <c r="WNF389" s="446"/>
      <c r="WNG389" s="446"/>
      <c r="WNH389" s="446"/>
      <c r="WNI389" s="446"/>
      <c r="WNJ389" s="446"/>
      <c r="WNK389" s="446"/>
      <c r="WNL389" s="446"/>
      <c r="WNM389" s="446"/>
      <c r="WNN389" s="446"/>
      <c r="WNO389" s="446"/>
      <c r="WNP389" s="446"/>
      <c r="WNQ389" s="446"/>
      <c r="WNR389" s="446"/>
      <c r="WNS389" s="446"/>
      <c r="WNT389" s="446"/>
      <c r="WNU389" s="446"/>
      <c r="WNV389" s="446"/>
      <c r="WNW389" s="446"/>
      <c r="WNX389" s="446"/>
      <c r="WNY389" s="446"/>
      <c r="WNZ389" s="446"/>
      <c r="WOA389" s="446"/>
      <c r="WOB389" s="446"/>
      <c r="WOC389" s="446"/>
      <c r="WOD389" s="446"/>
      <c r="WOE389" s="446"/>
      <c r="WOF389" s="446"/>
      <c r="WOG389" s="446"/>
      <c r="WOH389" s="446"/>
      <c r="WOI389" s="446"/>
      <c r="WOJ389" s="446"/>
      <c r="WOK389" s="446"/>
      <c r="WOL389" s="446"/>
      <c r="WOM389" s="446"/>
      <c r="WON389" s="446"/>
      <c r="WOO389" s="446"/>
      <c r="WOP389" s="446"/>
      <c r="WOQ389" s="446"/>
      <c r="WOR389" s="446"/>
      <c r="WOS389" s="446"/>
      <c r="WOT389" s="446"/>
      <c r="WOU389" s="446"/>
      <c r="WOV389" s="446"/>
      <c r="WOW389" s="446"/>
      <c r="WOX389" s="446"/>
      <c r="WOY389" s="446"/>
      <c r="WOZ389" s="446"/>
      <c r="WPA389" s="446"/>
      <c r="WPB389" s="446"/>
      <c r="WPC389" s="446"/>
      <c r="WPD389" s="446"/>
      <c r="WPE389" s="446"/>
      <c r="WPF389" s="446"/>
      <c r="WPG389" s="446"/>
      <c r="WPH389" s="446"/>
      <c r="WPI389" s="446"/>
      <c r="WPJ389" s="446"/>
      <c r="WPK389" s="446"/>
      <c r="WPL389" s="446"/>
      <c r="WPM389" s="446"/>
      <c r="WPN389" s="446"/>
      <c r="WPO389" s="446"/>
      <c r="WPP389" s="446"/>
      <c r="WPQ389" s="446"/>
      <c r="WPR389" s="446"/>
      <c r="WPS389" s="446"/>
      <c r="WPT389" s="446"/>
      <c r="WPU389" s="446"/>
      <c r="WPV389" s="446"/>
      <c r="WPW389" s="446"/>
      <c r="WPX389" s="446"/>
      <c r="WPY389" s="446"/>
      <c r="WPZ389" s="446"/>
      <c r="WQA389" s="446"/>
      <c r="WQB389" s="446"/>
      <c r="WQC389" s="446"/>
      <c r="WQD389" s="446"/>
      <c r="WQE389" s="446"/>
      <c r="WQF389" s="446"/>
      <c r="WQG389" s="446"/>
      <c r="WQH389" s="446"/>
      <c r="WQI389" s="446"/>
      <c r="WQJ389" s="446"/>
      <c r="WQK389" s="446"/>
      <c r="WQL389" s="446"/>
      <c r="WQM389" s="446"/>
      <c r="WQN389" s="446"/>
      <c r="WQO389" s="446"/>
      <c r="WQP389" s="446"/>
      <c r="WQQ389" s="446"/>
      <c r="WQR389" s="446"/>
      <c r="WQS389" s="446"/>
      <c r="WQT389" s="446"/>
      <c r="WQU389" s="446"/>
      <c r="WQV389" s="446"/>
      <c r="WQW389" s="446"/>
      <c r="WQX389" s="446"/>
      <c r="WQY389" s="446"/>
      <c r="WQZ389" s="446"/>
      <c r="WRA389" s="446"/>
      <c r="WRB389" s="446"/>
      <c r="WRC389" s="446"/>
      <c r="WRD389" s="446"/>
      <c r="WRE389" s="446"/>
      <c r="WRF389" s="446"/>
      <c r="WRG389" s="446"/>
      <c r="WRH389" s="446"/>
      <c r="WRI389" s="446"/>
      <c r="WRJ389" s="446"/>
      <c r="WRK389" s="446"/>
      <c r="WRL389" s="446"/>
      <c r="WRM389" s="446"/>
      <c r="WRN389" s="446"/>
      <c r="WRO389" s="446"/>
      <c r="WRP389" s="446"/>
      <c r="WRQ389" s="446"/>
      <c r="WRR389" s="446"/>
      <c r="WRS389" s="446"/>
      <c r="WRT389" s="446"/>
      <c r="WRU389" s="446"/>
      <c r="WRV389" s="446"/>
      <c r="WRW389" s="446"/>
      <c r="WRX389" s="446"/>
      <c r="WRY389" s="446"/>
      <c r="WRZ389" s="446"/>
      <c r="WSA389" s="446"/>
      <c r="WSB389" s="446"/>
      <c r="WSC389" s="446"/>
      <c r="WSD389" s="446"/>
      <c r="WSE389" s="446"/>
      <c r="WSF389" s="446"/>
      <c r="WSG389" s="446"/>
      <c r="WSH389" s="446"/>
      <c r="WSI389" s="446"/>
      <c r="WSJ389" s="446"/>
      <c r="WSK389" s="446"/>
      <c r="WSL389" s="446"/>
      <c r="WSM389" s="446"/>
      <c r="WSN389" s="446"/>
      <c r="WSO389" s="446"/>
      <c r="WSP389" s="446"/>
      <c r="WSQ389" s="446"/>
      <c r="WSR389" s="446"/>
      <c r="WSS389" s="446"/>
      <c r="WST389" s="446"/>
      <c r="WSU389" s="446"/>
      <c r="WSV389" s="446"/>
      <c r="WSW389" s="446"/>
      <c r="WSX389" s="446"/>
      <c r="WSY389" s="446"/>
      <c r="WSZ389" s="446"/>
      <c r="WTA389" s="446"/>
      <c r="WTB389" s="446"/>
      <c r="WTC389" s="446"/>
      <c r="WTD389" s="446"/>
      <c r="WTE389" s="446"/>
      <c r="WTF389" s="446"/>
      <c r="WTG389" s="446"/>
      <c r="WTH389" s="446"/>
      <c r="WTI389" s="446"/>
      <c r="WTJ389" s="446"/>
      <c r="WTK389" s="446"/>
      <c r="WTL389" s="446"/>
      <c r="WTM389" s="446"/>
      <c r="WTN389" s="446"/>
      <c r="WTO389" s="446"/>
      <c r="WTP389" s="446"/>
      <c r="WTQ389" s="446"/>
      <c r="WTR389" s="446"/>
      <c r="WTS389" s="446"/>
      <c r="WTT389" s="446"/>
      <c r="WTU389" s="446"/>
      <c r="WTV389" s="446"/>
      <c r="WTW389" s="446"/>
      <c r="WTX389" s="446"/>
      <c r="WTY389" s="446"/>
      <c r="WTZ389" s="446"/>
      <c r="WUA389" s="446"/>
      <c r="WUB389" s="446"/>
      <c r="WUC389" s="446"/>
      <c r="WUD389" s="446"/>
      <c r="WUE389" s="446"/>
      <c r="WUF389" s="446"/>
      <c r="WUG389" s="446"/>
      <c r="WUH389" s="446"/>
      <c r="WUI389" s="446"/>
      <c r="WUJ389" s="446"/>
      <c r="WUK389" s="446"/>
      <c r="WUL389" s="446"/>
      <c r="WUM389" s="446"/>
      <c r="WUN389" s="446"/>
      <c r="WUO389" s="446"/>
      <c r="WUP389" s="446"/>
      <c r="WUQ389" s="446"/>
      <c r="WUR389" s="446"/>
      <c r="WUS389" s="446"/>
      <c r="WUT389" s="446"/>
      <c r="WUU389" s="446"/>
      <c r="WUV389" s="446"/>
      <c r="WUW389" s="446"/>
      <c r="WUX389" s="446"/>
      <c r="WUY389" s="446"/>
      <c r="WUZ389" s="446"/>
      <c r="WVA389" s="446"/>
      <c r="WVB389" s="446"/>
      <c r="WVC389" s="446"/>
      <c r="WVD389" s="446"/>
      <c r="WVE389" s="446"/>
      <c r="WVF389" s="446"/>
      <c r="WVG389" s="446"/>
      <c r="WVH389" s="446"/>
      <c r="WVI389" s="446"/>
      <c r="WVJ389" s="446"/>
      <c r="WVK389" s="446"/>
      <c r="WVL389" s="446"/>
      <c r="WVM389" s="446"/>
      <c r="WVN389" s="446"/>
      <c r="WVO389" s="446"/>
      <c r="WVP389" s="446"/>
      <c r="WVQ389" s="446"/>
      <c r="WVR389" s="446"/>
      <c r="WVS389" s="446"/>
      <c r="WVT389" s="446"/>
      <c r="WVU389" s="446"/>
      <c r="WVV389" s="446"/>
      <c r="WVW389" s="446"/>
      <c r="WVX389" s="446"/>
      <c r="WVY389" s="446"/>
      <c r="WVZ389" s="446"/>
      <c r="WWA389" s="446"/>
      <c r="WWB389" s="446"/>
      <c r="WWC389" s="446"/>
      <c r="WWD389" s="446"/>
      <c r="WWE389" s="446"/>
      <c r="WWF389" s="446"/>
      <c r="WWG389" s="446"/>
      <c r="WWH389" s="446"/>
      <c r="WWI389" s="446"/>
      <c r="WWJ389" s="446"/>
      <c r="WWK389" s="446"/>
      <c r="WWL389" s="446"/>
      <c r="WWM389" s="446"/>
      <c r="WWN389" s="446"/>
      <c r="WWO389" s="446"/>
      <c r="WWP389" s="446"/>
      <c r="WWQ389" s="446"/>
      <c r="WWR389" s="446"/>
      <c r="WWS389" s="446"/>
      <c r="WWT389" s="446"/>
      <c r="WWU389" s="446"/>
      <c r="WWV389" s="446"/>
      <c r="WWW389" s="446"/>
      <c r="WWX389" s="446"/>
      <c r="WWY389" s="446"/>
      <c r="WWZ389" s="446"/>
      <c r="WXA389" s="446"/>
      <c r="WXB389" s="446"/>
      <c r="WXC389" s="446"/>
      <c r="WXD389" s="446"/>
      <c r="WXE389" s="446"/>
      <c r="WXF389" s="446"/>
      <c r="WXG389" s="446"/>
      <c r="WXH389" s="446"/>
      <c r="WXI389" s="446"/>
      <c r="WXJ389" s="446"/>
      <c r="WXK389" s="446"/>
      <c r="WXL389" s="446"/>
      <c r="WXM389" s="446"/>
      <c r="WXN389" s="446"/>
      <c r="WXO389" s="446"/>
      <c r="WXP389" s="446"/>
      <c r="WXQ389" s="446"/>
      <c r="WXR389" s="446"/>
      <c r="WXS389" s="446"/>
      <c r="WXT389" s="446"/>
      <c r="WXU389" s="446"/>
      <c r="WXV389" s="446"/>
      <c r="WXW389" s="446"/>
      <c r="WXX389" s="446"/>
      <c r="WXY389" s="446"/>
      <c r="WXZ389" s="446"/>
      <c r="WYA389" s="446"/>
      <c r="WYB389" s="446"/>
      <c r="WYC389" s="446"/>
      <c r="WYD389" s="446"/>
      <c r="WYE389" s="446"/>
      <c r="WYF389" s="446"/>
      <c r="WYG389" s="446"/>
      <c r="WYH389" s="446"/>
      <c r="WYI389" s="446"/>
      <c r="WYJ389" s="446"/>
      <c r="WYK389" s="446"/>
      <c r="WYL389" s="446"/>
      <c r="WYM389" s="446"/>
      <c r="WYN389" s="446"/>
      <c r="WYO389" s="446"/>
      <c r="WYP389" s="446"/>
      <c r="WYQ389" s="446"/>
      <c r="WYR389" s="446"/>
      <c r="WYS389" s="446"/>
      <c r="WYT389" s="446"/>
      <c r="WYU389" s="446"/>
      <c r="WYV389" s="446"/>
      <c r="WYW389" s="446"/>
      <c r="WYX389" s="446"/>
      <c r="WYY389" s="446"/>
      <c r="WYZ389" s="446"/>
      <c r="WZA389" s="446"/>
      <c r="WZB389" s="446"/>
      <c r="WZC389" s="446"/>
      <c r="WZD389" s="446"/>
      <c r="WZE389" s="446"/>
      <c r="WZF389" s="446"/>
      <c r="WZG389" s="446"/>
      <c r="WZH389" s="446"/>
      <c r="WZI389" s="446"/>
      <c r="WZJ389" s="446"/>
      <c r="WZK389" s="446"/>
      <c r="WZL389" s="446"/>
      <c r="WZM389" s="446"/>
      <c r="WZN389" s="446"/>
      <c r="WZO389" s="446"/>
      <c r="WZP389" s="446"/>
      <c r="WZQ389" s="446"/>
      <c r="WZR389" s="446"/>
      <c r="WZS389" s="446"/>
      <c r="WZT389" s="446"/>
      <c r="WZU389" s="446"/>
      <c r="WZV389" s="446"/>
      <c r="WZW389" s="446"/>
      <c r="WZX389" s="446"/>
      <c r="WZY389" s="446"/>
      <c r="WZZ389" s="446"/>
      <c r="XAA389" s="446"/>
      <c r="XAB389" s="446"/>
      <c r="XAC389" s="446"/>
      <c r="XAD389" s="446"/>
      <c r="XAE389" s="446"/>
      <c r="XAF389" s="446"/>
      <c r="XAG389" s="446"/>
      <c r="XAH389" s="446"/>
      <c r="XAI389" s="446"/>
      <c r="XAJ389" s="446"/>
      <c r="XAK389" s="446"/>
      <c r="XAL389" s="446"/>
      <c r="XAM389" s="446"/>
      <c r="XAN389" s="446"/>
      <c r="XAO389" s="446"/>
      <c r="XAP389" s="446"/>
      <c r="XAQ389" s="446"/>
      <c r="XAR389" s="446"/>
      <c r="XAS389" s="446"/>
      <c r="XAT389" s="446"/>
      <c r="XAU389" s="446"/>
      <c r="XAV389" s="446"/>
      <c r="XAW389" s="446"/>
      <c r="XAX389" s="446"/>
      <c r="XAY389" s="446"/>
      <c r="XAZ389" s="446"/>
      <c r="XBA389" s="446"/>
      <c r="XBB389" s="446"/>
      <c r="XBC389" s="446"/>
      <c r="XBD389" s="446"/>
      <c r="XBE389" s="446"/>
      <c r="XBF389" s="446"/>
      <c r="XBG389" s="446"/>
      <c r="XBH389" s="446"/>
      <c r="XBI389" s="446"/>
      <c r="XBJ389" s="446"/>
      <c r="XBK389" s="446"/>
      <c r="XBL389" s="446"/>
      <c r="XBM389" s="446"/>
      <c r="XBN389" s="446"/>
      <c r="XBO389" s="446"/>
      <c r="XBP389" s="446"/>
      <c r="XBQ389" s="446"/>
      <c r="XBR389" s="446"/>
      <c r="XBS389" s="446"/>
      <c r="XBT389" s="446"/>
      <c r="XBU389" s="446"/>
      <c r="XBV389" s="446"/>
      <c r="XBW389" s="446"/>
      <c r="XBX389" s="446"/>
      <c r="XBY389" s="446"/>
      <c r="XBZ389" s="446"/>
      <c r="XCA389" s="446"/>
      <c r="XCB389" s="446"/>
      <c r="XCC389" s="446"/>
      <c r="XCD389" s="446"/>
      <c r="XCE389" s="446"/>
      <c r="XCF389" s="446"/>
      <c r="XCG389" s="446"/>
      <c r="XCH389" s="446"/>
      <c r="XCI389" s="446"/>
      <c r="XCJ389" s="446"/>
      <c r="XCK389" s="446"/>
      <c r="XCL389" s="446"/>
      <c r="XCM389" s="446"/>
      <c r="XCN389" s="446"/>
      <c r="XCO389" s="446"/>
      <c r="XCP389" s="446"/>
      <c r="XCQ389" s="446"/>
      <c r="XCR389" s="446"/>
      <c r="XCS389" s="446"/>
      <c r="XCT389" s="446"/>
      <c r="XCU389" s="446"/>
      <c r="XCV389" s="446"/>
      <c r="XCW389" s="446"/>
      <c r="XCX389" s="446"/>
      <c r="XCY389" s="446"/>
      <c r="XCZ389" s="446"/>
      <c r="XDA389" s="446"/>
      <c r="XDB389" s="446"/>
      <c r="XDC389" s="446"/>
      <c r="XDD389" s="446"/>
      <c r="XDE389" s="446"/>
      <c r="XDF389" s="446"/>
      <c r="XDG389" s="446"/>
      <c r="XDH389" s="446"/>
      <c r="XDI389" s="446"/>
      <c r="XDJ389" s="446"/>
      <c r="XDK389" s="446"/>
      <c r="XDL389" s="446"/>
      <c r="XDM389" s="446"/>
      <c r="XDN389" s="446"/>
      <c r="XDO389" s="446"/>
      <c r="XDP389" s="446"/>
      <c r="XDQ389" s="446"/>
      <c r="XDR389" s="446"/>
      <c r="XDS389" s="446"/>
      <c r="XDT389" s="446"/>
      <c r="XDU389" s="446"/>
      <c r="XDV389" s="446"/>
      <c r="XDW389" s="446"/>
      <c r="XDX389" s="446"/>
      <c r="XDY389" s="446"/>
      <c r="XDZ389" s="446"/>
      <c r="XEA389" s="446"/>
      <c r="XEB389" s="446"/>
      <c r="XEC389" s="446"/>
      <c r="XED389" s="446"/>
      <c r="XEE389" s="446"/>
      <c r="XEF389" s="446"/>
      <c r="XEG389" s="446"/>
      <c r="XEH389" s="446"/>
      <c r="XEI389" s="446"/>
      <c r="XEJ389" s="446"/>
      <c r="XEK389" s="446"/>
      <c r="XEL389" s="446"/>
      <c r="XEM389" s="446"/>
      <c r="XEN389" s="446"/>
      <c r="XEO389" s="446"/>
      <c r="XEP389" s="446"/>
      <c r="XEQ389" s="446"/>
      <c r="XER389" s="446"/>
      <c r="XES389" s="446"/>
      <c r="XET389" s="446"/>
      <c r="XEU389" s="446"/>
      <c r="XEV389" s="446"/>
      <c r="XEW389" s="446"/>
      <c r="XEX389" s="446"/>
      <c r="XEY389" s="446"/>
      <c r="XEZ389" s="446"/>
      <c r="XFA389" s="446"/>
      <c r="XFB389" s="446"/>
      <c r="XFC389" s="446"/>
      <c r="XFD389" s="446"/>
    </row>
    <row r="390" spans="1:16384" s="447" customFormat="1" ht="24.75" customHeight="1">
      <c r="A390" s="62"/>
      <c r="B390" s="408"/>
      <c r="C390" s="423"/>
      <c r="D390" s="392" t="s">
        <v>390</v>
      </c>
      <c r="E390" s="361"/>
      <c r="F390" s="361"/>
      <c r="G390" s="393"/>
      <c r="H390" s="403"/>
      <c r="I390" s="404"/>
      <c r="J390" s="403"/>
      <c r="K390" s="405"/>
      <c r="L390" s="405"/>
      <c r="M390" s="406"/>
      <c r="N390" s="445"/>
      <c r="O390" s="446"/>
      <c r="P390" s="446"/>
      <c r="Q390" s="446"/>
      <c r="R390" s="446"/>
      <c r="S390" s="446"/>
      <c r="T390" s="446"/>
      <c r="U390" s="446"/>
      <c r="V390" s="446"/>
      <c r="W390" s="446"/>
      <c r="X390" s="446"/>
      <c r="Y390" s="446"/>
      <c r="Z390" s="446"/>
      <c r="AA390" s="446"/>
      <c r="AB390" s="446"/>
      <c r="AC390" s="446"/>
      <c r="AD390" s="446"/>
      <c r="AE390" s="446"/>
      <c r="AF390" s="446"/>
      <c r="AG390" s="446"/>
      <c r="AH390" s="446"/>
      <c r="AI390" s="446"/>
      <c r="AJ390" s="446"/>
      <c r="AK390" s="446"/>
      <c r="AL390" s="446"/>
      <c r="AM390" s="446"/>
      <c r="AN390" s="446"/>
      <c r="AO390" s="446"/>
      <c r="AP390" s="446"/>
      <c r="AQ390" s="446"/>
      <c r="AR390" s="446"/>
      <c r="AS390" s="446"/>
      <c r="AT390" s="446"/>
      <c r="AU390" s="446"/>
      <c r="AV390" s="446"/>
      <c r="AW390" s="446"/>
      <c r="AX390" s="446"/>
      <c r="AY390" s="446"/>
      <c r="AZ390" s="446"/>
      <c r="BA390" s="446"/>
      <c r="BB390" s="446"/>
      <c r="BC390" s="446"/>
      <c r="BD390" s="446"/>
      <c r="BE390" s="446"/>
      <c r="BF390" s="446"/>
      <c r="BG390" s="446"/>
      <c r="BH390" s="446"/>
      <c r="BI390" s="446"/>
      <c r="BJ390" s="446"/>
      <c r="BK390" s="446"/>
      <c r="BL390" s="446"/>
      <c r="BM390" s="446"/>
      <c r="BN390" s="446"/>
      <c r="BO390" s="446"/>
      <c r="BP390" s="446"/>
      <c r="BQ390" s="446"/>
      <c r="BR390" s="446"/>
      <c r="BS390" s="446"/>
      <c r="BT390" s="446"/>
      <c r="BU390" s="446"/>
      <c r="BV390" s="446"/>
      <c r="BW390" s="446"/>
      <c r="BX390" s="446"/>
      <c r="BY390" s="446"/>
      <c r="BZ390" s="446"/>
      <c r="CA390" s="446"/>
      <c r="CB390" s="446"/>
      <c r="CC390" s="446"/>
      <c r="CD390" s="446"/>
      <c r="CE390" s="446"/>
      <c r="CF390" s="446"/>
      <c r="CG390" s="446"/>
      <c r="CH390" s="446"/>
      <c r="CI390" s="446"/>
      <c r="CJ390" s="446"/>
      <c r="CK390" s="446"/>
      <c r="CL390" s="446"/>
      <c r="CM390" s="446"/>
      <c r="CN390" s="446"/>
      <c r="CO390" s="446"/>
      <c r="CP390" s="446"/>
      <c r="CQ390" s="446"/>
      <c r="CR390" s="446"/>
      <c r="CS390" s="446"/>
      <c r="CT390" s="446"/>
      <c r="CU390" s="446"/>
      <c r="CV390" s="446"/>
      <c r="CW390" s="446"/>
      <c r="CX390" s="446"/>
      <c r="CY390" s="446"/>
      <c r="CZ390" s="446"/>
      <c r="DA390" s="446"/>
      <c r="DB390" s="446"/>
      <c r="DC390" s="446"/>
      <c r="DD390" s="446"/>
      <c r="DE390" s="446"/>
      <c r="DF390" s="446"/>
      <c r="DG390" s="446"/>
      <c r="DH390" s="446"/>
      <c r="DI390" s="446"/>
      <c r="DJ390" s="446"/>
      <c r="DK390" s="446"/>
      <c r="DL390" s="446"/>
      <c r="DM390" s="446"/>
      <c r="DN390" s="446"/>
      <c r="DO390" s="446"/>
      <c r="DP390" s="446"/>
      <c r="DQ390" s="446"/>
      <c r="DR390" s="446"/>
      <c r="DS390" s="446"/>
      <c r="DT390" s="446"/>
      <c r="DU390" s="446"/>
      <c r="DV390" s="446"/>
      <c r="DW390" s="446"/>
      <c r="DX390" s="446"/>
      <c r="DY390" s="446"/>
      <c r="DZ390" s="446"/>
      <c r="EA390" s="446"/>
      <c r="EB390" s="446"/>
      <c r="EC390" s="446"/>
      <c r="ED390" s="446"/>
      <c r="EE390" s="446"/>
      <c r="EF390" s="446"/>
      <c r="EG390" s="446"/>
      <c r="EH390" s="446"/>
      <c r="EI390" s="446"/>
      <c r="EJ390" s="446"/>
      <c r="EK390" s="446"/>
      <c r="EL390" s="446"/>
      <c r="EM390" s="446"/>
      <c r="EN390" s="446"/>
      <c r="EO390" s="446"/>
      <c r="EP390" s="446"/>
      <c r="EQ390" s="446"/>
      <c r="ER390" s="446"/>
      <c r="ES390" s="446"/>
      <c r="ET390" s="446"/>
      <c r="EU390" s="446"/>
      <c r="EV390" s="446"/>
      <c r="EW390" s="446"/>
      <c r="EX390" s="446"/>
      <c r="EY390" s="446"/>
      <c r="EZ390" s="446"/>
      <c r="FA390" s="446"/>
      <c r="FB390" s="446"/>
      <c r="FC390" s="446"/>
      <c r="FD390" s="446"/>
      <c r="FE390" s="446"/>
      <c r="FF390" s="446"/>
      <c r="FG390" s="446"/>
      <c r="FH390" s="446"/>
      <c r="FI390" s="446"/>
      <c r="FJ390" s="446"/>
      <c r="FK390" s="446"/>
      <c r="FL390" s="446"/>
      <c r="FM390" s="446"/>
      <c r="FN390" s="446"/>
      <c r="FO390" s="446"/>
      <c r="FP390" s="446"/>
      <c r="FQ390" s="446"/>
      <c r="FR390" s="446"/>
      <c r="FS390" s="446"/>
      <c r="FT390" s="446"/>
      <c r="FU390" s="446"/>
      <c r="FV390" s="446"/>
      <c r="FW390" s="446"/>
      <c r="FX390" s="446"/>
      <c r="FY390" s="446"/>
      <c r="FZ390" s="446"/>
      <c r="GA390" s="446"/>
      <c r="GB390" s="446"/>
      <c r="GC390" s="446"/>
      <c r="GD390" s="446"/>
      <c r="GE390" s="446"/>
      <c r="GF390" s="446"/>
      <c r="GG390" s="446"/>
      <c r="GH390" s="446"/>
      <c r="GI390" s="446"/>
      <c r="GJ390" s="446"/>
      <c r="GK390" s="446"/>
      <c r="GL390" s="446"/>
      <c r="GM390" s="446"/>
      <c r="GN390" s="446"/>
      <c r="GO390" s="446"/>
      <c r="GP390" s="446"/>
      <c r="GQ390" s="446"/>
      <c r="GR390" s="446"/>
      <c r="GS390" s="446"/>
      <c r="GT390" s="446"/>
      <c r="GU390" s="446"/>
      <c r="GV390" s="446"/>
      <c r="GW390" s="446"/>
      <c r="GX390" s="446"/>
      <c r="GY390" s="446"/>
      <c r="GZ390" s="446"/>
      <c r="HA390" s="446"/>
      <c r="HB390" s="446"/>
      <c r="HC390" s="446"/>
      <c r="HD390" s="446"/>
      <c r="HE390" s="446"/>
      <c r="HF390" s="446"/>
      <c r="HG390" s="446"/>
      <c r="HH390" s="446"/>
      <c r="HI390" s="446"/>
      <c r="HJ390" s="446"/>
      <c r="HK390" s="446"/>
      <c r="HL390" s="446"/>
      <c r="HM390" s="446"/>
      <c r="HN390" s="446"/>
      <c r="HO390" s="446"/>
      <c r="HP390" s="446"/>
      <c r="HQ390" s="446"/>
      <c r="HR390" s="446"/>
      <c r="HS390" s="446"/>
      <c r="HT390" s="446"/>
      <c r="HU390" s="446"/>
      <c r="HV390" s="446"/>
      <c r="HW390" s="446"/>
      <c r="HX390" s="446"/>
      <c r="HY390" s="446"/>
      <c r="HZ390" s="446"/>
      <c r="IA390" s="446"/>
      <c r="IB390" s="446"/>
      <c r="IC390" s="446"/>
      <c r="ID390" s="446"/>
      <c r="IE390" s="446"/>
      <c r="IF390" s="446"/>
      <c r="IG390" s="446"/>
      <c r="IH390" s="446"/>
      <c r="II390" s="446"/>
      <c r="IJ390" s="446"/>
      <c r="IK390" s="446"/>
      <c r="IL390" s="446"/>
      <c r="IM390" s="446"/>
      <c r="IN390" s="446"/>
      <c r="IO390" s="446"/>
      <c r="IP390" s="446"/>
      <c r="IQ390" s="446"/>
      <c r="IR390" s="446"/>
      <c r="IS390" s="446"/>
      <c r="IT390" s="446"/>
      <c r="IU390" s="446"/>
      <c r="IV390" s="446"/>
      <c r="IW390" s="446"/>
      <c r="IX390" s="446"/>
      <c r="IY390" s="446"/>
      <c r="IZ390" s="446"/>
      <c r="JA390" s="446"/>
      <c r="JB390" s="446"/>
      <c r="JC390" s="446"/>
      <c r="JD390" s="446"/>
      <c r="JE390" s="446"/>
      <c r="JF390" s="446"/>
      <c r="JG390" s="446"/>
      <c r="JH390" s="446"/>
      <c r="JI390" s="446"/>
      <c r="JJ390" s="446"/>
      <c r="JK390" s="446"/>
      <c r="JL390" s="446"/>
      <c r="JM390" s="446"/>
      <c r="JN390" s="446"/>
      <c r="JO390" s="446"/>
      <c r="JP390" s="446"/>
      <c r="JQ390" s="446"/>
      <c r="JR390" s="446"/>
      <c r="JS390" s="446"/>
      <c r="JT390" s="446"/>
      <c r="JU390" s="446"/>
      <c r="JV390" s="446"/>
      <c r="JW390" s="446"/>
      <c r="JX390" s="446"/>
      <c r="JY390" s="446"/>
      <c r="JZ390" s="446"/>
      <c r="KA390" s="446"/>
      <c r="KB390" s="446"/>
      <c r="KC390" s="446"/>
      <c r="KD390" s="446"/>
      <c r="KE390" s="446"/>
      <c r="KF390" s="446"/>
      <c r="KG390" s="446"/>
      <c r="KH390" s="446"/>
      <c r="KI390" s="446"/>
      <c r="KJ390" s="446"/>
      <c r="KK390" s="446"/>
      <c r="KL390" s="446"/>
      <c r="KM390" s="446"/>
      <c r="KN390" s="446"/>
      <c r="KO390" s="446"/>
      <c r="KP390" s="446"/>
      <c r="KQ390" s="446"/>
      <c r="KR390" s="446"/>
      <c r="KS390" s="446"/>
      <c r="KT390" s="446"/>
      <c r="KU390" s="446"/>
      <c r="KV390" s="446"/>
      <c r="KW390" s="446"/>
      <c r="KX390" s="446"/>
      <c r="KY390" s="446"/>
      <c r="KZ390" s="446"/>
      <c r="LA390" s="446"/>
      <c r="LB390" s="446"/>
      <c r="LC390" s="446"/>
      <c r="LD390" s="446"/>
      <c r="LE390" s="446"/>
      <c r="LF390" s="446"/>
      <c r="LG390" s="446"/>
      <c r="LH390" s="446"/>
      <c r="LI390" s="446"/>
      <c r="LJ390" s="446"/>
      <c r="LK390" s="446"/>
      <c r="LL390" s="446"/>
      <c r="LM390" s="446"/>
      <c r="LN390" s="446"/>
      <c r="LO390" s="446"/>
      <c r="LP390" s="446"/>
      <c r="LQ390" s="446"/>
      <c r="LR390" s="446"/>
      <c r="LS390" s="446"/>
      <c r="LT390" s="446"/>
      <c r="LU390" s="446"/>
      <c r="LV390" s="446"/>
      <c r="LW390" s="446"/>
      <c r="LX390" s="446"/>
      <c r="LY390" s="446"/>
      <c r="LZ390" s="446"/>
      <c r="MA390" s="446"/>
      <c r="MB390" s="446"/>
      <c r="MC390" s="446"/>
      <c r="MD390" s="446"/>
      <c r="ME390" s="446"/>
      <c r="MF390" s="446"/>
      <c r="MG390" s="446"/>
      <c r="MH390" s="446"/>
      <c r="MI390" s="446"/>
      <c r="MJ390" s="446"/>
      <c r="MK390" s="446"/>
      <c r="ML390" s="446"/>
      <c r="MM390" s="446"/>
      <c r="MN390" s="446"/>
      <c r="MO390" s="446"/>
      <c r="MP390" s="446"/>
      <c r="MQ390" s="446"/>
      <c r="MR390" s="446"/>
      <c r="MS390" s="446"/>
      <c r="MT390" s="446"/>
      <c r="MU390" s="446"/>
      <c r="MV390" s="446"/>
      <c r="MW390" s="446"/>
      <c r="MX390" s="446"/>
      <c r="MY390" s="446"/>
      <c r="MZ390" s="446"/>
      <c r="NA390" s="446"/>
      <c r="NB390" s="446"/>
      <c r="NC390" s="446"/>
      <c r="ND390" s="446"/>
      <c r="NE390" s="446"/>
      <c r="NF390" s="446"/>
      <c r="NG390" s="446"/>
      <c r="NH390" s="446"/>
      <c r="NI390" s="446"/>
      <c r="NJ390" s="446"/>
      <c r="NK390" s="446"/>
      <c r="NL390" s="446"/>
      <c r="NM390" s="446"/>
      <c r="NN390" s="446"/>
      <c r="NO390" s="446"/>
      <c r="NP390" s="446"/>
      <c r="NQ390" s="446"/>
      <c r="NR390" s="446"/>
      <c r="NS390" s="446"/>
      <c r="NT390" s="446"/>
      <c r="NU390" s="446"/>
      <c r="NV390" s="446"/>
      <c r="NW390" s="446"/>
      <c r="NX390" s="446"/>
      <c r="NY390" s="446"/>
      <c r="NZ390" s="446"/>
      <c r="OA390" s="446"/>
      <c r="OB390" s="446"/>
      <c r="OC390" s="446"/>
      <c r="OD390" s="446"/>
      <c r="OE390" s="446"/>
      <c r="OF390" s="446"/>
      <c r="OG390" s="446"/>
      <c r="OH390" s="446"/>
      <c r="OI390" s="446"/>
      <c r="OJ390" s="446"/>
      <c r="OK390" s="446"/>
      <c r="OL390" s="446"/>
      <c r="OM390" s="446"/>
      <c r="ON390" s="446"/>
      <c r="OO390" s="446"/>
      <c r="OP390" s="446"/>
      <c r="OQ390" s="446"/>
      <c r="OR390" s="446"/>
      <c r="OS390" s="446"/>
      <c r="OT390" s="446"/>
      <c r="OU390" s="446"/>
      <c r="OV390" s="446"/>
      <c r="OW390" s="446"/>
      <c r="OX390" s="446"/>
      <c r="OY390" s="446"/>
      <c r="OZ390" s="446"/>
      <c r="PA390" s="446"/>
      <c r="PB390" s="446"/>
      <c r="PC390" s="446"/>
      <c r="PD390" s="446"/>
      <c r="PE390" s="446"/>
      <c r="PF390" s="446"/>
      <c r="PG390" s="446"/>
      <c r="PH390" s="446"/>
      <c r="PI390" s="446"/>
      <c r="PJ390" s="446"/>
      <c r="PK390" s="446"/>
      <c r="PL390" s="446"/>
      <c r="PM390" s="446"/>
      <c r="PN390" s="446"/>
      <c r="PO390" s="446"/>
      <c r="PP390" s="446"/>
      <c r="PQ390" s="446"/>
      <c r="PR390" s="446"/>
      <c r="PS390" s="446"/>
      <c r="PT390" s="446"/>
      <c r="PU390" s="446"/>
      <c r="PV390" s="446"/>
      <c r="PW390" s="446"/>
      <c r="PX390" s="446"/>
      <c r="PY390" s="446"/>
      <c r="PZ390" s="446"/>
      <c r="QA390" s="446"/>
      <c r="QB390" s="446"/>
      <c r="QC390" s="446"/>
      <c r="QD390" s="446"/>
      <c r="QE390" s="446"/>
      <c r="QF390" s="446"/>
      <c r="QG390" s="446"/>
      <c r="QH390" s="446"/>
      <c r="QI390" s="446"/>
      <c r="QJ390" s="446"/>
      <c r="QK390" s="446"/>
      <c r="QL390" s="446"/>
      <c r="QM390" s="446"/>
      <c r="QN390" s="446"/>
      <c r="QO390" s="446"/>
      <c r="QP390" s="446"/>
      <c r="QQ390" s="446"/>
      <c r="QR390" s="446"/>
      <c r="QS390" s="446"/>
      <c r="QT390" s="446"/>
      <c r="QU390" s="446"/>
      <c r="QV390" s="446"/>
      <c r="QW390" s="446"/>
      <c r="QX390" s="446"/>
      <c r="QY390" s="446"/>
      <c r="QZ390" s="446"/>
      <c r="RA390" s="446"/>
      <c r="RB390" s="446"/>
      <c r="RC390" s="446"/>
      <c r="RD390" s="446"/>
      <c r="RE390" s="446"/>
      <c r="RF390" s="446"/>
      <c r="RG390" s="446"/>
      <c r="RH390" s="446"/>
      <c r="RI390" s="446"/>
      <c r="RJ390" s="446"/>
      <c r="RK390" s="446"/>
      <c r="RL390" s="446"/>
      <c r="RM390" s="446"/>
      <c r="RN390" s="446"/>
      <c r="RO390" s="446"/>
      <c r="RP390" s="446"/>
      <c r="RQ390" s="446"/>
      <c r="RR390" s="446"/>
      <c r="RS390" s="446"/>
      <c r="RT390" s="446"/>
      <c r="RU390" s="446"/>
      <c r="RV390" s="446"/>
      <c r="RW390" s="446"/>
      <c r="RX390" s="446"/>
      <c r="RY390" s="446"/>
      <c r="RZ390" s="446"/>
      <c r="SA390" s="446"/>
      <c r="SB390" s="446"/>
      <c r="SC390" s="446"/>
      <c r="SD390" s="446"/>
      <c r="SE390" s="446"/>
      <c r="SF390" s="446"/>
      <c r="SG390" s="446"/>
      <c r="SH390" s="446"/>
      <c r="SI390" s="446"/>
      <c r="SJ390" s="446"/>
      <c r="SK390" s="446"/>
      <c r="SL390" s="446"/>
      <c r="SM390" s="446"/>
      <c r="SN390" s="446"/>
      <c r="SO390" s="446"/>
      <c r="SP390" s="446"/>
      <c r="SQ390" s="446"/>
      <c r="SR390" s="446"/>
      <c r="SS390" s="446"/>
      <c r="ST390" s="446"/>
      <c r="SU390" s="446"/>
      <c r="SV390" s="446"/>
      <c r="SW390" s="446"/>
      <c r="SX390" s="446"/>
      <c r="SY390" s="446"/>
      <c r="SZ390" s="446"/>
      <c r="TA390" s="446"/>
      <c r="TB390" s="446"/>
      <c r="TC390" s="446"/>
      <c r="TD390" s="446"/>
      <c r="TE390" s="446"/>
      <c r="TF390" s="446"/>
      <c r="TG390" s="446"/>
      <c r="TH390" s="446"/>
      <c r="TI390" s="446"/>
      <c r="TJ390" s="446"/>
      <c r="TK390" s="446"/>
      <c r="TL390" s="446"/>
      <c r="TM390" s="446"/>
      <c r="TN390" s="446"/>
      <c r="TO390" s="446"/>
      <c r="TP390" s="446"/>
      <c r="TQ390" s="446"/>
      <c r="TR390" s="446"/>
      <c r="TS390" s="446"/>
      <c r="TT390" s="446"/>
      <c r="TU390" s="446"/>
      <c r="TV390" s="446"/>
      <c r="TW390" s="446"/>
      <c r="TX390" s="446"/>
      <c r="TY390" s="446"/>
      <c r="TZ390" s="446"/>
      <c r="UA390" s="446"/>
      <c r="UB390" s="446"/>
      <c r="UC390" s="446"/>
      <c r="UD390" s="446"/>
      <c r="UE390" s="446"/>
      <c r="UF390" s="446"/>
      <c r="UG390" s="446"/>
      <c r="UH390" s="446"/>
      <c r="UI390" s="446"/>
      <c r="UJ390" s="446"/>
      <c r="UK390" s="446"/>
      <c r="UL390" s="446"/>
      <c r="UM390" s="446"/>
      <c r="UN390" s="446"/>
      <c r="UO390" s="446"/>
      <c r="UP390" s="446"/>
      <c r="UQ390" s="446"/>
      <c r="UR390" s="446"/>
      <c r="US390" s="446"/>
      <c r="UT390" s="446"/>
      <c r="UU390" s="446"/>
      <c r="UV390" s="446"/>
      <c r="UW390" s="446"/>
      <c r="UX390" s="446"/>
      <c r="UY390" s="446"/>
      <c r="UZ390" s="446"/>
      <c r="VA390" s="446"/>
      <c r="VB390" s="446"/>
      <c r="VC390" s="446"/>
      <c r="VD390" s="446"/>
      <c r="VE390" s="446"/>
      <c r="VF390" s="446"/>
      <c r="VG390" s="446"/>
      <c r="VH390" s="446"/>
      <c r="VI390" s="446"/>
      <c r="VJ390" s="446"/>
      <c r="VK390" s="446"/>
      <c r="VL390" s="446"/>
      <c r="VM390" s="446"/>
      <c r="VN390" s="446"/>
      <c r="VO390" s="446"/>
      <c r="VP390" s="446"/>
      <c r="VQ390" s="446"/>
      <c r="VR390" s="446"/>
      <c r="VS390" s="446"/>
      <c r="VT390" s="446"/>
      <c r="VU390" s="446"/>
      <c r="VV390" s="446"/>
      <c r="VW390" s="446"/>
      <c r="VX390" s="446"/>
      <c r="VY390" s="446"/>
      <c r="VZ390" s="446"/>
      <c r="WA390" s="446"/>
      <c r="WB390" s="446"/>
      <c r="WC390" s="446"/>
      <c r="WD390" s="446"/>
      <c r="WE390" s="446"/>
      <c r="WF390" s="446"/>
      <c r="WG390" s="446"/>
      <c r="WH390" s="446"/>
      <c r="WI390" s="446"/>
      <c r="WJ390" s="446"/>
      <c r="WK390" s="446"/>
      <c r="WL390" s="446"/>
      <c r="WM390" s="446"/>
      <c r="WN390" s="446"/>
      <c r="WO390" s="446"/>
      <c r="WP390" s="446"/>
      <c r="WQ390" s="446"/>
      <c r="WR390" s="446"/>
      <c r="WS390" s="446"/>
      <c r="WT390" s="446"/>
      <c r="WU390" s="446"/>
      <c r="WV390" s="446"/>
      <c r="WW390" s="446"/>
      <c r="WX390" s="446"/>
      <c r="WY390" s="446"/>
      <c r="WZ390" s="446"/>
      <c r="XA390" s="446"/>
      <c r="XB390" s="446"/>
      <c r="XC390" s="446"/>
      <c r="XD390" s="446"/>
      <c r="XE390" s="446"/>
      <c r="XF390" s="446"/>
      <c r="XG390" s="446"/>
      <c r="XH390" s="446"/>
      <c r="XI390" s="446"/>
      <c r="XJ390" s="446"/>
      <c r="XK390" s="446"/>
      <c r="XL390" s="446"/>
      <c r="XM390" s="446"/>
      <c r="XN390" s="446"/>
      <c r="XO390" s="446"/>
      <c r="XP390" s="446"/>
      <c r="XQ390" s="446"/>
      <c r="XR390" s="446"/>
      <c r="XS390" s="446"/>
      <c r="XT390" s="446"/>
      <c r="XU390" s="446"/>
      <c r="XV390" s="446"/>
      <c r="XW390" s="446"/>
      <c r="XX390" s="446"/>
      <c r="XY390" s="446"/>
      <c r="XZ390" s="446"/>
      <c r="YA390" s="446"/>
      <c r="YB390" s="446"/>
      <c r="YC390" s="446"/>
      <c r="YD390" s="446"/>
      <c r="YE390" s="446"/>
      <c r="YF390" s="446"/>
      <c r="YG390" s="446"/>
      <c r="YH390" s="446"/>
      <c r="YI390" s="446"/>
      <c r="YJ390" s="446"/>
      <c r="YK390" s="446"/>
      <c r="YL390" s="446"/>
      <c r="YM390" s="446"/>
      <c r="YN390" s="446"/>
      <c r="YO390" s="446"/>
      <c r="YP390" s="446"/>
      <c r="YQ390" s="446"/>
      <c r="YR390" s="446"/>
      <c r="YS390" s="446"/>
      <c r="YT390" s="446"/>
      <c r="YU390" s="446"/>
      <c r="YV390" s="446"/>
      <c r="YW390" s="446"/>
      <c r="YX390" s="446"/>
      <c r="YY390" s="446"/>
      <c r="YZ390" s="446"/>
      <c r="ZA390" s="446"/>
      <c r="ZB390" s="446"/>
      <c r="ZC390" s="446"/>
      <c r="ZD390" s="446"/>
      <c r="ZE390" s="446"/>
      <c r="ZF390" s="446"/>
      <c r="ZG390" s="446"/>
      <c r="ZH390" s="446"/>
      <c r="ZI390" s="446"/>
      <c r="ZJ390" s="446"/>
      <c r="ZK390" s="446"/>
      <c r="ZL390" s="446"/>
      <c r="ZM390" s="446"/>
      <c r="ZN390" s="446"/>
      <c r="ZO390" s="446"/>
      <c r="ZP390" s="446"/>
      <c r="ZQ390" s="446"/>
      <c r="ZR390" s="446"/>
      <c r="ZS390" s="446"/>
      <c r="ZT390" s="446"/>
      <c r="ZU390" s="446"/>
      <c r="ZV390" s="446"/>
      <c r="ZW390" s="446"/>
      <c r="ZX390" s="446"/>
      <c r="ZY390" s="446"/>
      <c r="ZZ390" s="446"/>
      <c r="AAA390" s="446"/>
      <c r="AAB390" s="446"/>
      <c r="AAC390" s="446"/>
      <c r="AAD390" s="446"/>
      <c r="AAE390" s="446"/>
      <c r="AAF390" s="446"/>
      <c r="AAG390" s="446"/>
      <c r="AAH390" s="446"/>
      <c r="AAI390" s="446"/>
      <c r="AAJ390" s="446"/>
      <c r="AAK390" s="446"/>
      <c r="AAL390" s="446"/>
      <c r="AAM390" s="446"/>
      <c r="AAN390" s="446"/>
      <c r="AAO390" s="446"/>
      <c r="AAP390" s="446"/>
      <c r="AAQ390" s="446"/>
      <c r="AAR390" s="446"/>
      <c r="AAS390" s="446"/>
      <c r="AAT390" s="446"/>
      <c r="AAU390" s="446"/>
      <c r="AAV390" s="446"/>
      <c r="AAW390" s="446"/>
      <c r="AAX390" s="446"/>
      <c r="AAY390" s="446"/>
      <c r="AAZ390" s="446"/>
      <c r="ABA390" s="446"/>
      <c r="ABB390" s="446"/>
      <c r="ABC390" s="446"/>
      <c r="ABD390" s="446"/>
      <c r="ABE390" s="446"/>
      <c r="ABF390" s="446"/>
      <c r="ABG390" s="446"/>
      <c r="ABH390" s="446"/>
      <c r="ABI390" s="446"/>
      <c r="ABJ390" s="446"/>
      <c r="ABK390" s="446"/>
      <c r="ABL390" s="446"/>
      <c r="ABM390" s="446"/>
      <c r="ABN390" s="446"/>
      <c r="ABO390" s="446"/>
      <c r="ABP390" s="446"/>
      <c r="ABQ390" s="446"/>
      <c r="ABR390" s="446"/>
      <c r="ABS390" s="446"/>
      <c r="ABT390" s="446"/>
      <c r="ABU390" s="446"/>
      <c r="ABV390" s="446"/>
      <c r="ABW390" s="446"/>
      <c r="ABX390" s="446"/>
      <c r="ABY390" s="446"/>
      <c r="ABZ390" s="446"/>
      <c r="ACA390" s="446"/>
      <c r="ACB390" s="446"/>
      <c r="ACC390" s="446"/>
      <c r="ACD390" s="446"/>
      <c r="ACE390" s="446"/>
      <c r="ACF390" s="446"/>
      <c r="ACG390" s="446"/>
      <c r="ACH390" s="446"/>
      <c r="ACI390" s="446"/>
      <c r="ACJ390" s="446"/>
      <c r="ACK390" s="446"/>
      <c r="ACL390" s="446"/>
      <c r="ACM390" s="446"/>
      <c r="ACN390" s="446"/>
      <c r="ACO390" s="446"/>
      <c r="ACP390" s="446"/>
      <c r="ACQ390" s="446"/>
      <c r="ACR390" s="446"/>
      <c r="ACS390" s="446"/>
      <c r="ACT390" s="446"/>
      <c r="ACU390" s="446"/>
      <c r="ACV390" s="446"/>
      <c r="ACW390" s="446"/>
      <c r="ACX390" s="446"/>
      <c r="ACY390" s="446"/>
      <c r="ACZ390" s="446"/>
      <c r="ADA390" s="446"/>
      <c r="ADB390" s="446"/>
      <c r="ADC390" s="446"/>
      <c r="ADD390" s="446"/>
      <c r="ADE390" s="446"/>
      <c r="ADF390" s="446"/>
      <c r="ADG390" s="446"/>
      <c r="ADH390" s="446"/>
      <c r="ADI390" s="446"/>
      <c r="ADJ390" s="446"/>
      <c r="ADK390" s="446"/>
      <c r="ADL390" s="446"/>
      <c r="ADM390" s="446"/>
      <c r="ADN390" s="446"/>
      <c r="ADO390" s="446"/>
      <c r="ADP390" s="446"/>
      <c r="ADQ390" s="446"/>
      <c r="ADR390" s="446"/>
      <c r="ADS390" s="446"/>
      <c r="ADT390" s="446"/>
      <c r="ADU390" s="446"/>
      <c r="ADV390" s="446"/>
      <c r="ADW390" s="446"/>
      <c r="ADX390" s="446"/>
      <c r="ADY390" s="446"/>
      <c r="ADZ390" s="446"/>
      <c r="AEA390" s="446"/>
      <c r="AEB390" s="446"/>
      <c r="AEC390" s="446"/>
      <c r="AED390" s="446"/>
      <c r="AEE390" s="446"/>
      <c r="AEF390" s="446"/>
      <c r="AEG390" s="446"/>
      <c r="AEH390" s="446"/>
      <c r="AEI390" s="446"/>
      <c r="AEJ390" s="446"/>
      <c r="AEK390" s="446"/>
      <c r="AEL390" s="446"/>
      <c r="AEM390" s="446"/>
      <c r="AEN390" s="446"/>
      <c r="AEO390" s="446"/>
      <c r="AEP390" s="446"/>
      <c r="AEQ390" s="446"/>
      <c r="AER390" s="446"/>
      <c r="AES390" s="446"/>
      <c r="AET390" s="446"/>
      <c r="AEU390" s="446"/>
      <c r="AEV390" s="446"/>
      <c r="AEW390" s="446"/>
      <c r="AEX390" s="446"/>
      <c r="AEY390" s="446"/>
      <c r="AEZ390" s="446"/>
      <c r="AFA390" s="446"/>
      <c r="AFB390" s="446"/>
      <c r="AFC390" s="446"/>
      <c r="AFD390" s="446"/>
      <c r="AFE390" s="446"/>
      <c r="AFF390" s="446"/>
      <c r="AFG390" s="446"/>
      <c r="AFH390" s="446"/>
      <c r="AFI390" s="446"/>
      <c r="AFJ390" s="446"/>
      <c r="AFK390" s="446"/>
      <c r="AFL390" s="446"/>
      <c r="AFM390" s="446"/>
      <c r="AFN390" s="446"/>
      <c r="AFO390" s="446"/>
      <c r="AFP390" s="446"/>
      <c r="AFQ390" s="446"/>
      <c r="AFR390" s="446"/>
      <c r="AFS390" s="446"/>
      <c r="AFT390" s="446"/>
      <c r="AFU390" s="446"/>
      <c r="AFV390" s="446"/>
      <c r="AFW390" s="446"/>
      <c r="AFX390" s="446"/>
      <c r="AFY390" s="446"/>
      <c r="AFZ390" s="446"/>
      <c r="AGA390" s="446"/>
      <c r="AGB390" s="446"/>
      <c r="AGC390" s="446"/>
      <c r="AGD390" s="446"/>
      <c r="AGE390" s="446"/>
      <c r="AGF390" s="446"/>
      <c r="AGG390" s="446"/>
      <c r="AGH390" s="446"/>
      <c r="AGI390" s="446"/>
      <c r="AGJ390" s="446"/>
      <c r="AGK390" s="446"/>
      <c r="AGL390" s="446"/>
      <c r="AGM390" s="446"/>
      <c r="AGN390" s="446"/>
      <c r="AGO390" s="446"/>
      <c r="AGP390" s="446"/>
      <c r="AGQ390" s="446"/>
      <c r="AGR390" s="446"/>
      <c r="AGS390" s="446"/>
      <c r="AGT390" s="446"/>
      <c r="AGU390" s="446"/>
      <c r="AGV390" s="446"/>
      <c r="AGW390" s="446"/>
      <c r="AGX390" s="446"/>
      <c r="AGY390" s="446"/>
      <c r="AGZ390" s="446"/>
      <c r="AHA390" s="446"/>
      <c r="AHB390" s="446"/>
      <c r="AHC390" s="446"/>
      <c r="AHD390" s="446"/>
      <c r="AHE390" s="446"/>
      <c r="AHF390" s="446"/>
      <c r="AHG390" s="446"/>
      <c r="AHH390" s="446"/>
      <c r="AHI390" s="446"/>
      <c r="AHJ390" s="446"/>
      <c r="AHK390" s="446"/>
      <c r="AHL390" s="446"/>
      <c r="AHM390" s="446"/>
      <c r="AHN390" s="446"/>
      <c r="AHO390" s="446"/>
      <c r="AHP390" s="446"/>
      <c r="AHQ390" s="446"/>
      <c r="AHR390" s="446"/>
      <c r="AHS390" s="446"/>
      <c r="AHT390" s="446"/>
      <c r="AHU390" s="446"/>
      <c r="AHV390" s="446"/>
      <c r="AHW390" s="446"/>
      <c r="AHX390" s="446"/>
      <c r="AHY390" s="446"/>
      <c r="AHZ390" s="446"/>
      <c r="AIA390" s="446"/>
      <c r="AIB390" s="446"/>
      <c r="AIC390" s="446"/>
      <c r="AID390" s="446"/>
      <c r="AIE390" s="446"/>
      <c r="AIF390" s="446"/>
      <c r="AIG390" s="446"/>
      <c r="AIH390" s="446"/>
      <c r="AII390" s="446"/>
      <c r="AIJ390" s="446"/>
      <c r="AIK390" s="446"/>
      <c r="AIL390" s="446"/>
      <c r="AIM390" s="446"/>
      <c r="AIN390" s="446"/>
      <c r="AIO390" s="446"/>
      <c r="AIP390" s="446"/>
      <c r="AIQ390" s="446"/>
      <c r="AIR390" s="446"/>
      <c r="AIS390" s="446"/>
      <c r="AIT390" s="446"/>
      <c r="AIU390" s="446"/>
      <c r="AIV390" s="446"/>
      <c r="AIW390" s="446"/>
      <c r="AIX390" s="446"/>
      <c r="AIY390" s="446"/>
      <c r="AIZ390" s="446"/>
      <c r="AJA390" s="446"/>
      <c r="AJB390" s="446"/>
      <c r="AJC390" s="446"/>
      <c r="AJD390" s="446"/>
      <c r="AJE390" s="446"/>
      <c r="AJF390" s="446"/>
      <c r="AJG390" s="446"/>
      <c r="AJH390" s="446"/>
      <c r="AJI390" s="446"/>
      <c r="AJJ390" s="446"/>
      <c r="AJK390" s="446"/>
      <c r="AJL390" s="446"/>
      <c r="AJM390" s="446"/>
      <c r="AJN390" s="446"/>
      <c r="AJO390" s="446"/>
      <c r="AJP390" s="446"/>
      <c r="AJQ390" s="446"/>
      <c r="AJR390" s="446"/>
      <c r="AJS390" s="446"/>
      <c r="AJT390" s="446"/>
      <c r="AJU390" s="446"/>
      <c r="AJV390" s="446"/>
      <c r="AJW390" s="446"/>
      <c r="AJX390" s="446"/>
      <c r="AJY390" s="446"/>
      <c r="AJZ390" s="446"/>
      <c r="AKA390" s="446"/>
      <c r="AKB390" s="446"/>
      <c r="AKC390" s="446"/>
      <c r="AKD390" s="446"/>
      <c r="AKE390" s="446"/>
      <c r="AKF390" s="446"/>
      <c r="AKG390" s="446"/>
      <c r="AKH390" s="446"/>
      <c r="AKI390" s="446"/>
      <c r="AKJ390" s="446"/>
      <c r="AKK390" s="446"/>
      <c r="AKL390" s="446"/>
      <c r="AKM390" s="446"/>
      <c r="AKN390" s="446"/>
      <c r="AKO390" s="446"/>
      <c r="AKP390" s="446"/>
      <c r="AKQ390" s="446"/>
      <c r="AKR390" s="446"/>
      <c r="AKS390" s="446"/>
      <c r="AKT390" s="446"/>
      <c r="AKU390" s="446"/>
      <c r="AKV390" s="446"/>
      <c r="AKW390" s="446"/>
      <c r="AKX390" s="446"/>
      <c r="AKY390" s="446"/>
      <c r="AKZ390" s="446"/>
      <c r="ALA390" s="446"/>
      <c r="ALB390" s="446"/>
      <c r="ALC390" s="446"/>
      <c r="ALD390" s="446"/>
      <c r="ALE390" s="446"/>
      <c r="ALF390" s="446"/>
      <c r="ALG390" s="446"/>
      <c r="ALH390" s="446"/>
      <c r="ALI390" s="446"/>
      <c r="ALJ390" s="446"/>
      <c r="ALK390" s="446"/>
      <c r="ALL390" s="446"/>
      <c r="ALM390" s="446"/>
      <c r="ALN390" s="446"/>
      <c r="ALO390" s="446"/>
      <c r="ALP390" s="446"/>
      <c r="ALQ390" s="446"/>
      <c r="ALR390" s="446"/>
      <c r="ALS390" s="446"/>
      <c r="ALT390" s="446"/>
      <c r="ALU390" s="446"/>
      <c r="ALV390" s="446"/>
      <c r="ALW390" s="446"/>
      <c r="ALX390" s="446"/>
      <c r="ALY390" s="446"/>
      <c r="ALZ390" s="446"/>
      <c r="AMA390" s="446"/>
      <c r="AMB390" s="446"/>
      <c r="AMC390" s="446"/>
      <c r="AMD390" s="446"/>
      <c r="AME390" s="446"/>
      <c r="AMF390" s="446"/>
      <c r="AMG390" s="446"/>
      <c r="AMH390" s="446"/>
      <c r="AMI390" s="446"/>
      <c r="AMJ390" s="446"/>
      <c r="AMK390" s="446"/>
      <c r="AML390" s="446"/>
      <c r="AMM390" s="446"/>
      <c r="AMN390" s="446"/>
      <c r="AMO390" s="446"/>
      <c r="AMP390" s="446"/>
      <c r="AMQ390" s="446"/>
      <c r="AMR390" s="446"/>
      <c r="AMS390" s="446"/>
      <c r="AMT390" s="446"/>
      <c r="AMU390" s="446"/>
      <c r="AMV390" s="446"/>
      <c r="AMW390" s="446"/>
      <c r="AMX390" s="446"/>
      <c r="AMY390" s="446"/>
      <c r="AMZ390" s="446"/>
      <c r="ANA390" s="446"/>
      <c r="ANB390" s="446"/>
      <c r="ANC390" s="446"/>
      <c r="AND390" s="446"/>
      <c r="ANE390" s="446"/>
      <c r="ANF390" s="446"/>
      <c r="ANG390" s="446"/>
      <c r="ANH390" s="446"/>
      <c r="ANI390" s="446"/>
      <c r="ANJ390" s="446"/>
      <c r="ANK390" s="446"/>
      <c r="ANL390" s="446"/>
      <c r="ANM390" s="446"/>
      <c r="ANN390" s="446"/>
      <c r="ANO390" s="446"/>
      <c r="ANP390" s="446"/>
      <c r="ANQ390" s="446"/>
      <c r="ANR390" s="446"/>
      <c r="ANS390" s="446"/>
      <c r="ANT390" s="446"/>
      <c r="ANU390" s="446"/>
      <c r="ANV390" s="446"/>
      <c r="ANW390" s="446"/>
      <c r="ANX390" s="446"/>
      <c r="ANY390" s="446"/>
      <c r="ANZ390" s="446"/>
      <c r="AOA390" s="446"/>
      <c r="AOB390" s="446"/>
      <c r="AOC390" s="446"/>
      <c r="AOD390" s="446"/>
      <c r="AOE390" s="446"/>
      <c r="AOF390" s="446"/>
      <c r="AOG390" s="446"/>
      <c r="AOH390" s="446"/>
      <c r="AOI390" s="446"/>
      <c r="AOJ390" s="446"/>
      <c r="AOK390" s="446"/>
      <c r="AOL390" s="446"/>
      <c r="AOM390" s="446"/>
      <c r="AON390" s="446"/>
      <c r="AOO390" s="446"/>
      <c r="AOP390" s="446"/>
      <c r="AOQ390" s="446"/>
      <c r="AOR390" s="446"/>
      <c r="AOS390" s="446"/>
      <c r="AOT390" s="446"/>
      <c r="AOU390" s="446"/>
      <c r="AOV390" s="446"/>
      <c r="AOW390" s="446"/>
      <c r="AOX390" s="446"/>
      <c r="AOY390" s="446"/>
      <c r="AOZ390" s="446"/>
      <c r="APA390" s="446"/>
      <c r="APB390" s="446"/>
      <c r="APC390" s="446"/>
      <c r="APD390" s="446"/>
      <c r="APE390" s="446"/>
      <c r="APF390" s="446"/>
      <c r="APG390" s="446"/>
      <c r="APH390" s="446"/>
      <c r="API390" s="446"/>
      <c r="APJ390" s="446"/>
      <c r="APK390" s="446"/>
      <c r="APL390" s="446"/>
      <c r="APM390" s="446"/>
      <c r="APN390" s="446"/>
      <c r="APO390" s="446"/>
      <c r="APP390" s="446"/>
      <c r="APQ390" s="446"/>
      <c r="APR390" s="446"/>
      <c r="APS390" s="446"/>
      <c r="APT390" s="446"/>
      <c r="APU390" s="446"/>
      <c r="APV390" s="446"/>
      <c r="APW390" s="446"/>
      <c r="APX390" s="446"/>
      <c r="APY390" s="446"/>
      <c r="APZ390" s="446"/>
      <c r="AQA390" s="446"/>
      <c r="AQB390" s="446"/>
      <c r="AQC390" s="446"/>
      <c r="AQD390" s="446"/>
      <c r="AQE390" s="446"/>
      <c r="AQF390" s="446"/>
      <c r="AQG390" s="446"/>
      <c r="AQH390" s="446"/>
      <c r="AQI390" s="446"/>
      <c r="AQJ390" s="446"/>
      <c r="AQK390" s="446"/>
      <c r="AQL390" s="446"/>
      <c r="AQM390" s="446"/>
      <c r="AQN390" s="446"/>
      <c r="AQO390" s="446"/>
      <c r="AQP390" s="446"/>
      <c r="AQQ390" s="446"/>
      <c r="AQR390" s="446"/>
      <c r="AQS390" s="446"/>
      <c r="AQT390" s="446"/>
      <c r="AQU390" s="446"/>
      <c r="AQV390" s="446"/>
      <c r="AQW390" s="446"/>
      <c r="AQX390" s="446"/>
      <c r="AQY390" s="446"/>
      <c r="AQZ390" s="446"/>
      <c r="ARA390" s="446"/>
      <c r="ARB390" s="446"/>
      <c r="ARC390" s="446"/>
      <c r="ARD390" s="446"/>
      <c r="ARE390" s="446"/>
      <c r="ARF390" s="446"/>
      <c r="ARG390" s="446"/>
      <c r="ARH390" s="446"/>
      <c r="ARI390" s="446"/>
      <c r="ARJ390" s="446"/>
      <c r="ARK390" s="446"/>
      <c r="ARL390" s="446"/>
      <c r="ARM390" s="446"/>
      <c r="ARN390" s="446"/>
      <c r="ARO390" s="446"/>
      <c r="ARP390" s="446"/>
      <c r="ARQ390" s="446"/>
      <c r="ARR390" s="446"/>
      <c r="ARS390" s="446"/>
      <c r="ART390" s="446"/>
      <c r="ARU390" s="446"/>
      <c r="ARV390" s="446"/>
      <c r="ARW390" s="446"/>
      <c r="ARX390" s="446"/>
      <c r="ARY390" s="446"/>
      <c r="ARZ390" s="446"/>
      <c r="ASA390" s="446"/>
      <c r="ASB390" s="446"/>
      <c r="ASC390" s="446"/>
      <c r="ASD390" s="446"/>
      <c r="ASE390" s="446"/>
      <c r="ASF390" s="446"/>
      <c r="ASG390" s="446"/>
      <c r="ASH390" s="446"/>
      <c r="ASI390" s="446"/>
      <c r="ASJ390" s="446"/>
      <c r="ASK390" s="446"/>
      <c r="ASL390" s="446"/>
      <c r="ASM390" s="446"/>
      <c r="ASN390" s="446"/>
      <c r="ASO390" s="446"/>
      <c r="ASP390" s="446"/>
      <c r="ASQ390" s="446"/>
      <c r="ASR390" s="446"/>
      <c r="ASS390" s="446"/>
      <c r="AST390" s="446"/>
      <c r="ASU390" s="446"/>
      <c r="ASV390" s="446"/>
      <c r="ASW390" s="446"/>
      <c r="ASX390" s="446"/>
      <c r="ASY390" s="446"/>
      <c r="ASZ390" s="446"/>
      <c r="ATA390" s="446"/>
      <c r="ATB390" s="446"/>
      <c r="ATC390" s="446"/>
      <c r="ATD390" s="446"/>
      <c r="ATE390" s="446"/>
      <c r="ATF390" s="446"/>
      <c r="ATG390" s="446"/>
      <c r="ATH390" s="446"/>
      <c r="ATI390" s="446"/>
      <c r="ATJ390" s="446"/>
      <c r="ATK390" s="446"/>
      <c r="ATL390" s="446"/>
      <c r="ATM390" s="446"/>
      <c r="ATN390" s="446"/>
      <c r="ATO390" s="446"/>
      <c r="ATP390" s="446"/>
      <c r="ATQ390" s="446"/>
      <c r="ATR390" s="446"/>
      <c r="ATS390" s="446"/>
      <c r="ATT390" s="446"/>
      <c r="ATU390" s="446"/>
      <c r="ATV390" s="446"/>
      <c r="ATW390" s="446"/>
      <c r="ATX390" s="446"/>
      <c r="ATY390" s="446"/>
      <c r="ATZ390" s="446"/>
      <c r="AUA390" s="446"/>
      <c r="AUB390" s="446"/>
      <c r="AUC390" s="446"/>
      <c r="AUD390" s="446"/>
      <c r="AUE390" s="446"/>
      <c r="AUF390" s="446"/>
      <c r="AUG390" s="446"/>
      <c r="AUH390" s="446"/>
      <c r="AUI390" s="446"/>
      <c r="AUJ390" s="446"/>
      <c r="AUK390" s="446"/>
      <c r="AUL390" s="446"/>
      <c r="AUM390" s="446"/>
      <c r="AUN390" s="446"/>
      <c r="AUO390" s="446"/>
      <c r="AUP390" s="446"/>
      <c r="AUQ390" s="446"/>
      <c r="AUR390" s="446"/>
      <c r="AUS390" s="446"/>
      <c r="AUT390" s="446"/>
      <c r="AUU390" s="446"/>
      <c r="AUV390" s="446"/>
      <c r="AUW390" s="446"/>
      <c r="AUX390" s="446"/>
      <c r="AUY390" s="446"/>
      <c r="AUZ390" s="446"/>
      <c r="AVA390" s="446"/>
      <c r="AVB390" s="446"/>
      <c r="AVC390" s="446"/>
      <c r="AVD390" s="446"/>
      <c r="AVE390" s="446"/>
      <c r="AVF390" s="446"/>
      <c r="AVG390" s="446"/>
      <c r="AVH390" s="446"/>
      <c r="AVI390" s="446"/>
      <c r="AVJ390" s="446"/>
      <c r="AVK390" s="446"/>
      <c r="AVL390" s="446"/>
      <c r="AVM390" s="446"/>
      <c r="AVN390" s="446"/>
      <c r="AVO390" s="446"/>
      <c r="AVP390" s="446"/>
      <c r="AVQ390" s="446"/>
      <c r="AVR390" s="446"/>
      <c r="AVS390" s="446"/>
      <c r="AVT390" s="446"/>
      <c r="AVU390" s="446"/>
      <c r="AVV390" s="446"/>
      <c r="AVW390" s="446"/>
      <c r="AVX390" s="446"/>
      <c r="AVY390" s="446"/>
      <c r="AVZ390" s="446"/>
      <c r="AWA390" s="446"/>
      <c r="AWB390" s="446"/>
      <c r="AWC390" s="446"/>
      <c r="AWD390" s="446"/>
      <c r="AWE390" s="446"/>
      <c r="AWF390" s="446"/>
      <c r="AWG390" s="446"/>
      <c r="AWH390" s="446"/>
      <c r="AWI390" s="446"/>
      <c r="AWJ390" s="446"/>
      <c r="AWK390" s="446"/>
      <c r="AWL390" s="446"/>
      <c r="AWM390" s="446"/>
      <c r="AWN390" s="446"/>
      <c r="AWO390" s="446"/>
      <c r="AWP390" s="446"/>
      <c r="AWQ390" s="446"/>
      <c r="AWR390" s="446"/>
      <c r="AWS390" s="446"/>
      <c r="AWT390" s="446"/>
      <c r="AWU390" s="446"/>
      <c r="AWV390" s="446"/>
      <c r="AWW390" s="446"/>
      <c r="AWX390" s="446"/>
      <c r="AWY390" s="446"/>
      <c r="AWZ390" s="446"/>
      <c r="AXA390" s="446"/>
      <c r="AXB390" s="446"/>
      <c r="AXC390" s="446"/>
      <c r="AXD390" s="446"/>
      <c r="AXE390" s="446"/>
      <c r="AXF390" s="446"/>
      <c r="AXG390" s="446"/>
      <c r="AXH390" s="446"/>
      <c r="AXI390" s="446"/>
      <c r="AXJ390" s="446"/>
      <c r="AXK390" s="446"/>
      <c r="AXL390" s="446"/>
      <c r="AXM390" s="446"/>
      <c r="AXN390" s="446"/>
      <c r="AXO390" s="446"/>
      <c r="AXP390" s="446"/>
      <c r="AXQ390" s="446"/>
      <c r="AXR390" s="446"/>
      <c r="AXS390" s="446"/>
      <c r="AXT390" s="446"/>
      <c r="AXU390" s="446"/>
      <c r="AXV390" s="446"/>
      <c r="AXW390" s="446"/>
      <c r="AXX390" s="446"/>
      <c r="AXY390" s="446"/>
      <c r="AXZ390" s="446"/>
      <c r="AYA390" s="446"/>
      <c r="AYB390" s="446"/>
      <c r="AYC390" s="446"/>
      <c r="AYD390" s="446"/>
      <c r="AYE390" s="446"/>
      <c r="AYF390" s="446"/>
      <c r="AYG390" s="446"/>
      <c r="AYH390" s="446"/>
      <c r="AYI390" s="446"/>
      <c r="AYJ390" s="446"/>
      <c r="AYK390" s="446"/>
      <c r="AYL390" s="446"/>
      <c r="AYM390" s="446"/>
      <c r="AYN390" s="446"/>
      <c r="AYO390" s="446"/>
      <c r="AYP390" s="446"/>
      <c r="AYQ390" s="446"/>
      <c r="AYR390" s="446"/>
      <c r="AYS390" s="446"/>
      <c r="AYT390" s="446"/>
      <c r="AYU390" s="446"/>
      <c r="AYV390" s="446"/>
      <c r="AYW390" s="446"/>
      <c r="AYX390" s="446"/>
      <c r="AYY390" s="446"/>
      <c r="AYZ390" s="446"/>
      <c r="AZA390" s="446"/>
      <c r="AZB390" s="446"/>
      <c r="AZC390" s="446"/>
      <c r="AZD390" s="446"/>
      <c r="AZE390" s="446"/>
      <c r="AZF390" s="446"/>
      <c r="AZG390" s="446"/>
      <c r="AZH390" s="446"/>
      <c r="AZI390" s="446"/>
      <c r="AZJ390" s="446"/>
      <c r="AZK390" s="446"/>
      <c r="AZL390" s="446"/>
      <c r="AZM390" s="446"/>
      <c r="AZN390" s="446"/>
      <c r="AZO390" s="446"/>
      <c r="AZP390" s="446"/>
      <c r="AZQ390" s="446"/>
      <c r="AZR390" s="446"/>
      <c r="AZS390" s="446"/>
      <c r="AZT390" s="446"/>
      <c r="AZU390" s="446"/>
      <c r="AZV390" s="446"/>
      <c r="AZW390" s="446"/>
      <c r="AZX390" s="446"/>
      <c r="AZY390" s="446"/>
      <c r="AZZ390" s="446"/>
      <c r="BAA390" s="446"/>
      <c r="BAB390" s="446"/>
      <c r="BAC390" s="446"/>
      <c r="BAD390" s="446"/>
      <c r="BAE390" s="446"/>
      <c r="BAF390" s="446"/>
      <c r="BAG390" s="446"/>
      <c r="BAH390" s="446"/>
      <c r="BAI390" s="446"/>
      <c r="BAJ390" s="446"/>
      <c r="BAK390" s="446"/>
      <c r="BAL390" s="446"/>
      <c r="BAM390" s="446"/>
      <c r="BAN390" s="446"/>
      <c r="BAO390" s="446"/>
      <c r="BAP390" s="446"/>
      <c r="BAQ390" s="446"/>
      <c r="BAR390" s="446"/>
      <c r="BAS390" s="446"/>
      <c r="BAT390" s="446"/>
      <c r="BAU390" s="446"/>
      <c r="BAV390" s="446"/>
      <c r="BAW390" s="446"/>
      <c r="BAX390" s="446"/>
      <c r="BAY390" s="446"/>
      <c r="BAZ390" s="446"/>
      <c r="BBA390" s="446"/>
      <c r="BBB390" s="446"/>
      <c r="BBC390" s="446"/>
      <c r="BBD390" s="446"/>
      <c r="BBE390" s="446"/>
      <c r="BBF390" s="446"/>
      <c r="BBG390" s="446"/>
      <c r="BBH390" s="446"/>
      <c r="BBI390" s="446"/>
      <c r="BBJ390" s="446"/>
      <c r="BBK390" s="446"/>
      <c r="BBL390" s="446"/>
      <c r="BBM390" s="446"/>
      <c r="BBN390" s="446"/>
      <c r="BBO390" s="446"/>
      <c r="BBP390" s="446"/>
      <c r="BBQ390" s="446"/>
      <c r="BBR390" s="446"/>
      <c r="BBS390" s="446"/>
      <c r="BBT390" s="446"/>
      <c r="BBU390" s="446"/>
      <c r="BBV390" s="446"/>
      <c r="BBW390" s="446"/>
      <c r="BBX390" s="446"/>
      <c r="BBY390" s="446"/>
      <c r="BBZ390" s="446"/>
      <c r="BCA390" s="446"/>
      <c r="BCB390" s="446"/>
      <c r="BCC390" s="446"/>
      <c r="BCD390" s="446"/>
      <c r="BCE390" s="446"/>
      <c r="BCF390" s="446"/>
      <c r="BCG390" s="446"/>
      <c r="BCH390" s="446"/>
      <c r="BCI390" s="446"/>
      <c r="BCJ390" s="446"/>
      <c r="BCK390" s="446"/>
      <c r="BCL390" s="446"/>
      <c r="BCM390" s="446"/>
      <c r="BCN390" s="446"/>
      <c r="BCO390" s="446"/>
      <c r="BCP390" s="446"/>
      <c r="BCQ390" s="446"/>
      <c r="BCR390" s="446"/>
      <c r="BCS390" s="446"/>
      <c r="BCT390" s="446"/>
      <c r="BCU390" s="446"/>
      <c r="BCV390" s="446"/>
      <c r="BCW390" s="446"/>
      <c r="BCX390" s="446"/>
      <c r="BCY390" s="446"/>
      <c r="BCZ390" s="446"/>
      <c r="BDA390" s="446"/>
      <c r="BDB390" s="446"/>
      <c r="BDC390" s="446"/>
      <c r="BDD390" s="446"/>
      <c r="BDE390" s="446"/>
      <c r="BDF390" s="446"/>
      <c r="BDG390" s="446"/>
      <c r="BDH390" s="446"/>
      <c r="BDI390" s="446"/>
      <c r="BDJ390" s="446"/>
      <c r="BDK390" s="446"/>
      <c r="BDL390" s="446"/>
      <c r="BDM390" s="446"/>
      <c r="BDN390" s="446"/>
      <c r="BDO390" s="446"/>
      <c r="BDP390" s="446"/>
      <c r="BDQ390" s="446"/>
      <c r="BDR390" s="446"/>
      <c r="BDS390" s="446"/>
      <c r="BDT390" s="446"/>
      <c r="BDU390" s="446"/>
      <c r="BDV390" s="446"/>
      <c r="BDW390" s="446"/>
      <c r="BDX390" s="446"/>
      <c r="BDY390" s="446"/>
      <c r="BDZ390" s="446"/>
      <c r="BEA390" s="446"/>
      <c r="BEB390" s="446"/>
      <c r="BEC390" s="446"/>
      <c r="BED390" s="446"/>
      <c r="BEE390" s="446"/>
      <c r="BEF390" s="446"/>
      <c r="BEG390" s="446"/>
      <c r="BEH390" s="446"/>
      <c r="BEI390" s="446"/>
      <c r="BEJ390" s="446"/>
      <c r="BEK390" s="446"/>
      <c r="BEL390" s="446"/>
      <c r="BEM390" s="446"/>
      <c r="BEN390" s="446"/>
      <c r="BEO390" s="446"/>
      <c r="BEP390" s="446"/>
      <c r="BEQ390" s="446"/>
      <c r="BER390" s="446"/>
      <c r="BES390" s="446"/>
      <c r="BET390" s="446"/>
      <c r="BEU390" s="446"/>
      <c r="BEV390" s="446"/>
      <c r="BEW390" s="446"/>
      <c r="BEX390" s="446"/>
      <c r="BEY390" s="446"/>
      <c r="BEZ390" s="446"/>
      <c r="BFA390" s="446"/>
      <c r="BFB390" s="446"/>
      <c r="BFC390" s="446"/>
      <c r="BFD390" s="446"/>
      <c r="BFE390" s="446"/>
      <c r="BFF390" s="446"/>
      <c r="BFG390" s="446"/>
      <c r="BFH390" s="446"/>
      <c r="BFI390" s="446"/>
      <c r="BFJ390" s="446"/>
      <c r="BFK390" s="446"/>
      <c r="BFL390" s="446"/>
      <c r="BFM390" s="446"/>
      <c r="BFN390" s="446"/>
      <c r="BFO390" s="446"/>
      <c r="BFP390" s="446"/>
      <c r="BFQ390" s="446"/>
      <c r="BFR390" s="446"/>
      <c r="BFS390" s="446"/>
      <c r="BFT390" s="446"/>
      <c r="BFU390" s="446"/>
      <c r="BFV390" s="446"/>
      <c r="BFW390" s="446"/>
      <c r="BFX390" s="446"/>
      <c r="BFY390" s="446"/>
      <c r="BFZ390" s="446"/>
      <c r="BGA390" s="446"/>
      <c r="BGB390" s="446"/>
      <c r="BGC390" s="446"/>
      <c r="BGD390" s="446"/>
      <c r="BGE390" s="446"/>
      <c r="BGF390" s="446"/>
      <c r="BGG390" s="446"/>
      <c r="BGH390" s="446"/>
      <c r="BGI390" s="446"/>
      <c r="BGJ390" s="446"/>
      <c r="BGK390" s="446"/>
      <c r="BGL390" s="446"/>
      <c r="BGM390" s="446"/>
      <c r="BGN390" s="446"/>
      <c r="BGO390" s="446"/>
      <c r="BGP390" s="446"/>
      <c r="BGQ390" s="446"/>
      <c r="BGR390" s="446"/>
      <c r="BGS390" s="446"/>
      <c r="BGT390" s="446"/>
      <c r="BGU390" s="446"/>
      <c r="BGV390" s="446"/>
      <c r="BGW390" s="446"/>
      <c r="BGX390" s="446"/>
      <c r="BGY390" s="446"/>
      <c r="BGZ390" s="446"/>
      <c r="BHA390" s="446"/>
      <c r="BHB390" s="446"/>
      <c r="BHC390" s="446"/>
      <c r="BHD390" s="446"/>
      <c r="BHE390" s="446"/>
      <c r="BHF390" s="446"/>
      <c r="BHG390" s="446"/>
      <c r="BHH390" s="446"/>
      <c r="BHI390" s="446"/>
      <c r="BHJ390" s="446"/>
      <c r="BHK390" s="446"/>
      <c r="BHL390" s="446"/>
      <c r="BHM390" s="446"/>
      <c r="BHN390" s="446"/>
      <c r="BHO390" s="446"/>
      <c r="BHP390" s="446"/>
      <c r="BHQ390" s="446"/>
      <c r="BHR390" s="446"/>
      <c r="BHS390" s="446"/>
      <c r="BHT390" s="446"/>
      <c r="BHU390" s="446"/>
      <c r="BHV390" s="446"/>
      <c r="BHW390" s="446"/>
      <c r="BHX390" s="446"/>
      <c r="BHY390" s="446"/>
      <c r="BHZ390" s="446"/>
      <c r="BIA390" s="446"/>
      <c r="BIB390" s="446"/>
      <c r="BIC390" s="446"/>
      <c r="BID390" s="446"/>
      <c r="BIE390" s="446"/>
      <c r="BIF390" s="446"/>
      <c r="BIG390" s="446"/>
      <c r="BIH390" s="446"/>
      <c r="BII390" s="446"/>
      <c r="BIJ390" s="446"/>
      <c r="BIK390" s="446"/>
      <c r="BIL390" s="446"/>
      <c r="BIM390" s="446"/>
      <c r="BIN390" s="446"/>
      <c r="BIO390" s="446"/>
      <c r="BIP390" s="446"/>
      <c r="BIQ390" s="446"/>
      <c r="BIR390" s="446"/>
      <c r="BIS390" s="446"/>
      <c r="BIT390" s="446"/>
      <c r="BIU390" s="446"/>
      <c r="BIV390" s="446"/>
      <c r="BIW390" s="446"/>
      <c r="BIX390" s="446"/>
      <c r="BIY390" s="446"/>
      <c r="BIZ390" s="446"/>
      <c r="BJA390" s="446"/>
      <c r="BJB390" s="446"/>
      <c r="BJC390" s="446"/>
      <c r="BJD390" s="446"/>
      <c r="BJE390" s="446"/>
      <c r="BJF390" s="446"/>
      <c r="BJG390" s="446"/>
      <c r="BJH390" s="446"/>
      <c r="BJI390" s="446"/>
      <c r="BJJ390" s="446"/>
      <c r="BJK390" s="446"/>
      <c r="BJL390" s="446"/>
      <c r="BJM390" s="446"/>
      <c r="BJN390" s="446"/>
      <c r="BJO390" s="446"/>
      <c r="BJP390" s="446"/>
      <c r="BJQ390" s="446"/>
      <c r="BJR390" s="446"/>
      <c r="BJS390" s="446"/>
      <c r="BJT390" s="446"/>
      <c r="BJU390" s="446"/>
      <c r="BJV390" s="446"/>
      <c r="BJW390" s="446"/>
      <c r="BJX390" s="446"/>
      <c r="BJY390" s="446"/>
      <c r="BJZ390" s="446"/>
      <c r="BKA390" s="446"/>
      <c r="BKB390" s="446"/>
      <c r="BKC390" s="446"/>
      <c r="BKD390" s="446"/>
      <c r="BKE390" s="446"/>
      <c r="BKF390" s="446"/>
      <c r="BKG390" s="446"/>
      <c r="BKH390" s="446"/>
      <c r="BKI390" s="446"/>
      <c r="BKJ390" s="446"/>
      <c r="BKK390" s="446"/>
      <c r="BKL390" s="446"/>
      <c r="BKM390" s="446"/>
      <c r="BKN390" s="446"/>
      <c r="BKO390" s="446"/>
      <c r="BKP390" s="446"/>
      <c r="BKQ390" s="446"/>
      <c r="BKR390" s="446"/>
      <c r="BKS390" s="446"/>
      <c r="BKT390" s="446"/>
      <c r="BKU390" s="446"/>
      <c r="BKV390" s="446"/>
      <c r="BKW390" s="446"/>
      <c r="BKX390" s="446"/>
      <c r="BKY390" s="446"/>
      <c r="BKZ390" s="446"/>
      <c r="BLA390" s="446"/>
      <c r="BLB390" s="446"/>
      <c r="BLC390" s="446"/>
      <c r="BLD390" s="446"/>
      <c r="BLE390" s="446"/>
      <c r="BLF390" s="446"/>
      <c r="BLG390" s="446"/>
      <c r="BLH390" s="446"/>
      <c r="BLI390" s="446"/>
      <c r="BLJ390" s="446"/>
      <c r="BLK390" s="446"/>
      <c r="BLL390" s="446"/>
      <c r="BLM390" s="446"/>
      <c r="BLN390" s="446"/>
      <c r="BLO390" s="446"/>
      <c r="BLP390" s="446"/>
      <c r="BLQ390" s="446"/>
      <c r="BLR390" s="446"/>
      <c r="BLS390" s="446"/>
      <c r="BLT390" s="446"/>
      <c r="BLU390" s="446"/>
      <c r="BLV390" s="446"/>
      <c r="BLW390" s="446"/>
      <c r="BLX390" s="446"/>
      <c r="BLY390" s="446"/>
      <c r="BLZ390" s="446"/>
      <c r="BMA390" s="446"/>
      <c r="BMB390" s="446"/>
      <c r="BMC390" s="446"/>
      <c r="BMD390" s="446"/>
      <c r="BME390" s="446"/>
      <c r="BMF390" s="446"/>
      <c r="BMG390" s="446"/>
      <c r="BMH390" s="446"/>
      <c r="BMI390" s="446"/>
      <c r="BMJ390" s="446"/>
      <c r="BMK390" s="446"/>
      <c r="BML390" s="446"/>
      <c r="BMM390" s="446"/>
      <c r="BMN390" s="446"/>
      <c r="BMO390" s="446"/>
      <c r="BMP390" s="446"/>
      <c r="BMQ390" s="446"/>
      <c r="BMR390" s="446"/>
      <c r="BMS390" s="446"/>
      <c r="BMT390" s="446"/>
      <c r="BMU390" s="446"/>
      <c r="BMV390" s="446"/>
      <c r="BMW390" s="446"/>
      <c r="BMX390" s="446"/>
      <c r="BMY390" s="446"/>
      <c r="BMZ390" s="446"/>
      <c r="BNA390" s="446"/>
      <c r="BNB390" s="446"/>
      <c r="BNC390" s="446"/>
      <c r="BND390" s="446"/>
      <c r="BNE390" s="446"/>
      <c r="BNF390" s="446"/>
      <c r="BNG390" s="446"/>
      <c r="BNH390" s="446"/>
      <c r="BNI390" s="446"/>
      <c r="BNJ390" s="446"/>
      <c r="BNK390" s="446"/>
      <c r="BNL390" s="446"/>
      <c r="BNM390" s="446"/>
      <c r="BNN390" s="446"/>
      <c r="BNO390" s="446"/>
      <c r="BNP390" s="446"/>
      <c r="BNQ390" s="446"/>
      <c r="BNR390" s="446"/>
      <c r="BNS390" s="446"/>
      <c r="BNT390" s="446"/>
      <c r="BNU390" s="446"/>
      <c r="BNV390" s="446"/>
      <c r="BNW390" s="446"/>
      <c r="BNX390" s="446"/>
      <c r="BNY390" s="446"/>
      <c r="BNZ390" s="446"/>
      <c r="BOA390" s="446"/>
      <c r="BOB390" s="446"/>
      <c r="BOC390" s="446"/>
      <c r="BOD390" s="446"/>
      <c r="BOE390" s="446"/>
      <c r="BOF390" s="446"/>
      <c r="BOG390" s="446"/>
      <c r="BOH390" s="446"/>
      <c r="BOI390" s="446"/>
      <c r="BOJ390" s="446"/>
      <c r="BOK390" s="446"/>
      <c r="BOL390" s="446"/>
      <c r="BOM390" s="446"/>
      <c r="BON390" s="446"/>
      <c r="BOO390" s="446"/>
      <c r="BOP390" s="446"/>
      <c r="BOQ390" s="446"/>
      <c r="BOR390" s="446"/>
      <c r="BOS390" s="446"/>
      <c r="BOT390" s="446"/>
      <c r="BOU390" s="446"/>
      <c r="BOV390" s="446"/>
      <c r="BOW390" s="446"/>
      <c r="BOX390" s="446"/>
      <c r="BOY390" s="446"/>
      <c r="BOZ390" s="446"/>
      <c r="BPA390" s="446"/>
      <c r="BPB390" s="446"/>
      <c r="BPC390" s="446"/>
      <c r="BPD390" s="446"/>
      <c r="BPE390" s="446"/>
      <c r="BPF390" s="446"/>
      <c r="BPG390" s="446"/>
      <c r="BPH390" s="446"/>
      <c r="BPI390" s="446"/>
      <c r="BPJ390" s="446"/>
      <c r="BPK390" s="446"/>
      <c r="BPL390" s="446"/>
      <c r="BPM390" s="446"/>
      <c r="BPN390" s="446"/>
      <c r="BPO390" s="446"/>
      <c r="BPP390" s="446"/>
      <c r="BPQ390" s="446"/>
      <c r="BPR390" s="446"/>
      <c r="BPS390" s="446"/>
      <c r="BPT390" s="446"/>
      <c r="BPU390" s="446"/>
      <c r="BPV390" s="446"/>
      <c r="BPW390" s="446"/>
      <c r="BPX390" s="446"/>
      <c r="BPY390" s="446"/>
      <c r="BPZ390" s="446"/>
      <c r="BQA390" s="446"/>
      <c r="BQB390" s="446"/>
      <c r="BQC390" s="446"/>
      <c r="BQD390" s="446"/>
      <c r="BQE390" s="446"/>
      <c r="BQF390" s="446"/>
      <c r="BQG390" s="446"/>
      <c r="BQH390" s="446"/>
      <c r="BQI390" s="446"/>
      <c r="BQJ390" s="446"/>
      <c r="BQK390" s="446"/>
      <c r="BQL390" s="446"/>
      <c r="BQM390" s="446"/>
      <c r="BQN390" s="446"/>
      <c r="BQO390" s="446"/>
      <c r="BQP390" s="446"/>
      <c r="BQQ390" s="446"/>
      <c r="BQR390" s="446"/>
      <c r="BQS390" s="446"/>
      <c r="BQT390" s="446"/>
      <c r="BQU390" s="446"/>
      <c r="BQV390" s="446"/>
      <c r="BQW390" s="446"/>
      <c r="BQX390" s="446"/>
      <c r="BQY390" s="446"/>
      <c r="BQZ390" s="446"/>
      <c r="BRA390" s="446"/>
      <c r="BRB390" s="446"/>
      <c r="BRC390" s="446"/>
      <c r="BRD390" s="446"/>
      <c r="BRE390" s="446"/>
      <c r="BRF390" s="446"/>
      <c r="BRG390" s="446"/>
      <c r="BRH390" s="446"/>
      <c r="BRI390" s="446"/>
      <c r="BRJ390" s="446"/>
      <c r="BRK390" s="446"/>
      <c r="BRL390" s="446"/>
      <c r="BRM390" s="446"/>
      <c r="BRN390" s="446"/>
      <c r="BRO390" s="446"/>
      <c r="BRP390" s="446"/>
      <c r="BRQ390" s="446"/>
      <c r="BRR390" s="446"/>
      <c r="BRS390" s="446"/>
      <c r="BRT390" s="446"/>
      <c r="BRU390" s="446"/>
      <c r="BRV390" s="446"/>
      <c r="BRW390" s="446"/>
      <c r="BRX390" s="446"/>
      <c r="BRY390" s="446"/>
      <c r="BRZ390" s="446"/>
      <c r="BSA390" s="446"/>
      <c r="BSB390" s="446"/>
      <c r="BSC390" s="446"/>
      <c r="BSD390" s="446"/>
      <c r="BSE390" s="446"/>
      <c r="BSF390" s="446"/>
      <c r="BSG390" s="446"/>
      <c r="BSH390" s="446"/>
      <c r="BSI390" s="446"/>
      <c r="BSJ390" s="446"/>
      <c r="BSK390" s="446"/>
      <c r="BSL390" s="446"/>
      <c r="BSM390" s="446"/>
      <c r="BSN390" s="446"/>
      <c r="BSO390" s="446"/>
      <c r="BSP390" s="446"/>
      <c r="BSQ390" s="446"/>
      <c r="BSR390" s="446"/>
      <c r="BSS390" s="446"/>
      <c r="BST390" s="446"/>
      <c r="BSU390" s="446"/>
      <c r="BSV390" s="446"/>
      <c r="BSW390" s="446"/>
      <c r="BSX390" s="446"/>
      <c r="BSY390" s="446"/>
      <c r="BSZ390" s="446"/>
      <c r="BTA390" s="446"/>
      <c r="BTB390" s="446"/>
      <c r="BTC390" s="446"/>
      <c r="BTD390" s="446"/>
      <c r="BTE390" s="446"/>
      <c r="BTF390" s="446"/>
      <c r="BTG390" s="446"/>
      <c r="BTH390" s="446"/>
      <c r="BTI390" s="446"/>
      <c r="BTJ390" s="446"/>
      <c r="BTK390" s="446"/>
      <c r="BTL390" s="446"/>
      <c r="BTM390" s="446"/>
      <c r="BTN390" s="446"/>
      <c r="BTO390" s="446"/>
      <c r="BTP390" s="446"/>
      <c r="BTQ390" s="446"/>
      <c r="BTR390" s="446"/>
      <c r="BTS390" s="446"/>
      <c r="BTT390" s="446"/>
      <c r="BTU390" s="446"/>
      <c r="BTV390" s="446"/>
      <c r="BTW390" s="446"/>
      <c r="BTX390" s="446"/>
      <c r="BTY390" s="446"/>
      <c r="BTZ390" s="446"/>
      <c r="BUA390" s="446"/>
      <c r="BUB390" s="446"/>
      <c r="BUC390" s="446"/>
      <c r="BUD390" s="446"/>
      <c r="BUE390" s="446"/>
      <c r="BUF390" s="446"/>
      <c r="BUG390" s="446"/>
      <c r="BUH390" s="446"/>
      <c r="BUI390" s="446"/>
      <c r="BUJ390" s="446"/>
      <c r="BUK390" s="446"/>
      <c r="BUL390" s="446"/>
      <c r="BUM390" s="446"/>
      <c r="BUN390" s="446"/>
      <c r="BUO390" s="446"/>
      <c r="BUP390" s="446"/>
      <c r="BUQ390" s="446"/>
      <c r="BUR390" s="446"/>
      <c r="BUS390" s="446"/>
      <c r="BUT390" s="446"/>
      <c r="BUU390" s="446"/>
      <c r="BUV390" s="446"/>
      <c r="BUW390" s="446"/>
      <c r="BUX390" s="446"/>
      <c r="BUY390" s="446"/>
      <c r="BUZ390" s="446"/>
      <c r="BVA390" s="446"/>
      <c r="BVB390" s="446"/>
      <c r="BVC390" s="446"/>
      <c r="BVD390" s="446"/>
      <c r="BVE390" s="446"/>
      <c r="BVF390" s="446"/>
      <c r="BVG390" s="446"/>
      <c r="BVH390" s="446"/>
      <c r="BVI390" s="446"/>
      <c r="BVJ390" s="446"/>
      <c r="BVK390" s="446"/>
      <c r="BVL390" s="446"/>
      <c r="BVM390" s="446"/>
      <c r="BVN390" s="446"/>
      <c r="BVO390" s="446"/>
      <c r="BVP390" s="446"/>
      <c r="BVQ390" s="446"/>
      <c r="BVR390" s="446"/>
      <c r="BVS390" s="446"/>
      <c r="BVT390" s="446"/>
      <c r="BVU390" s="446"/>
      <c r="BVV390" s="446"/>
      <c r="BVW390" s="446"/>
      <c r="BVX390" s="446"/>
      <c r="BVY390" s="446"/>
      <c r="BVZ390" s="446"/>
      <c r="BWA390" s="446"/>
      <c r="BWB390" s="446"/>
      <c r="BWC390" s="446"/>
      <c r="BWD390" s="446"/>
      <c r="BWE390" s="446"/>
      <c r="BWF390" s="446"/>
      <c r="BWG390" s="446"/>
      <c r="BWH390" s="446"/>
      <c r="BWI390" s="446"/>
      <c r="BWJ390" s="446"/>
      <c r="BWK390" s="446"/>
      <c r="BWL390" s="446"/>
      <c r="BWM390" s="446"/>
      <c r="BWN390" s="446"/>
      <c r="BWO390" s="446"/>
      <c r="BWP390" s="446"/>
      <c r="BWQ390" s="446"/>
      <c r="BWR390" s="446"/>
      <c r="BWS390" s="446"/>
      <c r="BWT390" s="446"/>
      <c r="BWU390" s="446"/>
      <c r="BWV390" s="446"/>
      <c r="BWW390" s="446"/>
      <c r="BWX390" s="446"/>
      <c r="BWY390" s="446"/>
      <c r="BWZ390" s="446"/>
      <c r="BXA390" s="446"/>
      <c r="BXB390" s="446"/>
      <c r="BXC390" s="446"/>
      <c r="BXD390" s="446"/>
      <c r="BXE390" s="446"/>
      <c r="BXF390" s="446"/>
      <c r="BXG390" s="446"/>
      <c r="BXH390" s="446"/>
      <c r="BXI390" s="446"/>
      <c r="BXJ390" s="446"/>
      <c r="BXK390" s="446"/>
      <c r="BXL390" s="446"/>
      <c r="BXM390" s="446"/>
      <c r="BXN390" s="446"/>
      <c r="BXO390" s="446"/>
      <c r="BXP390" s="446"/>
      <c r="BXQ390" s="446"/>
      <c r="BXR390" s="446"/>
      <c r="BXS390" s="446"/>
      <c r="BXT390" s="446"/>
      <c r="BXU390" s="446"/>
      <c r="BXV390" s="446"/>
      <c r="BXW390" s="446"/>
      <c r="BXX390" s="446"/>
      <c r="BXY390" s="446"/>
      <c r="BXZ390" s="446"/>
      <c r="BYA390" s="446"/>
      <c r="BYB390" s="446"/>
      <c r="BYC390" s="446"/>
      <c r="BYD390" s="446"/>
      <c r="BYE390" s="446"/>
      <c r="BYF390" s="446"/>
      <c r="BYG390" s="446"/>
      <c r="BYH390" s="446"/>
      <c r="BYI390" s="446"/>
      <c r="BYJ390" s="446"/>
      <c r="BYK390" s="446"/>
      <c r="BYL390" s="446"/>
      <c r="BYM390" s="446"/>
      <c r="BYN390" s="446"/>
      <c r="BYO390" s="446"/>
      <c r="BYP390" s="446"/>
      <c r="BYQ390" s="446"/>
      <c r="BYR390" s="446"/>
      <c r="BYS390" s="446"/>
      <c r="BYT390" s="446"/>
      <c r="BYU390" s="446"/>
      <c r="BYV390" s="446"/>
      <c r="BYW390" s="446"/>
      <c r="BYX390" s="446"/>
      <c r="BYY390" s="446"/>
      <c r="BYZ390" s="446"/>
      <c r="BZA390" s="446"/>
      <c r="BZB390" s="446"/>
      <c r="BZC390" s="446"/>
      <c r="BZD390" s="446"/>
      <c r="BZE390" s="446"/>
      <c r="BZF390" s="446"/>
      <c r="BZG390" s="446"/>
      <c r="BZH390" s="446"/>
      <c r="BZI390" s="446"/>
      <c r="BZJ390" s="446"/>
      <c r="BZK390" s="446"/>
      <c r="BZL390" s="446"/>
      <c r="BZM390" s="446"/>
      <c r="BZN390" s="446"/>
      <c r="BZO390" s="446"/>
      <c r="BZP390" s="446"/>
      <c r="BZQ390" s="446"/>
      <c r="BZR390" s="446"/>
      <c r="BZS390" s="446"/>
      <c r="BZT390" s="446"/>
      <c r="BZU390" s="446"/>
      <c r="BZV390" s="446"/>
      <c r="BZW390" s="446"/>
      <c r="BZX390" s="446"/>
      <c r="BZY390" s="446"/>
      <c r="BZZ390" s="446"/>
      <c r="CAA390" s="446"/>
      <c r="CAB390" s="446"/>
      <c r="CAC390" s="446"/>
      <c r="CAD390" s="446"/>
      <c r="CAE390" s="446"/>
      <c r="CAF390" s="446"/>
      <c r="CAG390" s="446"/>
      <c r="CAH390" s="446"/>
      <c r="CAI390" s="446"/>
      <c r="CAJ390" s="446"/>
      <c r="CAK390" s="446"/>
      <c r="CAL390" s="446"/>
      <c r="CAM390" s="446"/>
      <c r="CAN390" s="446"/>
      <c r="CAO390" s="446"/>
      <c r="CAP390" s="446"/>
      <c r="CAQ390" s="446"/>
      <c r="CAR390" s="446"/>
      <c r="CAS390" s="446"/>
      <c r="CAT390" s="446"/>
      <c r="CAU390" s="446"/>
      <c r="CAV390" s="446"/>
      <c r="CAW390" s="446"/>
      <c r="CAX390" s="446"/>
      <c r="CAY390" s="446"/>
      <c r="CAZ390" s="446"/>
      <c r="CBA390" s="446"/>
      <c r="CBB390" s="446"/>
      <c r="CBC390" s="446"/>
      <c r="CBD390" s="446"/>
      <c r="CBE390" s="446"/>
      <c r="CBF390" s="446"/>
      <c r="CBG390" s="446"/>
      <c r="CBH390" s="446"/>
      <c r="CBI390" s="446"/>
      <c r="CBJ390" s="446"/>
      <c r="CBK390" s="446"/>
      <c r="CBL390" s="446"/>
      <c r="CBM390" s="446"/>
      <c r="CBN390" s="446"/>
      <c r="CBO390" s="446"/>
      <c r="CBP390" s="446"/>
      <c r="CBQ390" s="446"/>
      <c r="CBR390" s="446"/>
      <c r="CBS390" s="446"/>
      <c r="CBT390" s="446"/>
      <c r="CBU390" s="446"/>
      <c r="CBV390" s="446"/>
      <c r="CBW390" s="446"/>
      <c r="CBX390" s="446"/>
      <c r="CBY390" s="446"/>
      <c r="CBZ390" s="446"/>
      <c r="CCA390" s="446"/>
      <c r="CCB390" s="446"/>
      <c r="CCC390" s="446"/>
      <c r="CCD390" s="446"/>
      <c r="CCE390" s="446"/>
      <c r="CCF390" s="446"/>
      <c r="CCG390" s="446"/>
      <c r="CCH390" s="446"/>
      <c r="CCI390" s="446"/>
      <c r="CCJ390" s="446"/>
      <c r="CCK390" s="446"/>
      <c r="CCL390" s="446"/>
      <c r="CCM390" s="446"/>
      <c r="CCN390" s="446"/>
      <c r="CCO390" s="446"/>
      <c r="CCP390" s="446"/>
      <c r="CCQ390" s="446"/>
      <c r="CCR390" s="446"/>
      <c r="CCS390" s="446"/>
      <c r="CCT390" s="446"/>
      <c r="CCU390" s="446"/>
      <c r="CCV390" s="446"/>
      <c r="CCW390" s="446"/>
      <c r="CCX390" s="446"/>
      <c r="CCY390" s="446"/>
      <c r="CCZ390" s="446"/>
      <c r="CDA390" s="446"/>
      <c r="CDB390" s="446"/>
      <c r="CDC390" s="446"/>
      <c r="CDD390" s="446"/>
      <c r="CDE390" s="446"/>
      <c r="CDF390" s="446"/>
      <c r="CDG390" s="446"/>
      <c r="CDH390" s="446"/>
      <c r="CDI390" s="446"/>
      <c r="CDJ390" s="446"/>
      <c r="CDK390" s="446"/>
      <c r="CDL390" s="446"/>
      <c r="CDM390" s="446"/>
      <c r="CDN390" s="446"/>
      <c r="CDO390" s="446"/>
      <c r="CDP390" s="446"/>
      <c r="CDQ390" s="446"/>
      <c r="CDR390" s="446"/>
      <c r="CDS390" s="446"/>
      <c r="CDT390" s="446"/>
      <c r="CDU390" s="446"/>
      <c r="CDV390" s="446"/>
      <c r="CDW390" s="446"/>
      <c r="CDX390" s="446"/>
      <c r="CDY390" s="446"/>
      <c r="CDZ390" s="446"/>
      <c r="CEA390" s="446"/>
      <c r="CEB390" s="446"/>
      <c r="CEC390" s="446"/>
      <c r="CED390" s="446"/>
      <c r="CEE390" s="446"/>
      <c r="CEF390" s="446"/>
      <c r="CEG390" s="446"/>
      <c r="CEH390" s="446"/>
      <c r="CEI390" s="446"/>
      <c r="CEJ390" s="446"/>
      <c r="CEK390" s="446"/>
      <c r="CEL390" s="446"/>
      <c r="CEM390" s="446"/>
      <c r="CEN390" s="446"/>
      <c r="CEO390" s="446"/>
      <c r="CEP390" s="446"/>
      <c r="CEQ390" s="446"/>
      <c r="CER390" s="446"/>
      <c r="CES390" s="446"/>
      <c r="CET390" s="446"/>
      <c r="CEU390" s="446"/>
      <c r="CEV390" s="446"/>
      <c r="CEW390" s="446"/>
      <c r="CEX390" s="446"/>
      <c r="CEY390" s="446"/>
      <c r="CEZ390" s="446"/>
      <c r="CFA390" s="446"/>
      <c r="CFB390" s="446"/>
      <c r="CFC390" s="446"/>
      <c r="CFD390" s="446"/>
      <c r="CFE390" s="446"/>
      <c r="CFF390" s="446"/>
      <c r="CFG390" s="446"/>
      <c r="CFH390" s="446"/>
      <c r="CFI390" s="446"/>
      <c r="CFJ390" s="446"/>
      <c r="CFK390" s="446"/>
      <c r="CFL390" s="446"/>
      <c r="CFM390" s="446"/>
      <c r="CFN390" s="446"/>
      <c r="CFO390" s="446"/>
      <c r="CFP390" s="446"/>
      <c r="CFQ390" s="446"/>
      <c r="CFR390" s="446"/>
      <c r="CFS390" s="446"/>
      <c r="CFT390" s="446"/>
      <c r="CFU390" s="446"/>
      <c r="CFV390" s="446"/>
      <c r="CFW390" s="446"/>
      <c r="CFX390" s="446"/>
      <c r="CFY390" s="446"/>
      <c r="CFZ390" s="446"/>
      <c r="CGA390" s="446"/>
      <c r="CGB390" s="446"/>
      <c r="CGC390" s="446"/>
      <c r="CGD390" s="446"/>
      <c r="CGE390" s="446"/>
      <c r="CGF390" s="446"/>
      <c r="CGG390" s="446"/>
      <c r="CGH390" s="446"/>
      <c r="CGI390" s="446"/>
      <c r="CGJ390" s="446"/>
      <c r="CGK390" s="446"/>
      <c r="CGL390" s="446"/>
      <c r="CGM390" s="446"/>
      <c r="CGN390" s="446"/>
      <c r="CGO390" s="446"/>
      <c r="CGP390" s="446"/>
      <c r="CGQ390" s="446"/>
      <c r="CGR390" s="446"/>
      <c r="CGS390" s="446"/>
      <c r="CGT390" s="446"/>
      <c r="CGU390" s="446"/>
      <c r="CGV390" s="446"/>
      <c r="CGW390" s="446"/>
      <c r="CGX390" s="446"/>
      <c r="CGY390" s="446"/>
      <c r="CGZ390" s="446"/>
      <c r="CHA390" s="446"/>
      <c r="CHB390" s="446"/>
      <c r="CHC390" s="446"/>
      <c r="CHD390" s="446"/>
      <c r="CHE390" s="446"/>
      <c r="CHF390" s="446"/>
      <c r="CHG390" s="446"/>
      <c r="CHH390" s="446"/>
      <c r="CHI390" s="446"/>
      <c r="CHJ390" s="446"/>
      <c r="CHK390" s="446"/>
      <c r="CHL390" s="446"/>
      <c r="CHM390" s="446"/>
      <c r="CHN390" s="446"/>
      <c r="CHO390" s="446"/>
      <c r="CHP390" s="446"/>
      <c r="CHQ390" s="446"/>
      <c r="CHR390" s="446"/>
      <c r="CHS390" s="446"/>
      <c r="CHT390" s="446"/>
      <c r="CHU390" s="446"/>
      <c r="CHV390" s="446"/>
      <c r="CHW390" s="446"/>
      <c r="CHX390" s="446"/>
      <c r="CHY390" s="446"/>
      <c r="CHZ390" s="446"/>
      <c r="CIA390" s="446"/>
      <c r="CIB390" s="446"/>
      <c r="CIC390" s="446"/>
      <c r="CID390" s="446"/>
      <c r="CIE390" s="446"/>
      <c r="CIF390" s="446"/>
      <c r="CIG390" s="446"/>
      <c r="CIH390" s="446"/>
      <c r="CII390" s="446"/>
      <c r="CIJ390" s="446"/>
      <c r="CIK390" s="446"/>
      <c r="CIL390" s="446"/>
      <c r="CIM390" s="446"/>
      <c r="CIN390" s="446"/>
      <c r="CIO390" s="446"/>
      <c r="CIP390" s="446"/>
      <c r="CIQ390" s="446"/>
      <c r="CIR390" s="446"/>
      <c r="CIS390" s="446"/>
      <c r="CIT390" s="446"/>
      <c r="CIU390" s="446"/>
      <c r="CIV390" s="446"/>
      <c r="CIW390" s="446"/>
      <c r="CIX390" s="446"/>
      <c r="CIY390" s="446"/>
      <c r="CIZ390" s="446"/>
      <c r="CJA390" s="446"/>
      <c r="CJB390" s="446"/>
      <c r="CJC390" s="446"/>
      <c r="CJD390" s="446"/>
      <c r="CJE390" s="446"/>
      <c r="CJF390" s="446"/>
      <c r="CJG390" s="446"/>
      <c r="CJH390" s="446"/>
      <c r="CJI390" s="446"/>
      <c r="CJJ390" s="446"/>
      <c r="CJK390" s="446"/>
      <c r="CJL390" s="446"/>
      <c r="CJM390" s="446"/>
      <c r="CJN390" s="446"/>
      <c r="CJO390" s="446"/>
      <c r="CJP390" s="446"/>
      <c r="CJQ390" s="446"/>
      <c r="CJR390" s="446"/>
      <c r="CJS390" s="446"/>
      <c r="CJT390" s="446"/>
      <c r="CJU390" s="446"/>
      <c r="CJV390" s="446"/>
      <c r="CJW390" s="446"/>
      <c r="CJX390" s="446"/>
      <c r="CJY390" s="446"/>
      <c r="CJZ390" s="446"/>
      <c r="CKA390" s="446"/>
      <c r="CKB390" s="446"/>
      <c r="CKC390" s="446"/>
      <c r="CKD390" s="446"/>
      <c r="CKE390" s="446"/>
      <c r="CKF390" s="446"/>
      <c r="CKG390" s="446"/>
      <c r="CKH390" s="446"/>
      <c r="CKI390" s="446"/>
      <c r="CKJ390" s="446"/>
      <c r="CKK390" s="446"/>
      <c r="CKL390" s="446"/>
      <c r="CKM390" s="446"/>
      <c r="CKN390" s="446"/>
      <c r="CKO390" s="446"/>
      <c r="CKP390" s="446"/>
      <c r="CKQ390" s="446"/>
      <c r="CKR390" s="446"/>
      <c r="CKS390" s="446"/>
      <c r="CKT390" s="446"/>
      <c r="CKU390" s="446"/>
      <c r="CKV390" s="446"/>
      <c r="CKW390" s="446"/>
      <c r="CKX390" s="446"/>
      <c r="CKY390" s="446"/>
      <c r="CKZ390" s="446"/>
      <c r="CLA390" s="446"/>
      <c r="CLB390" s="446"/>
      <c r="CLC390" s="446"/>
      <c r="CLD390" s="446"/>
      <c r="CLE390" s="446"/>
      <c r="CLF390" s="446"/>
      <c r="CLG390" s="446"/>
      <c r="CLH390" s="446"/>
      <c r="CLI390" s="446"/>
      <c r="CLJ390" s="446"/>
      <c r="CLK390" s="446"/>
      <c r="CLL390" s="446"/>
      <c r="CLM390" s="446"/>
      <c r="CLN390" s="446"/>
      <c r="CLO390" s="446"/>
      <c r="CLP390" s="446"/>
      <c r="CLQ390" s="446"/>
      <c r="CLR390" s="446"/>
      <c r="CLS390" s="446"/>
      <c r="CLT390" s="446"/>
      <c r="CLU390" s="446"/>
      <c r="CLV390" s="446"/>
      <c r="CLW390" s="446"/>
      <c r="CLX390" s="446"/>
      <c r="CLY390" s="446"/>
      <c r="CLZ390" s="446"/>
      <c r="CMA390" s="446"/>
      <c r="CMB390" s="446"/>
      <c r="CMC390" s="446"/>
      <c r="CMD390" s="446"/>
      <c r="CME390" s="446"/>
      <c r="CMF390" s="446"/>
      <c r="CMG390" s="446"/>
      <c r="CMH390" s="446"/>
      <c r="CMI390" s="446"/>
      <c r="CMJ390" s="446"/>
      <c r="CMK390" s="446"/>
      <c r="CML390" s="446"/>
      <c r="CMM390" s="446"/>
      <c r="CMN390" s="446"/>
      <c r="CMO390" s="446"/>
      <c r="CMP390" s="446"/>
      <c r="CMQ390" s="446"/>
      <c r="CMR390" s="446"/>
      <c r="CMS390" s="446"/>
      <c r="CMT390" s="446"/>
      <c r="CMU390" s="446"/>
      <c r="CMV390" s="446"/>
      <c r="CMW390" s="446"/>
      <c r="CMX390" s="446"/>
      <c r="CMY390" s="446"/>
      <c r="CMZ390" s="446"/>
      <c r="CNA390" s="446"/>
      <c r="CNB390" s="446"/>
      <c r="CNC390" s="446"/>
      <c r="CND390" s="446"/>
      <c r="CNE390" s="446"/>
      <c r="CNF390" s="446"/>
      <c r="CNG390" s="446"/>
      <c r="CNH390" s="446"/>
      <c r="CNI390" s="446"/>
      <c r="CNJ390" s="446"/>
      <c r="CNK390" s="446"/>
      <c r="CNL390" s="446"/>
      <c r="CNM390" s="446"/>
      <c r="CNN390" s="446"/>
      <c r="CNO390" s="446"/>
      <c r="CNP390" s="446"/>
      <c r="CNQ390" s="446"/>
      <c r="CNR390" s="446"/>
      <c r="CNS390" s="446"/>
      <c r="CNT390" s="446"/>
      <c r="CNU390" s="446"/>
      <c r="CNV390" s="446"/>
      <c r="CNW390" s="446"/>
      <c r="CNX390" s="446"/>
      <c r="CNY390" s="446"/>
      <c r="CNZ390" s="446"/>
      <c r="COA390" s="446"/>
      <c r="COB390" s="446"/>
      <c r="COC390" s="446"/>
      <c r="COD390" s="446"/>
      <c r="COE390" s="446"/>
      <c r="COF390" s="446"/>
      <c r="COG390" s="446"/>
      <c r="COH390" s="446"/>
      <c r="COI390" s="446"/>
      <c r="COJ390" s="446"/>
      <c r="COK390" s="446"/>
      <c r="COL390" s="446"/>
      <c r="COM390" s="446"/>
      <c r="CON390" s="446"/>
      <c r="COO390" s="446"/>
      <c r="COP390" s="446"/>
      <c r="COQ390" s="446"/>
      <c r="COR390" s="446"/>
      <c r="COS390" s="446"/>
      <c r="COT390" s="446"/>
      <c r="COU390" s="446"/>
      <c r="COV390" s="446"/>
      <c r="COW390" s="446"/>
      <c r="COX390" s="446"/>
      <c r="COY390" s="446"/>
      <c r="COZ390" s="446"/>
      <c r="CPA390" s="446"/>
      <c r="CPB390" s="446"/>
      <c r="CPC390" s="446"/>
      <c r="CPD390" s="446"/>
      <c r="CPE390" s="446"/>
      <c r="CPF390" s="446"/>
      <c r="CPG390" s="446"/>
      <c r="CPH390" s="446"/>
      <c r="CPI390" s="446"/>
      <c r="CPJ390" s="446"/>
      <c r="CPK390" s="446"/>
      <c r="CPL390" s="446"/>
      <c r="CPM390" s="446"/>
      <c r="CPN390" s="446"/>
      <c r="CPO390" s="446"/>
      <c r="CPP390" s="446"/>
      <c r="CPQ390" s="446"/>
      <c r="CPR390" s="446"/>
      <c r="CPS390" s="446"/>
      <c r="CPT390" s="446"/>
      <c r="CPU390" s="446"/>
      <c r="CPV390" s="446"/>
      <c r="CPW390" s="446"/>
      <c r="CPX390" s="446"/>
      <c r="CPY390" s="446"/>
      <c r="CPZ390" s="446"/>
      <c r="CQA390" s="446"/>
      <c r="CQB390" s="446"/>
      <c r="CQC390" s="446"/>
      <c r="CQD390" s="446"/>
      <c r="CQE390" s="446"/>
      <c r="CQF390" s="446"/>
      <c r="CQG390" s="446"/>
      <c r="CQH390" s="446"/>
      <c r="CQI390" s="446"/>
      <c r="CQJ390" s="446"/>
      <c r="CQK390" s="446"/>
      <c r="CQL390" s="446"/>
      <c r="CQM390" s="446"/>
      <c r="CQN390" s="446"/>
      <c r="CQO390" s="446"/>
      <c r="CQP390" s="446"/>
      <c r="CQQ390" s="446"/>
      <c r="CQR390" s="446"/>
      <c r="CQS390" s="446"/>
      <c r="CQT390" s="446"/>
      <c r="CQU390" s="446"/>
      <c r="CQV390" s="446"/>
      <c r="CQW390" s="446"/>
      <c r="CQX390" s="446"/>
      <c r="CQY390" s="446"/>
      <c r="CQZ390" s="446"/>
      <c r="CRA390" s="446"/>
      <c r="CRB390" s="446"/>
      <c r="CRC390" s="446"/>
      <c r="CRD390" s="446"/>
      <c r="CRE390" s="446"/>
      <c r="CRF390" s="446"/>
      <c r="CRG390" s="446"/>
      <c r="CRH390" s="446"/>
      <c r="CRI390" s="446"/>
      <c r="CRJ390" s="446"/>
      <c r="CRK390" s="446"/>
      <c r="CRL390" s="446"/>
      <c r="CRM390" s="446"/>
      <c r="CRN390" s="446"/>
      <c r="CRO390" s="446"/>
      <c r="CRP390" s="446"/>
      <c r="CRQ390" s="446"/>
      <c r="CRR390" s="446"/>
      <c r="CRS390" s="446"/>
      <c r="CRT390" s="446"/>
      <c r="CRU390" s="446"/>
      <c r="CRV390" s="446"/>
      <c r="CRW390" s="446"/>
      <c r="CRX390" s="446"/>
      <c r="CRY390" s="446"/>
      <c r="CRZ390" s="446"/>
      <c r="CSA390" s="446"/>
      <c r="CSB390" s="446"/>
      <c r="CSC390" s="446"/>
      <c r="CSD390" s="446"/>
      <c r="CSE390" s="446"/>
      <c r="CSF390" s="446"/>
      <c r="CSG390" s="446"/>
      <c r="CSH390" s="446"/>
      <c r="CSI390" s="446"/>
      <c r="CSJ390" s="446"/>
      <c r="CSK390" s="446"/>
      <c r="CSL390" s="446"/>
      <c r="CSM390" s="446"/>
      <c r="CSN390" s="446"/>
      <c r="CSO390" s="446"/>
      <c r="CSP390" s="446"/>
      <c r="CSQ390" s="446"/>
      <c r="CSR390" s="446"/>
      <c r="CSS390" s="446"/>
      <c r="CST390" s="446"/>
      <c r="CSU390" s="446"/>
      <c r="CSV390" s="446"/>
      <c r="CSW390" s="446"/>
      <c r="CSX390" s="446"/>
      <c r="CSY390" s="446"/>
      <c r="CSZ390" s="446"/>
      <c r="CTA390" s="446"/>
      <c r="CTB390" s="446"/>
      <c r="CTC390" s="446"/>
      <c r="CTD390" s="446"/>
      <c r="CTE390" s="446"/>
      <c r="CTF390" s="446"/>
      <c r="CTG390" s="446"/>
      <c r="CTH390" s="446"/>
      <c r="CTI390" s="446"/>
      <c r="CTJ390" s="446"/>
      <c r="CTK390" s="446"/>
      <c r="CTL390" s="446"/>
      <c r="CTM390" s="446"/>
      <c r="CTN390" s="446"/>
      <c r="CTO390" s="446"/>
      <c r="CTP390" s="446"/>
      <c r="CTQ390" s="446"/>
      <c r="CTR390" s="446"/>
      <c r="CTS390" s="446"/>
      <c r="CTT390" s="446"/>
      <c r="CTU390" s="446"/>
      <c r="CTV390" s="446"/>
      <c r="CTW390" s="446"/>
      <c r="CTX390" s="446"/>
      <c r="CTY390" s="446"/>
      <c r="CTZ390" s="446"/>
      <c r="CUA390" s="446"/>
      <c r="CUB390" s="446"/>
      <c r="CUC390" s="446"/>
      <c r="CUD390" s="446"/>
      <c r="CUE390" s="446"/>
      <c r="CUF390" s="446"/>
      <c r="CUG390" s="446"/>
      <c r="CUH390" s="446"/>
      <c r="CUI390" s="446"/>
      <c r="CUJ390" s="446"/>
      <c r="CUK390" s="446"/>
      <c r="CUL390" s="446"/>
      <c r="CUM390" s="446"/>
      <c r="CUN390" s="446"/>
      <c r="CUO390" s="446"/>
      <c r="CUP390" s="446"/>
      <c r="CUQ390" s="446"/>
      <c r="CUR390" s="446"/>
      <c r="CUS390" s="446"/>
      <c r="CUT390" s="446"/>
      <c r="CUU390" s="446"/>
      <c r="CUV390" s="446"/>
      <c r="CUW390" s="446"/>
      <c r="CUX390" s="446"/>
      <c r="CUY390" s="446"/>
      <c r="CUZ390" s="446"/>
      <c r="CVA390" s="446"/>
      <c r="CVB390" s="446"/>
      <c r="CVC390" s="446"/>
      <c r="CVD390" s="446"/>
      <c r="CVE390" s="446"/>
      <c r="CVF390" s="446"/>
      <c r="CVG390" s="446"/>
      <c r="CVH390" s="446"/>
      <c r="CVI390" s="446"/>
      <c r="CVJ390" s="446"/>
      <c r="CVK390" s="446"/>
      <c r="CVL390" s="446"/>
      <c r="CVM390" s="446"/>
      <c r="CVN390" s="446"/>
      <c r="CVO390" s="446"/>
      <c r="CVP390" s="446"/>
      <c r="CVQ390" s="446"/>
      <c r="CVR390" s="446"/>
      <c r="CVS390" s="446"/>
      <c r="CVT390" s="446"/>
      <c r="CVU390" s="446"/>
      <c r="CVV390" s="446"/>
      <c r="CVW390" s="446"/>
      <c r="CVX390" s="446"/>
      <c r="CVY390" s="446"/>
      <c r="CVZ390" s="446"/>
      <c r="CWA390" s="446"/>
      <c r="CWB390" s="446"/>
      <c r="CWC390" s="446"/>
      <c r="CWD390" s="446"/>
      <c r="CWE390" s="446"/>
      <c r="CWF390" s="446"/>
      <c r="CWG390" s="446"/>
      <c r="CWH390" s="446"/>
      <c r="CWI390" s="446"/>
      <c r="CWJ390" s="446"/>
      <c r="CWK390" s="446"/>
      <c r="CWL390" s="446"/>
      <c r="CWM390" s="446"/>
      <c r="CWN390" s="446"/>
      <c r="CWO390" s="446"/>
      <c r="CWP390" s="446"/>
      <c r="CWQ390" s="446"/>
      <c r="CWR390" s="446"/>
      <c r="CWS390" s="446"/>
      <c r="CWT390" s="446"/>
      <c r="CWU390" s="446"/>
      <c r="CWV390" s="446"/>
      <c r="CWW390" s="446"/>
      <c r="CWX390" s="446"/>
      <c r="CWY390" s="446"/>
      <c r="CWZ390" s="446"/>
      <c r="CXA390" s="446"/>
      <c r="CXB390" s="446"/>
      <c r="CXC390" s="446"/>
      <c r="CXD390" s="446"/>
      <c r="CXE390" s="446"/>
      <c r="CXF390" s="446"/>
      <c r="CXG390" s="446"/>
      <c r="CXH390" s="446"/>
      <c r="CXI390" s="446"/>
      <c r="CXJ390" s="446"/>
      <c r="CXK390" s="446"/>
      <c r="CXL390" s="446"/>
      <c r="CXM390" s="446"/>
      <c r="CXN390" s="446"/>
      <c r="CXO390" s="446"/>
      <c r="CXP390" s="446"/>
      <c r="CXQ390" s="446"/>
      <c r="CXR390" s="446"/>
      <c r="CXS390" s="446"/>
      <c r="CXT390" s="446"/>
      <c r="CXU390" s="446"/>
      <c r="CXV390" s="446"/>
      <c r="CXW390" s="446"/>
      <c r="CXX390" s="446"/>
      <c r="CXY390" s="446"/>
      <c r="CXZ390" s="446"/>
      <c r="CYA390" s="446"/>
      <c r="CYB390" s="446"/>
      <c r="CYC390" s="446"/>
      <c r="CYD390" s="446"/>
      <c r="CYE390" s="446"/>
      <c r="CYF390" s="446"/>
      <c r="CYG390" s="446"/>
      <c r="CYH390" s="446"/>
      <c r="CYI390" s="446"/>
      <c r="CYJ390" s="446"/>
      <c r="CYK390" s="446"/>
      <c r="CYL390" s="446"/>
      <c r="CYM390" s="446"/>
      <c r="CYN390" s="446"/>
      <c r="CYO390" s="446"/>
      <c r="CYP390" s="446"/>
      <c r="CYQ390" s="446"/>
      <c r="CYR390" s="446"/>
      <c r="CYS390" s="446"/>
      <c r="CYT390" s="446"/>
      <c r="CYU390" s="446"/>
      <c r="CYV390" s="446"/>
      <c r="CYW390" s="446"/>
      <c r="CYX390" s="446"/>
      <c r="CYY390" s="446"/>
      <c r="CYZ390" s="446"/>
      <c r="CZA390" s="446"/>
      <c r="CZB390" s="446"/>
      <c r="CZC390" s="446"/>
      <c r="CZD390" s="446"/>
      <c r="CZE390" s="446"/>
      <c r="CZF390" s="446"/>
      <c r="CZG390" s="446"/>
      <c r="CZH390" s="446"/>
      <c r="CZI390" s="446"/>
      <c r="CZJ390" s="446"/>
      <c r="CZK390" s="446"/>
      <c r="CZL390" s="446"/>
      <c r="CZM390" s="446"/>
      <c r="CZN390" s="446"/>
      <c r="CZO390" s="446"/>
      <c r="CZP390" s="446"/>
      <c r="CZQ390" s="446"/>
      <c r="CZR390" s="446"/>
      <c r="CZS390" s="446"/>
      <c r="CZT390" s="446"/>
      <c r="CZU390" s="446"/>
      <c r="CZV390" s="446"/>
      <c r="CZW390" s="446"/>
      <c r="CZX390" s="446"/>
      <c r="CZY390" s="446"/>
      <c r="CZZ390" s="446"/>
      <c r="DAA390" s="446"/>
      <c r="DAB390" s="446"/>
      <c r="DAC390" s="446"/>
      <c r="DAD390" s="446"/>
      <c r="DAE390" s="446"/>
      <c r="DAF390" s="446"/>
      <c r="DAG390" s="446"/>
      <c r="DAH390" s="446"/>
      <c r="DAI390" s="446"/>
      <c r="DAJ390" s="446"/>
      <c r="DAK390" s="446"/>
      <c r="DAL390" s="446"/>
      <c r="DAM390" s="446"/>
      <c r="DAN390" s="446"/>
      <c r="DAO390" s="446"/>
      <c r="DAP390" s="446"/>
      <c r="DAQ390" s="446"/>
      <c r="DAR390" s="446"/>
      <c r="DAS390" s="446"/>
      <c r="DAT390" s="446"/>
      <c r="DAU390" s="446"/>
      <c r="DAV390" s="446"/>
      <c r="DAW390" s="446"/>
      <c r="DAX390" s="446"/>
      <c r="DAY390" s="446"/>
      <c r="DAZ390" s="446"/>
      <c r="DBA390" s="446"/>
      <c r="DBB390" s="446"/>
      <c r="DBC390" s="446"/>
      <c r="DBD390" s="446"/>
      <c r="DBE390" s="446"/>
      <c r="DBF390" s="446"/>
      <c r="DBG390" s="446"/>
      <c r="DBH390" s="446"/>
      <c r="DBI390" s="446"/>
      <c r="DBJ390" s="446"/>
      <c r="DBK390" s="446"/>
      <c r="DBL390" s="446"/>
      <c r="DBM390" s="446"/>
      <c r="DBN390" s="446"/>
      <c r="DBO390" s="446"/>
      <c r="DBP390" s="446"/>
      <c r="DBQ390" s="446"/>
      <c r="DBR390" s="446"/>
      <c r="DBS390" s="446"/>
      <c r="DBT390" s="446"/>
      <c r="DBU390" s="446"/>
      <c r="DBV390" s="446"/>
      <c r="DBW390" s="446"/>
      <c r="DBX390" s="446"/>
      <c r="DBY390" s="446"/>
      <c r="DBZ390" s="446"/>
      <c r="DCA390" s="446"/>
      <c r="DCB390" s="446"/>
      <c r="DCC390" s="446"/>
      <c r="DCD390" s="446"/>
      <c r="DCE390" s="446"/>
      <c r="DCF390" s="446"/>
      <c r="DCG390" s="446"/>
      <c r="DCH390" s="446"/>
      <c r="DCI390" s="446"/>
      <c r="DCJ390" s="446"/>
      <c r="DCK390" s="446"/>
      <c r="DCL390" s="446"/>
      <c r="DCM390" s="446"/>
      <c r="DCN390" s="446"/>
      <c r="DCO390" s="446"/>
      <c r="DCP390" s="446"/>
      <c r="DCQ390" s="446"/>
      <c r="DCR390" s="446"/>
      <c r="DCS390" s="446"/>
      <c r="DCT390" s="446"/>
      <c r="DCU390" s="446"/>
      <c r="DCV390" s="446"/>
      <c r="DCW390" s="446"/>
      <c r="DCX390" s="446"/>
      <c r="DCY390" s="446"/>
      <c r="DCZ390" s="446"/>
      <c r="DDA390" s="446"/>
      <c r="DDB390" s="446"/>
      <c r="DDC390" s="446"/>
      <c r="DDD390" s="446"/>
      <c r="DDE390" s="446"/>
      <c r="DDF390" s="446"/>
      <c r="DDG390" s="446"/>
      <c r="DDH390" s="446"/>
      <c r="DDI390" s="446"/>
      <c r="DDJ390" s="446"/>
      <c r="DDK390" s="446"/>
      <c r="DDL390" s="446"/>
      <c r="DDM390" s="446"/>
      <c r="DDN390" s="446"/>
      <c r="DDO390" s="446"/>
      <c r="DDP390" s="446"/>
      <c r="DDQ390" s="446"/>
      <c r="DDR390" s="446"/>
      <c r="DDS390" s="446"/>
      <c r="DDT390" s="446"/>
      <c r="DDU390" s="446"/>
      <c r="DDV390" s="446"/>
      <c r="DDW390" s="446"/>
      <c r="DDX390" s="446"/>
      <c r="DDY390" s="446"/>
      <c r="DDZ390" s="446"/>
      <c r="DEA390" s="446"/>
      <c r="DEB390" s="446"/>
      <c r="DEC390" s="446"/>
      <c r="DED390" s="446"/>
      <c r="DEE390" s="446"/>
      <c r="DEF390" s="446"/>
      <c r="DEG390" s="446"/>
      <c r="DEH390" s="446"/>
      <c r="DEI390" s="446"/>
      <c r="DEJ390" s="446"/>
      <c r="DEK390" s="446"/>
      <c r="DEL390" s="446"/>
      <c r="DEM390" s="446"/>
      <c r="DEN390" s="446"/>
      <c r="DEO390" s="446"/>
      <c r="DEP390" s="446"/>
      <c r="DEQ390" s="446"/>
      <c r="DER390" s="446"/>
      <c r="DES390" s="446"/>
      <c r="DET390" s="446"/>
      <c r="DEU390" s="446"/>
      <c r="DEV390" s="446"/>
      <c r="DEW390" s="446"/>
      <c r="DEX390" s="446"/>
      <c r="DEY390" s="446"/>
      <c r="DEZ390" s="446"/>
      <c r="DFA390" s="446"/>
      <c r="DFB390" s="446"/>
      <c r="DFC390" s="446"/>
      <c r="DFD390" s="446"/>
      <c r="DFE390" s="446"/>
      <c r="DFF390" s="446"/>
      <c r="DFG390" s="446"/>
      <c r="DFH390" s="446"/>
      <c r="DFI390" s="446"/>
      <c r="DFJ390" s="446"/>
      <c r="DFK390" s="446"/>
      <c r="DFL390" s="446"/>
      <c r="DFM390" s="446"/>
      <c r="DFN390" s="446"/>
      <c r="DFO390" s="446"/>
      <c r="DFP390" s="446"/>
      <c r="DFQ390" s="446"/>
      <c r="DFR390" s="446"/>
      <c r="DFS390" s="446"/>
      <c r="DFT390" s="446"/>
      <c r="DFU390" s="446"/>
      <c r="DFV390" s="446"/>
      <c r="DFW390" s="446"/>
      <c r="DFX390" s="446"/>
      <c r="DFY390" s="446"/>
      <c r="DFZ390" s="446"/>
      <c r="DGA390" s="446"/>
      <c r="DGB390" s="446"/>
      <c r="DGC390" s="446"/>
      <c r="DGD390" s="446"/>
      <c r="DGE390" s="446"/>
      <c r="DGF390" s="446"/>
      <c r="DGG390" s="446"/>
      <c r="DGH390" s="446"/>
      <c r="DGI390" s="446"/>
      <c r="DGJ390" s="446"/>
      <c r="DGK390" s="446"/>
      <c r="DGL390" s="446"/>
      <c r="DGM390" s="446"/>
      <c r="DGN390" s="446"/>
      <c r="DGO390" s="446"/>
      <c r="DGP390" s="446"/>
      <c r="DGQ390" s="446"/>
      <c r="DGR390" s="446"/>
      <c r="DGS390" s="446"/>
      <c r="DGT390" s="446"/>
      <c r="DGU390" s="446"/>
      <c r="DGV390" s="446"/>
      <c r="DGW390" s="446"/>
      <c r="DGX390" s="446"/>
      <c r="DGY390" s="446"/>
      <c r="DGZ390" s="446"/>
      <c r="DHA390" s="446"/>
      <c r="DHB390" s="446"/>
      <c r="DHC390" s="446"/>
      <c r="DHD390" s="446"/>
      <c r="DHE390" s="446"/>
      <c r="DHF390" s="446"/>
      <c r="DHG390" s="446"/>
      <c r="DHH390" s="446"/>
      <c r="DHI390" s="446"/>
      <c r="DHJ390" s="446"/>
      <c r="DHK390" s="446"/>
      <c r="DHL390" s="446"/>
      <c r="DHM390" s="446"/>
      <c r="DHN390" s="446"/>
      <c r="DHO390" s="446"/>
      <c r="DHP390" s="446"/>
      <c r="DHQ390" s="446"/>
      <c r="DHR390" s="446"/>
      <c r="DHS390" s="446"/>
      <c r="DHT390" s="446"/>
      <c r="DHU390" s="446"/>
      <c r="DHV390" s="446"/>
      <c r="DHW390" s="446"/>
      <c r="DHX390" s="446"/>
      <c r="DHY390" s="446"/>
      <c r="DHZ390" s="446"/>
      <c r="DIA390" s="446"/>
      <c r="DIB390" s="446"/>
      <c r="DIC390" s="446"/>
      <c r="DID390" s="446"/>
      <c r="DIE390" s="446"/>
      <c r="DIF390" s="446"/>
      <c r="DIG390" s="446"/>
      <c r="DIH390" s="446"/>
      <c r="DII390" s="446"/>
      <c r="DIJ390" s="446"/>
      <c r="DIK390" s="446"/>
      <c r="DIL390" s="446"/>
      <c r="DIM390" s="446"/>
      <c r="DIN390" s="446"/>
      <c r="DIO390" s="446"/>
      <c r="DIP390" s="446"/>
      <c r="DIQ390" s="446"/>
      <c r="DIR390" s="446"/>
      <c r="DIS390" s="446"/>
      <c r="DIT390" s="446"/>
      <c r="DIU390" s="446"/>
      <c r="DIV390" s="446"/>
      <c r="DIW390" s="446"/>
      <c r="DIX390" s="446"/>
      <c r="DIY390" s="446"/>
      <c r="DIZ390" s="446"/>
      <c r="DJA390" s="446"/>
      <c r="DJB390" s="446"/>
      <c r="DJC390" s="446"/>
      <c r="DJD390" s="446"/>
      <c r="DJE390" s="446"/>
      <c r="DJF390" s="446"/>
      <c r="DJG390" s="446"/>
      <c r="DJH390" s="446"/>
      <c r="DJI390" s="446"/>
      <c r="DJJ390" s="446"/>
      <c r="DJK390" s="446"/>
      <c r="DJL390" s="446"/>
      <c r="DJM390" s="446"/>
      <c r="DJN390" s="446"/>
      <c r="DJO390" s="446"/>
      <c r="DJP390" s="446"/>
      <c r="DJQ390" s="446"/>
      <c r="DJR390" s="446"/>
      <c r="DJS390" s="446"/>
      <c r="DJT390" s="446"/>
      <c r="DJU390" s="446"/>
      <c r="DJV390" s="446"/>
      <c r="DJW390" s="446"/>
      <c r="DJX390" s="446"/>
      <c r="DJY390" s="446"/>
      <c r="DJZ390" s="446"/>
      <c r="DKA390" s="446"/>
      <c r="DKB390" s="446"/>
      <c r="DKC390" s="446"/>
      <c r="DKD390" s="446"/>
      <c r="DKE390" s="446"/>
      <c r="DKF390" s="446"/>
      <c r="DKG390" s="446"/>
      <c r="DKH390" s="446"/>
      <c r="DKI390" s="446"/>
      <c r="DKJ390" s="446"/>
      <c r="DKK390" s="446"/>
      <c r="DKL390" s="446"/>
      <c r="DKM390" s="446"/>
      <c r="DKN390" s="446"/>
      <c r="DKO390" s="446"/>
      <c r="DKP390" s="446"/>
      <c r="DKQ390" s="446"/>
      <c r="DKR390" s="446"/>
      <c r="DKS390" s="446"/>
      <c r="DKT390" s="446"/>
      <c r="DKU390" s="446"/>
      <c r="DKV390" s="446"/>
      <c r="DKW390" s="446"/>
      <c r="DKX390" s="446"/>
      <c r="DKY390" s="446"/>
      <c r="DKZ390" s="446"/>
      <c r="DLA390" s="446"/>
      <c r="DLB390" s="446"/>
      <c r="DLC390" s="446"/>
      <c r="DLD390" s="446"/>
      <c r="DLE390" s="446"/>
      <c r="DLF390" s="446"/>
      <c r="DLG390" s="446"/>
      <c r="DLH390" s="446"/>
      <c r="DLI390" s="446"/>
      <c r="DLJ390" s="446"/>
      <c r="DLK390" s="446"/>
      <c r="DLL390" s="446"/>
      <c r="DLM390" s="446"/>
      <c r="DLN390" s="446"/>
      <c r="DLO390" s="446"/>
      <c r="DLP390" s="446"/>
      <c r="DLQ390" s="446"/>
      <c r="DLR390" s="446"/>
      <c r="DLS390" s="446"/>
      <c r="DLT390" s="446"/>
      <c r="DLU390" s="446"/>
      <c r="DLV390" s="446"/>
      <c r="DLW390" s="446"/>
      <c r="DLX390" s="446"/>
      <c r="DLY390" s="446"/>
      <c r="DLZ390" s="446"/>
      <c r="DMA390" s="446"/>
      <c r="DMB390" s="446"/>
      <c r="DMC390" s="446"/>
      <c r="DMD390" s="446"/>
      <c r="DME390" s="446"/>
      <c r="DMF390" s="446"/>
      <c r="DMG390" s="446"/>
      <c r="DMH390" s="446"/>
      <c r="DMI390" s="446"/>
      <c r="DMJ390" s="446"/>
      <c r="DMK390" s="446"/>
      <c r="DML390" s="446"/>
      <c r="DMM390" s="446"/>
      <c r="DMN390" s="446"/>
      <c r="DMO390" s="446"/>
      <c r="DMP390" s="446"/>
      <c r="DMQ390" s="446"/>
      <c r="DMR390" s="446"/>
      <c r="DMS390" s="446"/>
      <c r="DMT390" s="446"/>
      <c r="DMU390" s="446"/>
      <c r="DMV390" s="446"/>
      <c r="DMW390" s="446"/>
      <c r="DMX390" s="446"/>
      <c r="DMY390" s="446"/>
      <c r="DMZ390" s="446"/>
      <c r="DNA390" s="446"/>
      <c r="DNB390" s="446"/>
      <c r="DNC390" s="446"/>
      <c r="DND390" s="446"/>
      <c r="DNE390" s="446"/>
      <c r="DNF390" s="446"/>
      <c r="DNG390" s="446"/>
      <c r="DNH390" s="446"/>
      <c r="DNI390" s="446"/>
      <c r="DNJ390" s="446"/>
      <c r="DNK390" s="446"/>
      <c r="DNL390" s="446"/>
      <c r="DNM390" s="446"/>
      <c r="DNN390" s="446"/>
      <c r="DNO390" s="446"/>
      <c r="DNP390" s="446"/>
      <c r="DNQ390" s="446"/>
      <c r="DNR390" s="446"/>
      <c r="DNS390" s="446"/>
      <c r="DNT390" s="446"/>
      <c r="DNU390" s="446"/>
      <c r="DNV390" s="446"/>
      <c r="DNW390" s="446"/>
      <c r="DNX390" s="446"/>
      <c r="DNY390" s="446"/>
      <c r="DNZ390" s="446"/>
      <c r="DOA390" s="446"/>
      <c r="DOB390" s="446"/>
      <c r="DOC390" s="446"/>
      <c r="DOD390" s="446"/>
      <c r="DOE390" s="446"/>
      <c r="DOF390" s="446"/>
      <c r="DOG390" s="446"/>
      <c r="DOH390" s="446"/>
      <c r="DOI390" s="446"/>
      <c r="DOJ390" s="446"/>
      <c r="DOK390" s="446"/>
      <c r="DOL390" s="446"/>
      <c r="DOM390" s="446"/>
      <c r="DON390" s="446"/>
      <c r="DOO390" s="446"/>
      <c r="DOP390" s="446"/>
      <c r="DOQ390" s="446"/>
      <c r="DOR390" s="446"/>
      <c r="DOS390" s="446"/>
      <c r="DOT390" s="446"/>
      <c r="DOU390" s="446"/>
      <c r="DOV390" s="446"/>
      <c r="DOW390" s="446"/>
      <c r="DOX390" s="446"/>
      <c r="DOY390" s="446"/>
      <c r="DOZ390" s="446"/>
      <c r="DPA390" s="446"/>
      <c r="DPB390" s="446"/>
      <c r="DPC390" s="446"/>
      <c r="DPD390" s="446"/>
      <c r="DPE390" s="446"/>
      <c r="DPF390" s="446"/>
      <c r="DPG390" s="446"/>
      <c r="DPH390" s="446"/>
      <c r="DPI390" s="446"/>
      <c r="DPJ390" s="446"/>
      <c r="DPK390" s="446"/>
      <c r="DPL390" s="446"/>
      <c r="DPM390" s="446"/>
      <c r="DPN390" s="446"/>
      <c r="DPO390" s="446"/>
      <c r="DPP390" s="446"/>
      <c r="DPQ390" s="446"/>
      <c r="DPR390" s="446"/>
      <c r="DPS390" s="446"/>
      <c r="DPT390" s="446"/>
      <c r="DPU390" s="446"/>
      <c r="DPV390" s="446"/>
      <c r="DPW390" s="446"/>
      <c r="DPX390" s="446"/>
      <c r="DPY390" s="446"/>
      <c r="DPZ390" s="446"/>
      <c r="DQA390" s="446"/>
      <c r="DQB390" s="446"/>
      <c r="DQC390" s="446"/>
      <c r="DQD390" s="446"/>
      <c r="DQE390" s="446"/>
      <c r="DQF390" s="446"/>
      <c r="DQG390" s="446"/>
      <c r="DQH390" s="446"/>
      <c r="DQI390" s="446"/>
      <c r="DQJ390" s="446"/>
      <c r="DQK390" s="446"/>
      <c r="DQL390" s="446"/>
      <c r="DQM390" s="446"/>
      <c r="DQN390" s="446"/>
      <c r="DQO390" s="446"/>
      <c r="DQP390" s="446"/>
      <c r="DQQ390" s="446"/>
      <c r="DQR390" s="446"/>
      <c r="DQS390" s="446"/>
      <c r="DQT390" s="446"/>
      <c r="DQU390" s="446"/>
      <c r="DQV390" s="446"/>
      <c r="DQW390" s="446"/>
      <c r="DQX390" s="446"/>
      <c r="DQY390" s="446"/>
      <c r="DQZ390" s="446"/>
      <c r="DRA390" s="446"/>
      <c r="DRB390" s="446"/>
      <c r="DRC390" s="446"/>
      <c r="DRD390" s="446"/>
      <c r="DRE390" s="446"/>
      <c r="DRF390" s="446"/>
      <c r="DRG390" s="446"/>
      <c r="DRH390" s="446"/>
      <c r="DRI390" s="446"/>
      <c r="DRJ390" s="446"/>
      <c r="DRK390" s="446"/>
      <c r="DRL390" s="446"/>
      <c r="DRM390" s="446"/>
      <c r="DRN390" s="446"/>
      <c r="DRO390" s="446"/>
      <c r="DRP390" s="446"/>
      <c r="DRQ390" s="446"/>
      <c r="DRR390" s="446"/>
      <c r="DRS390" s="446"/>
      <c r="DRT390" s="446"/>
      <c r="DRU390" s="446"/>
      <c r="DRV390" s="446"/>
      <c r="DRW390" s="446"/>
      <c r="DRX390" s="446"/>
      <c r="DRY390" s="446"/>
      <c r="DRZ390" s="446"/>
      <c r="DSA390" s="446"/>
      <c r="DSB390" s="446"/>
      <c r="DSC390" s="446"/>
      <c r="DSD390" s="446"/>
      <c r="DSE390" s="446"/>
      <c r="DSF390" s="446"/>
      <c r="DSG390" s="446"/>
      <c r="DSH390" s="446"/>
      <c r="DSI390" s="446"/>
      <c r="DSJ390" s="446"/>
      <c r="DSK390" s="446"/>
      <c r="DSL390" s="446"/>
      <c r="DSM390" s="446"/>
      <c r="DSN390" s="446"/>
      <c r="DSO390" s="446"/>
      <c r="DSP390" s="446"/>
      <c r="DSQ390" s="446"/>
      <c r="DSR390" s="446"/>
      <c r="DSS390" s="446"/>
      <c r="DST390" s="446"/>
      <c r="DSU390" s="446"/>
      <c r="DSV390" s="446"/>
      <c r="DSW390" s="446"/>
      <c r="DSX390" s="446"/>
      <c r="DSY390" s="446"/>
      <c r="DSZ390" s="446"/>
      <c r="DTA390" s="446"/>
      <c r="DTB390" s="446"/>
      <c r="DTC390" s="446"/>
      <c r="DTD390" s="446"/>
      <c r="DTE390" s="446"/>
      <c r="DTF390" s="446"/>
      <c r="DTG390" s="446"/>
      <c r="DTH390" s="446"/>
      <c r="DTI390" s="446"/>
      <c r="DTJ390" s="446"/>
      <c r="DTK390" s="446"/>
      <c r="DTL390" s="446"/>
      <c r="DTM390" s="446"/>
      <c r="DTN390" s="446"/>
      <c r="DTO390" s="446"/>
      <c r="DTP390" s="446"/>
      <c r="DTQ390" s="446"/>
      <c r="DTR390" s="446"/>
      <c r="DTS390" s="446"/>
      <c r="DTT390" s="446"/>
      <c r="DTU390" s="446"/>
      <c r="DTV390" s="446"/>
      <c r="DTW390" s="446"/>
      <c r="DTX390" s="446"/>
      <c r="DTY390" s="446"/>
      <c r="DTZ390" s="446"/>
      <c r="DUA390" s="446"/>
      <c r="DUB390" s="446"/>
      <c r="DUC390" s="446"/>
      <c r="DUD390" s="446"/>
      <c r="DUE390" s="446"/>
      <c r="DUF390" s="446"/>
      <c r="DUG390" s="446"/>
      <c r="DUH390" s="446"/>
      <c r="DUI390" s="446"/>
      <c r="DUJ390" s="446"/>
      <c r="DUK390" s="446"/>
      <c r="DUL390" s="446"/>
      <c r="DUM390" s="446"/>
      <c r="DUN390" s="446"/>
      <c r="DUO390" s="446"/>
      <c r="DUP390" s="446"/>
      <c r="DUQ390" s="446"/>
      <c r="DUR390" s="446"/>
      <c r="DUS390" s="446"/>
      <c r="DUT390" s="446"/>
      <c r="DUU390" s="446"/>
      <c r="DUV390" s="446"/>
      <c r="DUW390" s="446"/>
      <c r="DUX390" s="446"/>
      <c r="DUY390" s="446"/>
      <c r="DUZ390" s="446"/>
      <c r="DVA390" s="446"/>
      <c r="DVB390" s="446"/>
      <c r="DVC390" s="446"/>
      <c r="DVD390" s="446"/>
      <c r="DVE390" s="446"/>
      <c r="DVF390" s="446"/>
      <c r="DVG390" s="446"/>
      <c r="DVH390" s="446"/>
      <c r="DVI390" s="446"/>
      <c r="DVJ390" s="446"/>
      <c r="DVK390" s="446"/>
      <c r="DVL390" s="446"/>
      <c r="DVM390" s="446"/>
      <c r="DVN390" s="446"/>
      <c r="DVO390" s="446"/>
      <c r="DVP390" s="446"/>
      <c r="DVQ390" s="446"/>
      <c r="DVR390" s="446"/>
      <c r="DVS390" s="446"/>
      <c r="DVT390" s="446"/>
      <c r="DVU390" s="446"/>
      <c r="DVV390" s="446"/>
      <c r="DVW390" s="446"/>
      <c r="DVX390" s="446"/>
      <c r="DVY390" s="446"/>
      <c r="DVZ390" s="446"/>
      <c r="DWA390" s="446"/>
      <c r="DWB390" s="446"/>
      <c r="DWC390" s="446"/>
      <c r="DWD390" s="446"/>
      <c r="DWE390" s="446"/>
      <c r="DWF390" s="446"/>
      <c r="DWG390" s="446"/>
      <c r="DWH390" s="446"/>
      <c r="DWI390" s="446"/>
      <c r="DWJ390" s="446"/>
      <c r="DWK390" s="446"/>
      <c r="DWL390" s="446"/>
      <c r="DWM390" s="446"/>
      <c r="DWN390" s="446"/>
      <c r="DWO390" s="446"/>
      <c r="DWP390" s="446"/>
      <c r="DWQ390" s="446"/>
      <c r="DWR390" s="446"/>
      <c r="DWS390" s="446"/>
      <c r="DWT390" s="446"/>
      <c r="DWU390" s="446"/>
      <c r="DWV390" s="446"/>
      <c r="DWW390" s="446"/>
      <c r="DWX390" s="446"/>
      <c r="DWY390" s="446"/>
      <c r="DWZ390" s="446"/>
      <c r="DXA390" s="446"/>
      <c r="DXB390" s="446"/>
      <c r="DXC390" s="446"/>
      <c r="DXD390" s="446"/>
      <c r="DXE390" s="446"/>
      <c r="DXF390" s="446"/>
      <c r="DXG390" s="446"/>
      <c r="DXH390" s="446"/>
      <c r="DXI390" s="446"/>
      <c r="DXJ390" s="446"/>
      <c r="DXK390" s="446"/>
      <c r="DXL390" s="446"/>
      <c r="DXM390" s="446"/>
      <c r="DXN390" s="446"/>
      <c r="DXO390" s="446"/>
      <c r="DXP390" s="446"/>
      <c r="DXQ390" s="446"/>
      <c r="DXR390" s="446"/>
      <c r="DXS390" s="446"/>
      <c r="DXT390" s="446"/>
      <c r="DXU390" s="446"/>
      <c r="DXV390" s="446"/>
      <c r="DXW390" s="446"/>
      <c r="DXX390" s="446"/>
      <c r="DXY390" s="446"/>
      <c r="DXZ390" s="446"/>
      <c r="DYA390" s="446"/>
      <c r="DYB390" s="446"/>
      <c r="DYC390" s="446"/>
      <c r="DYD390" s="446"/>
      <c r="DYE390" s="446"/>
      <c r="DYF390" s="446"/>
      <c r="DYG390" s="446"/>
      <c r="DYH390" s="446"/>
      <c r="DYI390" s="446"/>
      <c r="DYJ390" s="446"/>
      <c r="DYK390" s="446"/>
      <c r="DYL390" s="446"/>
      <c r="DYM390" s="446"/>
      <c r="DYN390" s="446"/>
      <c r="DYO390" s="446"/>
      <c r="DYP390" s="446"/>
      <c r="DYQ390" s="446"/>
      <c r="DYR390" s="446"/>
      <c r="DYS390" s="446"/>
      <c r="DYT390" s="446"/>
      <c r="DYU390" s="446"/>
      <c r="DYV390" s="446"/>
      <c r="DYW390" s="446"/>
      <c r="DYX390" s="446"/>
      <c r="DYY390" s="446"/>
      <c r="DYZ390" s="446"/>
      <c r="DZA390" s="446"/>
      <c r="DZB390" s="446"/>
      <c r="DZC390" s="446"/>
      <c r="DZD390" s="446"/>
      <c r="DZE390" s="446"/>
      <c r="DZF390" s="446"/>
      <c r="DZG390" s="446"/>
      <c r="DZH390" s="446"/>
      <c r="DZI390" s="446"/>
      <c r="DZJ390" s="446"/>
      <c r="DZK390" s="446"/>
      <c r="DZL390" s="446"/>
      <c r="DZM390" s="446"/>
      <c r="DZN390" s="446"/>
      <c r="DZO390" s="446"/>
      <c r="DZP390" s="446"/>
      <c r="DZQ390" s="446"/>
      <c r="DZR390" s="446"/>
      <c r="DZS390" s="446"/>
      <c r="DZT390" s="446"/>
      <c r="DZU390" s="446"/>
      <c r="DZV390" s="446"/>
      <c r="DZW390" s="446"/>
      <c r="DZX390" s="446"/>
      <c r="DZY390" s="446"/>
      <c r="DZZ390" s="446"/>
      <c r="EAA390" s="446"/>
      <c r="EAB390" s="446"/>
      <c r="EAC390" s="446"/>
      <c r="EAD390" s="446"/>
      <c r="EAE390" s="446"/>
      <c r="EAF390" s="446"/>
      <c r="EAG390" s="446"/>
      <c r="EAH390" s="446"/>
      <c r="EAI390" s="446"/>
      <c r="EAJ390" s="446"/>
      <c r="EAK390" s="446"/>
      <c r="EAL390" s="446"/>
      <c r="EAM390" s="446"/>
      <c r="EAN390" s="446"/>
      <c r="EAO390" s="446"/>
      <c r="EAP390" s="446"/>
      <c r="EAQ390" s="446"/>
      <c r="EAR390" s="446"/>
      <c r="EAS390" s="446"/>
      <c r="EAT390" s="446"/>
      <c r="EAU390" s="446"/>
      <c r="EAV390" s="446"/>
      <c r="EAW390" s="446"/>
      <c r="EAX390" s="446"/>
      <c r="EAY390" s="446"/>
      <c r="EAZ390" s="446"/>
      <c r="EBA390" s="446"/>
      <c r="EBB390" s="446"/>
      <c r="EBC390" s="446"/>
      <c r="EBD390" s="446"/>
      <c r="EBE390" s="446"/>
      <c r="EBF390" s="446"/>
      <c r="EBG390" s="446"/>
      <c r="EBH390" s="446"/>
      <c r="EBI390" s="446"/>
      <c r="EBJ390" s="446"/>
      <c r="EBK390" s="446"/>
      <c r="EBL390" s="446"/>
      <c r="EBM390" s="446"/>
      <c r="EBN390" s="446"/>
      <c r="EBO390" s="446"/>
      <c r="EBP390" s="446"/>
      <c r="EBQ390" s="446"/>
      <c r="EBR390" s="446"/>
      <c r="EBS390" s="446"/>
      <c r="EBT390" s="446"/>
      <c r="EBU390" s="446"/>
      <c r="EBV390" s="446"/>
      <c r="EBW390" s="446"/>
      <c r="EBX390" s="446"/>
      <c r="EBY390" s="446"/>
      <c r="EBZ390" s="446"/>
      <c r="ECA390" s="446"/>
      <c r="ECB390" s="446"/>
      <c r="ECC390" s="446"/>
      <c r="ECD390" s="446"/>
      <c r="ECE390" s="446"/>
      <c r="ECF390" s="446"/>
      <c r="ECG390" s="446"/>
      <c r="ECH390" s="446"/>
      <c r="ECI390" s="446"/>
      <c r="ECJ390" s="446"/>
      <c r="ECK390" s="446"/>
      <c r="ECL390" s="446"/>
      <c r="ECM390" s="446"/>
      <c r="ECN390" s="446"/>
      <c r="ECO390" s="446"/>
      <c r="ECP390" s="446"/>
      <c r="ECQ390" s="446"/>
      <c r="ECR390" s="446"/>
      <c r="ECS390" s="446"/>
      <c r="ECT390" s="446"/>
      <c r="ECU390" s="446"/>
      <c r="ECV390" s="446"/>
      <c r="ECW390" s="446"/>
      <c r="ECX390" s="446"/>
      <c r="ECY390" s="446"/>
      <c r="ECZ390" s="446"/>
      <c r="EDA390" s="446"/>
      <c r="EDB390" s="446"/>
      <c r="EDC390" s="446"/>
      <c r="EDD390" s="446"/>
      <c r="EDE390" s="446"/>
      <c r="EDF390" s="446"/>
      <c r="EDG390" s="446"/>
      <c r="EDH390" s="446"/>
      <c r="EDI390" s="446"/>
      <c r="EDJ390" s="446"/>
      <c r="EDK390" s="446"/>
      <c r="EDL390" s="446"/>
      <c r="EDM390" s="446"/>
      <c r="EDN390" s="446"/>
      <c r="EDO390" s="446"/>
      <c r="EDP390" s="446"/>
      <c r="EDQ390" s="446"/>
      <c r="EDR390" s="446"/>
      <c r="EDS390" s="446"/>
      <c r="EDT390" s="446"/>
      <c r="EDU390" s="446"/>
      <c r="EDV390" s="446"/>
      <c r="EDW390" s="446"/>
      <c r="EDX390" s="446"/>
      <c r="EDY390" s="446"/>
      <c r="EDZ390" s="446"/>
      <c r="EEA390" s="446"/>
      <c r="EEB390" s="446"/>
      <c r="EEC390" s="446"/>
      <c r="EED390" s="446"/>
      <c r="EEE390" s="446"/>
      <c r="EEF390" s="446"/>
      <c r="EEG390" s="446"/>
      <c r="EEH390" s="446"/>
      <c r="EEI390" s="446"/>
      <c r="EEJ390" s="446"/>
      <c r="EEK390" s="446"/>
      <c r="EEL390" s="446"/>
      <c r="EEM390" s="446"/>
      <c r="EEN390" s="446"/>
      <c r="EEO390" s="446"/>
      <c r="EEP390" s="446"/>
      <c r="EEQ390" s="446"/>
      <c r="EER390" s="446"/>
      <c r="EES390" s="446"/>
      <c r="EET390" s="446"/>
      <c r="EEU390" s="446"/>
      <c r="EEV390" s="446"/>
      <c r="EEW390" s="446"/>
      <c r="EEX390" s="446"/>
      <c r="EEY390" s="446"/>
      <c r="EEZ390" s="446"/>
      <c r="EFA390" s="446"/>
      <c r="EFB390" s="446"/>
      <c r="EFC390" s="446"/>
      <c r="EFD390" s="446"/>
      <c r="EFE390" s="446"/>
      <c r="EFF390" s="446"/>
      <c r="EFG390" s="446"/>
      <c r="EFH390" s="446"/>
      <c r="EFI390" s="446"/>
      <c r="EFJ390" s="446"/>
      <c r="EFK390" s="446"/>
      <c r="EFL390" s="446"/>
      <c r="EFM390" s="446"/>
      <c r="EFN390" s="446"/>
      <c r="EFO390" s="446"/>
      <c r="EFP390" s="446"/>
      <c r="EFQ390" s="446"/>
      <c r="EFR390" s="446"/>
      <c r="EFS390" s="446"/>
      <c r="EFT390" s="446"/>
      <c r="EFU390" s="446"/>
      <c r="EFV390" s="446"/>
      <c r="EFW390" s="446"/>
      <c r="EFX390" s="446"/>
      <c r="EFY390" s="446"/>
      <c r="EFZ390" s="446"/>
      <c r="EGA390" s="446"/>
      <c r="EGB390" s="446"/>
      <c r="EGC390" s="446"/>
      <c r="EGD390" s="446"/>
      <c r="EGE390" s="446"/>
      <c r="EGF390" s="446"/>
      <c r="EGG390" s="446"/>
      <c r="EGH390" s="446"/>
      <c r="EGI390" s="446"/>
      <c r="EGJ390" s="446"/>
      <c r="EGK390" s="446"/>
      <c r="EGL390" s="446"/>
      <c r="EGM390" s="446"/>
      <c r="EGN390" s="446"/>
      <c r="EGO390" s="446"/>
      <c r="EGP390" s="446"/>
      <c r="EGQ390" s="446"/>
      <c r="EGR390" s="446"/>
      <c r="EGS390" s="446"/>
      <c r="EGT390" s="446"/>
      <c r="EGU390" s="446"/>
      <c r="EGV390" s="446"/>
      <c r="EGW390" s="446"/>
      <c r="EGX390" s="446"/>
      <c r="EGY390" s="446"/>
      <c r="EGZ390" s="446"/>
      <c r="EHA390" s="446"/>
      <c r="EHB390" s="446"/>
      <c r="EHC390" s="446"/>
      <c r="EHD390" s="446"/>
      <c r="EHE390" s="446"/>
      <c r="EHF390" s="446"/>
      <c r="EHG390" s="446"/>
      <c r="EHH390" s="446"/>
      <c r="EHI390" s="446"/>
      <c r="EHJ390" s="446"/>
      <c r="EHK390" s="446"/>
      <c r="EHL390" s="446"/>
      <c r="EHM390" s="446"/>
      <c r="EHN390" s="446"/>
      <c r="EHO390" s="446"/>
      <c r="EHP390" s="446"/>
      <c r="EHQ390" s="446"/>
      <c r="EHR390" s="446"/>
      <c r="EHS390" s="446"/>
      <c r="EHT390" s="446"/>
      <c r="EHU390" s="446"/>
      <c r="EHV390" s="446"/>
      <c r="EHW390" s="446"/>
      <c r="EHX390" s="446"/>
      <c r="EHY390" s="446"/>
      <c r="EHZ390" s="446"/>
      <c r="EIA390" s="446"/>
      <c r="EIB390" s="446"/>
      <c r="EIC390" s="446"/>
      <c r="EID390" s="446"/>
      <c r="EIE390" s="446"/>
      <c r="EIF390" s="446"/>
      <c r="EIG390" s="446"/>
      <c r="EIH390" s="446"/>
      <c r="EII390" s="446"/>
      <c r="EIJ390" s="446"/>
      <c r="EIK390" s="446"/>
      <c r="EIL390" s="446"/>
      <c r="EIM390" s="446"/>
      <c r="EIN390" s="446"/>
      <c r="EIO390" s="446"/>
      <c r="EIP390" s="446"/>
      <c r="EIQ390" s="446"/>
      <c r="EIR390" s="446"/>
      <c r="EIS390" s="446"/>
      <c r="EIT390" s="446"/>
      <c r="EIU390" s="446"/>
      <c r="EIV390" s="446"/>
      <c r="EIW390" s="446"/>
      <c r="EIX390" s="446"/>
      <c r="EIY390" s="446"/>
      <c r="EIZ390" s="446"/>
      <c r="EJA390" s="446"/>
      <c r="EJB390" s="446"/>
      <c r="EJC390" s="446"/>
      <c r="EJD390" s="446"/>
      <c r="EJE390" s="446"/>
      <c r="EJF390" s="446"/>
      <c r="EJG390" s="446"/>
      <c r="EJH390" s="446"/>
      <c r="EJI390" s="446"/>
      <c r="EJJ390" s="446"/>
      <c r="EJK390" s="446"/>
      <c r="EJL390" s="446"/>
      <c r="EJM390" s="446"/>
      <c r="EJN390" s="446"/>
      <c r="EJO390" s="446"/>
      <c r="EJP390" s="446"/>
      <c r="EJQ390" s="446"/>
      <c r="EJR390" s="446"/>
      <c r="EJS390" s="446"/>
      <c r="EJT390" s="446"/>
      <c r="EJU390" s="446"/>
      <c r="EJV390" s="446"/>
      <c r="EJW390" s="446"/>
      <c r="EJX390" s="446"/>
      <c r="EJY390" s="446"/>
      <c r="EJZ390" s="446"/>
      <c r="EKA390" s="446"/>
      <c r="EKB390" s="446"/>
      <c r="EKC390" s="446"/>
      <c r="EKD390" s="446"/>
      <c r="EKE390" s="446"/>
      <c r="EKF390" s="446"/>
      <c r="EKG390" s="446"/>
      <c r="EKH390" s="446"/>
      <c r="EKI390" s="446"/>
      <c r="EKJ390" s="446"/>
      <c r="EKK390" s="446"/>
      <c r="EKL390" s="446"/>
      <c r="EKM390" s="446"/>
      <c r="EKN390" s="446"/>
      <c r="EKO390" s="446"/>
      <c r="EKP390" s="446"/>
      <c r="EKQ390" s="446"/>
      <c r="EKR390" s="446"/>
      <c r="EKS390" s="446"/>
      <c r="EKT390" s="446"/>
      <c r="EKU390" s="446"/>
      <c r="EKV390" s="446"/>
      <c r="EKW390" s="446"/>
      <c r="EKX390" s="446"/>
      <c r="EKY390" s="446"/>
      <c r="EKZ390" s="446"/>
      <c r="ELA390" s="446"/>
      <c r="ELB390" s="446"/>
      <c r="ELC390" s="446"/>
      <c r="ELD390" s="446"/>
      <c r="ELE390" s="446"/>
      <c r="ELF390" s="446"/>
      <c r="ELG390" s="446"/>
      <c r="ELH390" s="446"/>
      <c r="ELI390" s="446"/>
      <c r="ELJ390" s="446"/>
      <c r="ELK390" s="446"/>
      <c r="ELL390" s="446"/>
      <c r="ELM390" s="446"/>
      <c r="ELN390" s="446"/>
      <c r="ELO390" s="446"/>
      <c r="ELP390" s="446"/>
      <c r="ELQ390" s="446"/>
      <c r="ELR390" s="446"/>
      <c r="ELS390" s="446"/>
      <c r="ELT390" s="446"/>
      <c r="ELU390" s="446"/>
      <c r="ELV390" s="446"/>
      <c r="ELW390" s="446"/>
      <c r="ELX390" s="446"/>
      <c r="ELY390" s="446"/>
      <c r="ELZ390" s="446"/>
      <c r="EMA390" s="446"/>
      <c r="EMB390" s="446"/>
      <c r="EMC390" s="446"/>
      <c r="EMD390" s="446"/>
      <c r="EME390" s="446"/>
      <c r="EMF390" s="446"/>
      <c r="EMG390" s="446"/>
      <c r="EMH390" s="446"/>
      <c r="EMI390" s="446"/>
      <c r="EMJ390" s="446"/>
      <c r="EMK390" s="446"/>
      <c r="EML390" s="446"/>
      <c r="EMM390" s="446"/>
      <c r="EMN390" s="446"/>
      <c r="EMO390" s="446"/>
      <c r="EMP390" s="446"/>
      <c r="EMQ390" s="446"/>
      <c r="EMR390" s="446"/>
      <c r="EMS390" s="446"/>
      <c r="EMT390" s="446"/>
      <c r="EMU390" s="446"/>
      <c r="EMV390" s="446"/>
      <c r="EMW390" s="446"/>
      <c r="EMX390" s="446"/>
      <c r="EMY390" s="446"/>
      <c r="EMZ390" s="446"/>
      <c r="ENA390" s="446"/>
      <c r="ENB390" s="446"/>
      <c r="ENC390" s="446"/>
      <c r="END390" s="446"/>
      <c r="ENE390" s="446"/>
      <c r="ENF390" s="446"/>
      <c r="ENG390" s="446"/>
      <c r="ENH390" s="446"/>
      <c r="ENI390" s="446"/>
      <c r="ENJ390" s="446"/>
      <c r="ENK390" s="446"/>
      <c r="ENL390" s="446"/>
      <c r="ENM390" s="446"/>
      <c r="ENN390" s="446"/>
      <c r="ENO390" s="446"/>
      <c r="ENP390" s="446"/>
      <c r="ENQ390" s="446"/>
      <c r="ENR390" s="446"/>
      <c r="ENS390" s="446"/>
      <c r="ENT390" s="446"/>
      <c r="ENU390" s="446"/>
      <c r="ENV390" s="446"/>
      <c r="ENW390" s="446"/>
      <c r="ENX390" s="446"/>
      <c r="ENY390" s="446"/>
      <c r="ENZ390" s="446"/>
      <c r="EOA390" s="446"/>
      <c r="EOB390" s="446"/>
      <c r="EOC390" s="446"/>
      <c r="EOD390" s="446"/>
      <c r="EOE390" s="446"/>
      <c r="EOF390" s="446"/>
      <c r="EOG390" s="446"/>
      <c r="EOH390" s="446"/>
      <c r="EOI390" s="446"/>
      <c r="EOJ390" s="446"/>
      <c r="EOK390" s="446"/>
      <c r="EOL390" s="446"/>
      <c r="EOM390" s="446"/>
      <c r="EON390" s="446"/>
      <c r="EOO390" s="446"/>
      <c r="EOP390" s="446"/>
      <c r="EOQ390" s="446"/>
      <c r="EOR390" s="446"/>
      <c r="EOS390" s="446"/>
      <c r="EOT390" s="446"/>
      <c r="EOU390" s="446"/>
      <c r="EOV390" s="446"/>
      <c r="EOW390" s="446"/>
      <c r="EOX390" s="446"/>
      <c r="EOY390" s="446"/>
      <c r="EOZ390" s="446"/>
      <c r="EPA390" s="446"/>
      <c r="EPB390" s="446"/>
      <c r="EPC390" s="446"/>
      <c r="EPD390" s="446"/>
      <c r="EPE390" s="446"/>
      <c r="EPF390" s="446"/>
      <c r="EPG390" s="446"/>
      <c r="EPH390" s="446"/>
      <c r="EPI390" s="446"/>
      <c r="EPJ390" s="446"/>
      <c r="EPK390" s="446"/>
      <c r="EPL390" s="446"/>
      <c r="EPM390" s="446"/>
      <c r="EPN390" s="446"/>
      <c r="EPO390" s="446"/>
      <c r="EPP390" s="446"/>
      <c r="EPQ390" s="446"/>
      <c r="EPR390" s="446"/>
      <c r="EPS390" s="446"/>
      <c r="EPT390" s="446"/>
      <c r="EPU390" s="446"/>
      <c r="EPV390" s="446"/>
      <c r="EPW390" s="446"/>
      <c r="EPX390" s="446"/>
      <c r="EPY390" s="446"/>
      <c r="EPZ390" s="446"/>
      <c r="EQA390" s="446"/>
      <c r="EQB390" s="446"/>
      <c r="EQC390" s="446"/>
      <c r="EQD390" s="446"/>
      <c r="EQE390" s="446"/>
      <c r="EQF390" s="446"/>
      <c r="EQG390" s="446"/>
      <c r="EQH390" s="446"/>
      <c r="EQI390" s="446"/>
      <c r="EQJ390" s="446"/>
      <c r="EQK390" s="446"/>
      <c r="EQL390" s="446"/>
      <c r="EQM390" s="446"/>
      <c r="EQN390" s="446"/>
      <c r="EQO390" s="446"/>
      <c r="EQP390" s="446"/>
      <c r="EQQ390" s="446"/>
      <c r="EQR390" s="446"/>
      <c r="EQS390" s="446"/>
      <c r="EQT390" s="446"/>
      <c r="EQU390" s="446"/>
      <c r="EQV390" s="446"/>
      <c r="EQW390" s="446"/>
      <c r="EQX390" s="446"/>
      <c r="EQY390" s="446"/>
      <c r="EQZ390" s="446"/>
      <c r="ERA390" s="446"/>
      <c r="ERB390" s="446"/>
      <c r="ERC390" s="446"/>
      <c r="ERD390" s="446"/>
      <c r="ERE390" s="446"/>
      <c r="ERF390" s="446"/>
      <c r="ERG390" s="446"/>
      <c r="ERH390" s="446"/>
      <c r="ERI390" s="446"/>
      <c r="ERJ390" s="446"/>
      <c r="ERK390" s="446"/>
      <c r="ERL390" s="446"/>
      <c r="ERM390" s="446"/>
      <c r="ERN390" s="446"/>
      <c r="ERO390" s="446"/>
      <c r="ERP390" s="446"/>
      <c r="ERQ390" s="446"/>
      <c r="ERR390" s="446"/>
      <c r="ERS390" s="446"/>
      <c r="ERT390" s="446"/>
      <c r="ERU390" s="446"/>
      <c r="ERV390" s="446"/>
      <c r="ERW390" s="446"/>
      <c r="ERX390" s="446"/>
      <c r="ERY390" s="446"/>
      <c r="ERZ390" s="446"/>
      <c r="ESA390" s="446"/>
      <c r="ESB390" s="446"/>
      <c r="ESC390" s="446"/>
      <c r="ESD390" s="446"/>
      <c r="ESE390" s="446"/>
      <c r="ESF390" s="446"/>
      <c r="ESG390" s="446"/>
      <c r="ESH390" s="446"/>
      <c r="ESI390" s="446"/>
      <c r="ESJ390" s="446"/>
      <c r="ESK390" s="446"/>
      <c r="ESL390" s="446"/>
      <c r="ESM390" s="446"/>
      <c r="ESN390" s="446"/>
      <c r="ESO390" s="446"/>
      <c r="ESP390" s="446"/>
      <c r="ESQ390" s="446"/>
      <c r="ESR390" s="446"/>
      <c r="ESS390" s="446"/>
      <c r="EST390" s="446"/>
      <c r="ESU390" s="446"/>
      <c r="ESV390" s="446"/>
      <c r="ESW390" s="446"/>
      <c r="ESX390" s="446"/>
      <c r="ESY390" s="446"/>
      <c r="ESZ390" s="446"/>
      <c r="ETA390" s="446"/>
      <c r="ETB390" s="446"/>
      <c r="ETC390" s="446"/>
      <c r="ETD390" s="446"/>
      <c r="ETE390" s="446"/>
      <c r="ETF390" s="446"/>
      <c r="ETG390" s="446"/>
      <c r="ETH390" s="446"/>
      <c r="ETI390" s="446"/>
      <c r="ETJ390" s="446"/>
      <c r="ETK390" s="446"/>
      <c r="ETL390" s="446"/>
      <c r="ETM390" s="446"/>
      <c r="ETN390" s="446"/>
      <c r="ETO390" s="446"/>
      <c r="ETP390" s="446"/>
      <c r="ETQ390" s="446"/>
      <c r="ETR390" s="446"/>
      <c r="ETS390" s="446"/>
      <c r="ETT390" s="446"/>
      <c r="ETU390" s="446"/>
      <c r="ETV390" s="446"/>
      <c r="ETW390" s="446"/>
      <c r="ETX390" s="446"/>
      <c r="ETY390" s="446"/>
      <c r="ETZ390" s="446"/>
      <c r="EUA390" s="446"/>
      <c r="EUB390" s="446"/>
      <c r="EUC390" s="446"/>
      <c r="EUD390" s="446"/>
      <c r="EUE390" s="446"/>
      <c r="EUF390" s="446"/>
      <c r="EUG390" s="446"/>
      <c r="EUH390" s="446"/>
      <c r="EUI390" s="446"/>
      <c r="EUJ390" s="446"/>
      <c r="EUK390" s="446"/>
      <c r="EUL390" s="446"/>
      <c r="EUM390" s="446"/>
      <c r="EUN390" s="446"/>
      <c r="EUO390" s="446"/>
      <c r="EUP390" s="446"/>
      <c r="EUQ390" s="446"/>
      <c r="EUR390" s="446"/>
      <c r="EUS390" s="446"/>
      <c r="EUT390" s="446"/>
      <c r="EUU390" s="446"/>
      <c r="EUV390" s="446"/>
      <c r="EUW390" s="446"/>
      <c r="EUX390" s="446"/>
      <c r="EUY390" s="446"/>
      <c r="EUZ390" s="446"/>
      <c r="EVA390" s="446"/>
      <c r="EVB390" s="446"/>
      <c r="EVC390" s="446"/>
      <c r="EVD390" s="446"/>
      <c r="EVE390" s="446"/>
      <c r="EVF390" s="446"/>
      <c r="EVG390" s="446"/>
      <c r="EVH390" s="446"/>
      <c r="EVI390" s="446"/>
      <c r="EVJ390" s="446"/>
      <c r="EVK390" s="446"/>
      <c r="EVL390" s="446"/>
      <c r="EVM390" s="446"/>
      <c r="EVN390" s="446"/>
      <c r="EVO390" s="446"/>
      <c r="EVP390" s="446"/>
      <c r="EVQ390" s="446"/>
      <c r="EVR390" s="446"/>
      <c r="EVS390" s="446"/>
      <c r="EVT390" s="446"/>
      <c r="EVU390" s="446"/>
      <c r="EVV390" s="446"/>
      <c r="EVW390" s="446"/>
      <c r="EVX390" s="446"/>
      <c r="EVY390" s="446"/>
      <c r="EVZ390" s="446"/>
      <c r="EWA390" s="446"/>
      <c r="EWB390" s="446"/>
      <c r="EWC390" s="446"/>
      <c r="EWD390" s="446"/>
      <c r="EWE390" s="446"/>
      <c r="EWF390" s="446"/>
      <c r="EWG390" s="446"/>
      <c r="EWH390" s="446"/>
      <c r="EWI390" s="446"/>
      <c r="EWJ390" s="446"/>
      <c r="EWK390" s="446"/>
      <c r="EWL390" s="446"/>
      <c r="EWM390" s="446"/>
      <c r="EWN390" s="446"/>
      <c r="EWO390" s="446"/>
      <c r="EWP390" s="446"/>
      <c r="EWQ390" s="446"/>
      <c r="EWR390" s="446"/>
      <c r="EWS390" s="446"/>
      <c r="EWT390" s="446"/>
      <c r="EWU390" s="446"/>
      <c r="EWV390" s="446"/>
      <c r="EWW390" s="446"/>
      <c r="EWX390" s="446"/>
      <c r="EWY390" s="446"/>
      <c r="EWZ390" s="446"/>
      <c r="EXA390" s="446"/>
      <c r="EXB390" s="446"/>
      <c r="EXC390" s="446"/>
      <c r="EXD390" s="446"/>
      <c r="EXE390" s="446"/>
      <c r="EXF390" s="446"/>
      <c r="EXG390" s="446"/>
      <c r="EXH390" s="446"/>
      <c r="EXI390" s="446"/>
      <c r="EXJ390" s="446"/>
      <c r="EXK390" s="446"/>
      <c r="EXL390" s="446"/>
      <c r="EXM390" s="446"/>
      <c r="EXN390" s="446"/>
      <c r="EXO390" s="446"/>
      <c r="EXP390" s="446"/>
      <c r="EXQ390" s="446"/>
      <c r="EXR390" s="446"/>
      <c r="EXS390" s="446"/>
      <c r="EXT390" s="446"/>
      <c r="EXU390" s="446"/>
      <c r="EXV390" s="446"/>
      <c r="EXW390" s="446"/>
      <c r="EXX390" s="446"/>
      <c r="EXY390" s="446"/>
      <c r="EXZ390" s="446"/>
      <c r="EYA390" s="446"/>
      <c r="EYB390" s="446"/>
      <c r="EYC390" s="446"/>
      <c r="EYD390" s="446"/>
      <c r="EYE390" s="446"/>
      <c r="EYF390" s="446"/>
      <c r="EYG390" s="446"/>
      <c r="EYH390" s="446"/>
      <c r="EYI390" s="446"/>
      <c r="EYJ390" s="446"/>
      <c r="EYK390" s="446"/>
      <c r="EYL390" s="446"/>
      <c r="EYM390" s="446"/>
      <c r="EYN390" s="446"/>
      <c r="EYO390" s="446"/>
      <c r="EYP390" s="446"/>
      <c r="EYQ390" s="446"/>
      <c r="EYR390" s="446"/>
      <c r="EYS390" s="446"/>
      <c r="EYT390" s="446"/>
      <c r="EYU390" s="446"/>
      <c r="EYV390" s="446"/>
      <c r="EYW390" s="446"/>
      <c r="EYX390" s="446"/>
      <c r="EYY390" s="446"/>
      <c r="EYZ390" s="446"/>
      <c r="EZA390" s="446"/>
      <c r="EZB390" s="446"/>
      <c r="EZC390" s="446"/>
      <c r="EZD390" s="446"/>
      <c r="EZE390" s="446"/>
      <c r="EZF390" s="446"/>
      <c r="EZG390" s="446"/>
      <c r="EZH390" s="446"/>
      <c r="EZI390" s="446"/>
      <c r="EZJ390" s="446"/>
      <c r="EZK390" s="446"/>
      <c r="EZL390" s="446"/>
      <c r="EZM390" s="446"/>
      <c r="EZN390" s="446"/>
      <c r="EZO390" s="446"/>
      <c r="EZP390" s="446"/>
      <c r="EZQ390" s="446"/>
      <c r="EZR390" s="446"/>
      <c r="EZS390" s="446"/>
      <c r="EZT390" s="446"/>
      <c r="EZU390" s="446"/>
      <c r="EZV390" s="446"/>
      <c r="EZW390" s="446"/>
      <c r="EZX390" s="446"/>
      <c r="EZY390" s="446"/>
      <c r="EZZ390" s="446"/>
      <c r="FAA390" s="446"/>
      <c r="FAB390" s="446"/>
      <c r="FAC390" s="446"/>
      <c r="FAD390" s="446"/>
      <c r="FAE390" s="446"/>
      <c r="FAF390" s="446"/>
      <c r="FAG390" s="446"/>
      <c r="FAH390" s="446"/>
      <c r="FAI390" s="446"/>
      <c r="FAJ390" s="446"/>
      <c r="FAK390" s="446"/>
      <c r="FAL390" s="446"/>
      <c r="FAM390" s="446"/>
      <c r="FAN390" s="446"/>
      <c r="FAO390" s="446"/>
      <c r="FAP390" s="446"/>
      <c r="FAQ390" s="446"/>
      <c r="FAR390" s="446"/>
      <c r="FAS390" s="446"/>
      <c r="FAT390" s="446"/>
      <c r="FAU390" s="446"/>
      <c r="FAV390" s="446"/>
      <c r="FAW390" s="446"/>
      <c r="FAX390" s="446"/>
      <c r="FAY390" s="446"/>
      <c r="FAZ390" s="446"/>
      <c r="FBA390" s="446"/>
      <c r="FBB390" s="446"/>
      <c r="FBC390" s="446"/>
      <c r="FBD390" s="446"/>
      <c r="FBE390" s="446"/>
      <c r="FBF390" s="446"/>
      <c r="FBG390" s="446"/>
      <c r="FBH390" s="446"/>
      <c r="FBI390" s="446"/>
      <c r="FBJ390" s="446"/>
      <c r="FBK390" s="446"/>
      <c r="FBL390" s="446"/>
      <c r="FBM390" s="446"/>
      <c r="FBN390" s="446"/>
      <c r="FBO390" s="446"/>
      <c r="FBP390" s="446"/>
      <c r="FBQ390" s="446"/>
      <c r="FBR390" s="446"/>
      <c r="FBS390" s="446"/>
      <c r="FBT390" s="446"/>
      <c r="FBU390" s="446"/>
      <c r="FBV390" s="446"/>
      <c r="FBW390" s="446"/>
      <c r="FBX390" s="446"/>
      <c r="FBY390" s="446"/>
      <c r="FBZ390" s="446"/>
      <c r="FCA390" s="446"/>
      <c r="FCB390" s="446"/>
      <c r="FCC390" s="446"/>
      <c r="FCD390" s="446"/>
      <c r="FCE390" s="446"/>
      <c r="FCF390" s="446"/>
      <c r="FCG390" s="446"/>
      <c r="FCH390" s="446"/>
      <c r="FCI390" s="446"/>
      <c r="FCJ390" s="446"/>
      <c r="FCK390" s="446"/>
      <c r="FCL390" s="446"/>
      <c r="FCM390" s="446"/>
      <c r="FCN390" s="446"/>
      <c r="FCO390" s="446"/>
      <c r="FCP390" s="446"/>
      <c r="FCQ390" s="446"/>
      <c r="FCR390" s="446"/>
      <c r="FCS390" s="446"/>
      <c r="FCT390" s="446"/>
      <c r="FCU390" s="446"/>
      <c r="FCV390" s="446"/>
      <c r="FCW390" s="446"/>
      <c r="FCX390" s="446"/>
      <c r="FCY390" s="446"/>
      <c r="FCZ390" s="446"/>
      <c r="FDA390" s="446"/>
      <c r="FDB390" s="446"/>
      <c r="FDC390" s="446"/>
      <c r="FDD390" s="446"/>
      <c r="FDE390" s="446"/>
      <c r="FDF390" s="446"/>
      <c r="FDG390" s="446"/>
      <c r="FDH390" s="446"/>
      <c r="FDI390" s="446"/>
      <c r="FDJ390" s="446"/>
      <c r="FDK390" s="446"/>
      <c r="FDL390" s="446"/>
      <c r="FDM390" s="446"/>
      <c r="FDN390" s="446"/>
      <c r="FDO390" s="446"/>
      <c r="FDP390" s="446"/>
      <c r="FDQ390" s="446"/>
      <c r="FDR390" s="446"/>
      <c r="FDS390" s="446"/>
      <c r="FDT390" s="446"/>
      <c r="FDU390" s="446"/>
      <c r="FDV390" s="446"/>
      <c r="FDW390" s="446"/>
      <c r="FDX390" s="446"/>
      <c r="FDY390" s="446"/>
      <c r="FDZ390" s="446"/>
      <c r="FEA390" s="446"/>
      <c r="FEB390" s="446"/>
      <c r="FEC390" s="446"/>
      <c r="FED390" s="446"/>
      <c r="FEE390" s="446"/>
      <c r="FEF390" s="446"/>
      <c r="FEG390" s="446"/>
      <c r="FEH390" s="446"/>
      <c r="FEI390" s="446"/>
      <c r="FEJ390" s="446"/>
      <c r="FEK390" s="446"/>
      <c r="FEL390" s="446"/>
      <c r="FEM390" s="446"/>
      <c r="FEN390" s="446"/>
      <c r="FEO390" s="446"/>
      <c r="FEP390" s="446"/>
      <c r="FEQ390" s="446"/>
      <c r="FER390" s="446"/>
      <c r="FES390" s="446"/>
      <c r="FET390" s="446"/>
      <c r="FEU390" s="446"/>
      <c r="FEV390" s="446"/>
      <c r="FEW390" s="446"/>
      <c r="FEX390" s="446"/>
      <c r="FEY390" s="446"/>
      <c r="FEZ390" s="446"/>
      <c r="FFA390" s="446"/>
      <c r="FFB390" s="446"/>
      <c r="FFC390" s="446"/>
      <c r="FFD390" s="446"/>
      <c r="FFE390" s="446"/>
      <c r="FFF390" s="446"/>
      <c r="FFG390" s="446"/>
      <c r="FFH390" s="446"/>
      <c r="FFI390" s="446"/>
      <c r="FFJ390" s="446"/>
      <c r="FFK390" s="446"/>
      <c r="FFL390" s="446"/>
      <c r="FFM390" s="446"/>
      <c r="FFN390" s="446"/>
      <c r="FFO390" s="446"/>
      <c r="FFP390" s="446"/>
      <c r="FFQ390" s="446"/>
      <c r="FFR390" s="446"/>
      <c r="FFS390" s="446"/>
      <c r="FFT390" s="446"/>
      <c r="FFU390" s="446"/>
      <c r="FFV390" s="446"/>
      <c r="FFW390" s="446"/>
      <c r="FFX390" s="446"/>
      <c r="FFY390" s="446"/>
      <c r="FFZ390" s="446"/>
      <c r="FGA390" s="446"/>
      <c r="FGB390" s="446"/>
      <c r="FGC390" s="446"/>
      <c r="FGD390" s="446"/>
      <c r="FGE390" s="446"/>
      <c r="FGF390" s="446"/>
      <c r="FGG390" s="446"/>
      <c r="FGH390" s="446"/>
      <c r="FGI390" s="446"/>
      <c r="FGJ390" s="446"/>
      <c r="FGK390" s="446"/>
      <c r="FGL390" s="446"/>
      <c r="FGM390" s="446"/>
      <c r="FGN390" s="446"/>
      <c r="FGO390" s="446"/>
      <c r="FGP390" s="446"/>
      <c r="FGQ390" s="446"/>
      <c r="FGR390" s="446"/>
      <c r="FGS390" s="446"/>
      <c r="FGT390" s="446"/>
      <c r="FGU390" s="446"/>
      <c r="FGV390" s="446"/>
      <c r="FGW390" s="446"/>
      <c r="FGX390" s="446"/>
      <c r="FGY390" s="446"/>
      <c r="FGZ390" s="446"/>
      <c r="FHA390" s="446"/>
      <c r="FHB390" s="446"/>
      <c r="FHC390" s="446"/>
      <c r="FHD390" s="446"/>
      <c r="FHE390" s="446"/>
      <c r="FHF390" s="446"/>
      <c r="FHG390" s="446"/>
      <c r="FHH390" s="446"/>
      <c r="FHI390" s="446"/>
      <c r="FHJ390" s="446"/>
      <c r="FHK390" s="446"/>
      <c r="FHL390" s="446"/>
      <c r="FHM390" s="446"/>
      <c r="FHN390" s="446"/>
      <c r="FHO390" s="446"/>
      <c r="FHP390" s="446"/>
      <c r="FHQ390" s="446"/>
      <c r="FHR390" s="446"/>
      <c r="FHS390" s="446"/>
      <c r="FHT390" s="446"/>
      <c r="FHU390" s="446"/>
      <c r="FHV390" s="446"/>
      <c r="FHW390" s="446"/>
      <c r="FHX390" s="446"/>
      <c r="FHY390" s="446"/>
      <c r="FHZ390" s="446"/>
      <c r="FIA390" s="446"/>
      <c r="FIB390" s="446"/>
      <c r="FIC390" s="446"/>
      <c r="FID390" s="446"/>
      <c r="FIE390" s="446"/>
      <c r="FIF390" s="446"/>
      <c r="FIG390" s="446"/>
      <c r="FIH390" s="446"/>
      <c r="FII390" s="446"/>
      <c r="FIJ390" s="446"/>
      <c r="FIK390" s="446"/>
      <c r="FIL390" s="446"/>
      <c r="FIM390" s="446"/>
      <c r="FIN390" s="446"/>
      <c r="FIO390" s="446"/>
      <c r="FIP390" s="446"/>
      <c r="FIQ390" s="446"/>
      <c r="FIR390" s="446"/>
      <c r="FIS390" s="446"/>
      <c r="FIT390" s="446"/>
      <c r="FIU390" s="446"/>
      <c r="FIV390" s="446"/>
      <c r="FIW390" s="446"/>
      <c r="FIX390" s="446"/>
      <c r="FIY390" s="446"/>
      <c r="FIZ390" s="446"/>
      <c r="FJA390" s="446"/>
      <c r="FJB390" s="446"/>
      <c r="FJC390" s="446"/>
      <c r="FJD390" s="446"/>
      <c r="FJE390" s="446"/>
      <c r="FJF390" s="446"/>
      <c r="FJG390" s="446"/>
      <c r="FJH390" s="446"/>
      <c r="FJI390" s="446"/>
      <c r="FJJ390" s="446"/>
      <c r="FJK390" s="446"/>
      <c r="FJL390" s="446"/>
      <c r="FJM390" s="446"/>
      <c r="FJN390" s="446"/>
      <c r="FJO390" s="446"/>
      <c r="FJP390" s="446"/>
      <c r="FJQ390" s="446"/>
      <c r="FJR390" s="446"/>
      <c r="FJS390" s="446"/>
      <c r="FJT390" s="446"/>
      <c r="FJU390" s="446"/>
      <c r="FJV390" s="446"/>
      <c r="FJW390" s="446"/>
      <c r="FJX390" s="446"/>
      <c r="FJY390" s="446"/>
      <c r="FJZ390" s="446"/>
      <c r="FKA390" s="446"/>
      <c r="FKB390" s="446"/>
      <c r="FKC390" s="446"/>
      <c r="FKD390" s="446"/>
      <c r="FKE390" s="446"/>
      <c r="FKF390" s="446"/>
      <c r="FKG390" s="446"/>
      <c r="FKH390" s="446"/>
      <c r="FKI390" s="446"/>
      <c r="FKJ390" s="446"/>
      <c r="FKK390" s="446"/>
      <c r="FKL390" s="446"/>
      <c r="FKM390" s="446"/>
      <c r="FKN390" s="446"/>
      <c r="FKO390" s="446"/>
      <c r="FKP390" s="446"/>
      <c r="FKQ390" s="446"/>
      <c r="FKR390" s="446"/>
      <c r="FKS390" s="446"/>
      <c r="FKT390" s="446"/>
      <c r="FKU390" s="446"/>
      <c r="FKV390" s="446"/>
      <c r="FKW390" s="446"/>
      <c r="FKX390" s="446"/>
      <c r="FKY390" s="446"/>
      <c r="FKZ390" s="446"/>
      <c r="FLA390" s="446"/>
      <c r="FLB390" s="446"/>
      <c r="FLC390" s="446"/>
      <c r="FLD390" s="446"/>
      <c r="FLE390" s="446"/>
      <c r="FLF390" s="446"/>
      <c r="FLG390" s="446"/>
      <c r="FLH390" s="446"/>
      <c r="FLI390" s="446"/>
      <c r="FLJ390" s="446"/>
      <c r="FLK390" s="446"/>
      <c r="FLL390" s="446"/>
      <c r="FLM390" s="446"/>
      <c r="FLN390" s="446"/>
      <c r="FLO390" s="446"/>
      <c r="FLP390" s="446"/>
      <c r="FLQ390" s="446"/>
      <c r="FLR390" s="446"/>
      <c r="FLS390" s="446"/>
      <c r="FLT390" s="446"/>
      <c r="FLU390" s="446"/>
      <c r="FLV390" s="446"/>
      <c r="FLW390" s="446"/>
      <c r="FLX390" s="446"/>
      <c r="FLY390" s="446"/>
      <c r="FLZ390" s="446"/>
      <c r="FMA390" s="446"/>
      <c r="FMB390" s="446"/>
      <c r="FMC390" s="446"/>
      <c r="FMD390" s="446"/>
      <c r="FME390" s="446"/>
      <c r="FMF390" s="446"/>
      <c r="FMG390" s="446"/>
      <c r="FMH390" s="446"/>
      <c r="FMI390" s="446"/>
      <c r="FMJ390" s="446"/>
      <c r="FMK390" s="446"/>
      <c r="FML390" s="446"/>
      <c r="FMM390" s="446"/>
      <c r="FMN390" s="446"/>
      <c r="FMO390" s="446"/>
      <c r="FMP390" s="446"/>
      <c r="FMQ390" s="446"/>
      <c r="FMR390" s="446"/>
      <c r="FMS390" s="446"/>
      <c r="FMT390" s="446"/>
      <c r="FMU390" s="446"/>
      <c r="FMV390" s="446"/>
      <c r="FMW390" s="446"/>
      <c r="FMX390" s="446"/>
      <c r="FMY390" s="446"/>
      <c r="FMZ390" s="446"/>
      <c r="FNA390" s="446"/>
      <c r="FNB390" s="446"/>
      <c r="FNC390" s="446"/>
      <c r="FND390" s="446"/>
      <c r="FNE390" s="446"/>
      <c r="FNF390" s="446"/>
      <c r="FNG390" s="446"/>
      <c r="FNH390" s="446"/>
      <c r="FNI390" s="446"/>
      <c r="FNJ390" s="446"/>
      <c r="FNK390" s="446"/>
      <c r="FNL390" s="446"/>
      <c r="FNM390" s="446"/>
      <c r="FNN390" s="446"/>
      <c r="FNO390" s="446"/>
      <c r="FNP390" s="446"/>
      <c r="FNQ390" s="446"/>
      <c r="FNR390" s="446"/>
      <c r="FNS390" s="446"/>
      <c r="FNT390" s="446"/>
      <c r="FNU390" s="446"/>
      <c r="FNV390" s="446"/>
      <c r="FNW390" s="446"/>
      <c r="FNX390" s="446"/>
      <c r="FNY390" s="446"/>
      <c r="FNZ390" s="446"/>
      <c r="FOA390" s="446"/>
      <c r="FOB390" s="446"/>
      <c r="FOC390" s="446"/>
      <c r="FOD390" s="446"/>
      <c r="FOE390" s="446"/>
      <c r="FOF390" s="446"/>
      <c r="FOG390" s="446"/>
      <c r="FOH390" s="446"/>
      <c r="FOI390" s="446"/>
      <c r="FOJ390" s="446"/>
      <c r="FOK390" s="446"/>
      <c r="FOL390" s="446"/>
      <c r="FOM390" s="446"/>
      <c r="FON390" s="446"/>
      <c r="FOO390" s="446"/>
      <c r="FOP390" s="446"/>
      <c r="FOQ390" s="446"/>
      <c r="FOR390" s="446"/>
      <c r="FOS390" s="446"/>
      <c r="FOT390" s="446"/>
      <c r="FOU390" s="446"/>
      <c r="FOV390" s="446"/>
      <c r="FOW390" s="446"/>
      <c r="FOX390" s="446"/>
      <c r="FOY390" s="446"/>
      <c r="FOZ390" s="446"/>
      <c r="FPA390" s="446"/>
      <c r="FPB390" s="446"/>
      <c r="FPC390" s="446"/>
      <c r="FPD390" s="446"/>
      <c r="FPE390" s="446"/>
      <c r="FPF390" s="446"/>
      <c r="FPG390" s="446"/>
      <c r="FPH390" s="446"/>
      <c r="FPI390" s="446"/>
      <c r="FPJ390" s="446"/>
      <c r="FPK390" s="446"/>
      <c r="FPL390" s="446"/>
      <c r="FPM390" s="446"/>
      <c r="FPN390" s="446"/>
      <c r="FPO390" s="446"/>
      <c r="FPP390" s="446"/>
      <c r="FPQ390" s="446"/>
      <c r="FPR390" s="446"/>
      <c r="FPS390" s="446"/>
      <c r="FPT390" s="446"/>
      <c r="FPU390" s="446"/>
      <c r="FPV390" s="446"/>
      <c r="FPW390" s="446"/>
      <c r="FPX390" s="446"/>
      <c r="FPY390" s="446"/>
      <c r="FPZ390" s="446"/>
      <c r="FQA390" s="446"/>
      <c r="FQB390" s="446"/>
      <c r="FQC390" s="446"/>
      <c r="FQD390" s="446"/>
      <c r="FQE390" s="446"/>
      <c r="FQF390" s="446"/>
      <c r="FQG390" s="446"/>
      <c r="FQH390" s="446"/>
      <c r="FQI390" s="446"/>
      <c r="FQJ390" s="446"/>
      <c r="FQK390" s="446"/>
      <c r="FQL390" s="446"/>
      <c r="FQM390" s="446"/>
      <c r="FQN390" s="446"/>
      <c r="FQO390" s="446"/>
      <c r="FQP390" s="446"/>
      <c r="FQQ390" s="446"/>
      <c r="FQR390" s="446"/>
      <c r="FQS390" s="446"/>
      <c r="FQT390" s="446"/>
      <c r="FQU390" s="446"/>
      <c r="FQV390" s="446"/>
      <c r="FQW390" s="446"/>
      <c r="FQX390" s="446"/>
      <c r="FQY390" s="446"/>
      <c r="FQZ390" s="446"/>
      <c r="FRA390" s="446"/>
      <c r="FRB390" s="446"/>
      <c r="FRC390" s="446"/>
      <c r="FRD390" s="446"/>
      <c r="FRE390" s="446"/>
      <c r="FRF390" s="446"/>
      <c r="FRG390" s="446"/>
      <c r="FRH390" s="446"/>
      <c r="FRI390" s="446"/>
      <c r="FRJ390" s="446"/>
      <c r="FRK390" s="446"/>
      <c r="FRL390" s="446"/>
      <c r="FRM390" s="446"/>
      <c r="FRN390" s="446"/>
      <c r="FRO390" s="446"/>
      <c r="FRP390" s="446"/>
      <c r="FRQ390" s="446"/>
      <c r="FRR390" s="446"/>
      <c r="FRS390" s="446"/>
      <c r="FRT390" s="446"/>
      <c r="FRU390" s="446"/>
      <c r="FRV390" s="446"/>
      <c r="FRW390" s="446"/>
      <c r="FRX390" s="446"/>
      <c r="FRY390" s="446"/>
      <c r="FRZ390" s="446"/>
      <c r="FSA390" s="446"/>
      <c r="FSB390" s="446"/>
      <c r="FSC390" s="446"/>
      <c r="FSD390" s="446"/>
      <c r="FSE390" s="446"/>
      <c r="FSF390" s="446"/>
      <c r="FSG390" s="446"/>
      <c r="FSH390" s="446"/>
      <c r="FSI390" s="446"/>
      <c r="FSJ390" s="446"/>
      <c r="FSK390" s="446"/>
      <c r="FSL390" s="446"/>
      <c r="FSM390" s="446"/>
      <c r="FSN390" s="446"/>
      <c r="FSO390" s="446"/>
      <c r="FSP390" s="446"/>
      <c r="FSQ390" s="446"/>
      <c r="FSR390" s="446"/>
      <c r="FSS390" s="446"/>
      <c r="FST390" s="446"/>
      <c r="FSU390" s="446"/>
      <c r="FSV390" s="446"/>
      <c r="FSW390" s="446"/>
      <c r="FSX390" s="446"/>
      <c r="FSY390" s="446"/>
      <c r="FSZ390" s="446"/>
      <c r="FTA390" s="446"/>
      <c r="FTB390" s="446"/>
      <c r="FTC390" s="446"/>
      <c r="FTD390" s="446"/>
      <c r="FTE390" s="446"/>
      <c r="FTF390" s="446"/>
      <c r="FTG390" s="446"/>
      <c r="FTH390" s="446"/>
      <c r="FTI390" s="446"/>
      <c r="FTJ390" s="446"/>
      <c r="FTK390" s="446"/>
      <c r="FTL390" s="446"/>
      <c r="FTM390" s="446"/>
      <c r="FTN390" s="446"/>
      <c r="FTO390" s="446"/>
      <c r="FTP390" s="446"/>
      <c r="FTQ390" s="446"/>
      <c r="FTR390" s="446"/>
      <c r="FTS390" s="446"/>
      <c r="FTT390" s="446"/>
      <c r="FTU390" s="446"/>
      <c r="FTV390" s="446"/>
      <c r="FTW390" s="446"/>
      <c r="FTX390" s="446"/>
      <c r="FTY390" s="446"/>
      <c r="FTZ390" s="446"/>
      <c r="FUA390" s="446"/>
      <c r="FUB390" s="446"/>
      <c r="FUC390" s="446"/>
      <c r="FUD390" s="446"/>
      <c r="FUE390" s="446"/>
      <c r="FUF390" s="446"/>
      <c r="FUG390" s="446"/>
      <c r="FUH390" s="446"/>
      <c r="FUI390" s="446"/>
      <c r="FUJ390" s="446"/>
      <c r="FUK390" s="446"/>
      <c r="FUL390" s="446"/>
      <c r="FUM390" s="446"/>
      <c r="FUN390" s="446"/>
      <c r="FUO390" s="446"/>
      <c r="FUP390" s="446"/>
      <c r="FUQ390" s="446"/>
      <c r="FUR390" s="446"/>
      <c r="FUS390" s="446"/>
      <c r="FUT390" s="446"/>
      <c r="FUU390" s="446"/>
      <c r="FUV390" s="446"/>
      <c r="FUW390" s="446"/>
      <c r="FUX390" s="446"/>
      <c r="FUY390" s="446"/>
      <c r="FUZ390" s="446"/>
      <c r="FVA390" s="446"/>
      <c r="FVB390" s="446"/>
      <c r="FVC390" s="446"/>
      <c r="FVD390" s="446"/>
      <c r="FVE390" s="446"/>
      <c r="FVF390" s="446"/>
      <c r="FVG390" s="446"/>
      <c r="FVH390" s="446"/>
      <c r="FVI390" s="446"/>
      <c r="FVJ390" s="446"/>
      <c r="FVK390" s="446"/>
      <c r="FVL390" s="446"/>
      <c r="FVM390" s="446"/>
      <c r="FVN390" s="446"/>
      <c r="FVO390" s="446"/>
      <c r="FVP390" s="446"/>
      <c r="FVQ390" s="446"/>
      <c r="FVR390" s="446"/>
      <c r="FVS390" s="446"/>
      <c r="FVT390" s="446"/>
      <c r="FVU390" s="446"/>
      <c r="FVV390" s="446"/>
      <c r="FVW390" s="446"/>
      <c r="FVX390" s="446"/>
      <c r="FVY390" s="446"/>
      <c r="FVZ390" s="446"/>
      <c r="FWA390" s="446"/>
      <c r="FWB390" s="446"/>
      <c r="FWC390" s="446"/>
      <c r="FWD390" s="446"/>
      <c r="FWE390" s="446"/>
      <c r="FWF390" s="446"/>
      <c r="FWG390" s="446"/>
      <c r="FWH390" s="446"/>
      <c r="FWI390" s="446"/>
      <c r="FWJ390" s="446"/>
      <c r="FWK390" s="446"/>
      <c r="FWL390" s="446"/>
      <c r="FWM390" s="446"/>
      <c r="FWN390" s="446"/>
      <c r="FWO390" s="446"/>
      <c r="FWP390" s="446"/>
      <c r="FWQ390" s="446"/>
      <c r="FWR390" s="446"/>
      <c r="FWS390" s="446"/>
      <c r="FWT390" s="446"/>
      <c r="FWU390" s="446"/>
      <c r="FWV390" s="446"/>
      <c r="FWW390" s="446"/>
      <c r="FWX390" s="446"/>
      <c r="FWY390" s="446"/>
      <c r="FWZ390" s="446"/>
      <c r="FXA390" s="446"/>
      <c r="FXB390" s="446"/>
      <c r="FXC390" s="446"/>
      <c r="FXD390" s="446"/>
      <c r="FXE390" s="446"/>
      <c r="FXF390" s="446"/>
      <c r="FXG390" s="446"/>
      <c r="FXH390" s="446"/>
      <c r="FXI390" s="446"/>
      <c r="FXJ390" s="446"/>
      <c r="FXK390" s="446"/>
      <c r="FXL390" s="446"/>
      <c r="FXM390" s="446"/>
      <c r="FXN390" s="446"/>
      <c r="FXO390" s="446"/>
      <c r="FXP390" s="446"/>
      <c r="FXQ390" s="446"/>
      <c r="FXR390" s="446"/>
      <c r="FXS390" s="446"/>
      <c r="FXT390" s="446"/>
      <c r="FXU390" s="446"/>
      <c r="FXV390" s="446"/>
      <c r="FXW390" s="446"/>
      <c r="FXX390" s="446"/>
      <c r="FXY390" s="446"/>
      <c r="FXZ390" s="446"/>
      <c r="FYA390" s="446"/>
      <c r="FYB390" s="446"/>
      <c r="FYC390" s="446"/>
      <c r="FYD390" s="446"/>
      <c r="FYE390" s="446"/>
      <c r="FYF390" s="446"/>
      <c r="FYG390" s="446"/>
      <c r="FYH390" s="446"/>
      <c r="FYI390" s="446"/>
      <c r="FYJ390" s="446"/>
      <c r="FYK390" s="446"/>
      <c r="FYL390" s="446"/>
      <c r="FYM390" s="446"/>
      <c r="FYN390" s="446"/>
      <c r="FYO390" s="446"/>
      <c r="FYP390" s="446"/>
      <c r="FYQ390" s="446"/>
      <c r="FYR390" s="446"/>
      <c r="FYS390" s="446"/>
      <c r="FYT390" s="446"/>
      <c r="FYU390" s="446"/>
      <c r="FYV390" s="446"/>
      <c r="FYW390" s="446"/>
      <c r="FYX390" s="446"/>
      <c r="FYY390" s="446"/>
      <c r="FYZ390" s="446"/>
      <c r="FZA390" s="446"/>
      <c r="FZB390" s="446"/>
      <c r="FZC390" s="446"/>
      <c r="FZD390" s="446"/>
      <c r="FZE390" s="446"/>
      <c r="FZF390" s="446"/>
      <c r="FZG390" s="446"/>
      <c r="FZH390" s="446"/>
      <c r="FZI390" s="446"/>
      <c r="FZJ390" s="446"/>
      <c r="FZK390" s="446"/>
      <c r="FZL390" s="446"/>
      <c r="FZM390" s="446"/>
      <c r="FZN390" s="446"/>
      <c r="FZO390" s="446"/>
      <c r="FZP390" s="446"/>
      <c r="FZQ390" s="446"/>
      <c r="FZR390" s="446"/>
      <c r="FZS390" s="446"/>
      <c r="FZT390" s="446"/>
      <c r="FZU390" s="446"/>
      <c r="FZV390" s="446"/>
      <c r="FZW390" s="446"/>
      <c r="FZX390" s="446"/>
      <c r="FZY390" s="446"/>
      <c r="FZZ390" s="446"/>
      <c r="GAA390" s="446"/>
      <c r="GAB390" s="446"/>
      <c r="GAC390" s="446"/>
      <c r="GAD390" s="446"/>
      <c r="GAE390" s="446"/>
      <c r="GAF390" s="446"/>
      <c r="GAG390" s="446"/>
      <c r="GAH390" s="446"/>
      <c r="GAI390" s="446"/>
      <c r="GAJ390" s="446"/>
      <c r="GAK390" s="446"/>
      <c r="GAL390" s="446"/>
      <c r="GAM390" s="446"/>
      <c r="GAN390" s="446"/>
      <c r="GAO390" s="446"/>
      <c r="GAP390" s="446"/>
      <c r="GAQ390" s="446"/>
      <c r="GAR390" s="446"/>
      <c r="GAS390" s="446"/>
      <c r="GAT390" s="446"/>
      <c r="GAU390" s="446"/>
      <c r="GAV390" s="446"/>
      <c r="GAW390" s="446"/>
      <c r="GAX390" s="446"/>
      <c r="GAY390" s="446"/>
      <c r="GAZ390" s="446"/>
      <c r="GBA390" s="446"/>
      <c r="GBB390" s="446"/>
      <c r="GBC390" s="446"/>
      <c r="GBD390" s="446"/>
      <c r="GBE390" s="446"/>
      <c r="GBF390" s="446"/>
      <c r="GBG390" s="446"/>
      <c r="GBH390" s="446"/>
      <c r="GBI390" s="446"/>
      <c r="GBJ390" s="446"/>
      <c r="GBK390" s="446"/>
      <c r="GBL390" s="446"/>
      <c r="GBM390" s="446"/>
      <c r="GBN390" s="446"/>
      <c r="GBO390" s="446"/>
      <c r="GBP390" s="446"/>
      <c r="GBQ390" s="446"/>
      <c r="GBR390" s="446"/>
      <c r="GBS390" s="446"/>
      <c r="GBT390" s="446"/>
      <c r="GBU390" s="446"/>
      <c r="GBV390" s="446"/>
      <c r="GBW390" s="446"/>
      <c r="GBX390" s="446"/>
      <c r="GBY390" s="446"/>
      <c r="GBZ390" s="446"/>
      <c r="GCA390" s="446"/>
      <c r="GCB390" s="446"/>
      <c r="GCC390" s="446"/>
      <c r="GCD390" s="446"/>
      <c r="GCE390" s="446"/>
      <c r="GCF390" s="446"/>
      <c r="GCG390" s="446"/>
      <c r="GCH390" s="446"/>
      <c r="GCI390" s="446"/>
      <c r="GCJ390" s="446"/>
      <c r="GCK390" s="446"/>
      <c r="GCL390" s="446"/>
      <c r="GCM390" s="446"/>
      <c r="GCN390" s="446"/>
      <c r="GCO390" s="446"/>
      <c r="GCP390" s="446"/>
      <c r="GCQ390" s="446"/>
      <c r="GCR390" s="446"/>
      <c r="GCS390" s="446"/>
      <c r="GCT390" s="446"/>
      <c r="GCU390" s="446"/>
      <c r="GCV390" s="446"/>
      <c r="GCW390" s="446"/>
      <c r="GCX390" s="446"/>
      <c r="GCY390" s="446"/>
      <c r="GCZ390" s="446"/>
      <c r="GDA390" s="446"/>
      <c r="GDB390" s="446"/>
      <c r="GDC390" s="446"/>
      <c r="GDD390" s="446"/>
      <c r="GDE390" s="446"/>
      <c r="GDF390" s="446"/>
      <c r="GDG390" s="446"/>
      <c r="GDH390" s="446"/>
      <c r="GDI390" s="446"/>
      <c r="GDJ390" s="446"/>
      <c r="GDK390" s="446"/>
      <c r="GDL390" s="446"/>
      <c r="GDM390" s="446"/>
      <c r="GDN390" s="446"/>
      <c r="GDO390" s="446"/>
      <c r="GDP390" s="446"/>
      <c r="GDQ390" s="446"/>
      <c r="GDR390" s="446"/>
      <c r="GDS390" s="446"/>
      <c r="GDT390" s="446"/>
      <c r="GDU390" s="446"/>
      <c r="GDV390" s="446"/>
      <c r="GDW390" s="446"/>
      <c r="GDX390" s="446"/>
      <c r="GDY390" s="446"/>
      <c r="GDZ390" s="446"/>
      <c r="GEA390" s="446"/>
      <c r="GEB390" s="446"/>
      <c r="GEC390" s="446"/>
      <c r="GED390" s="446"/>
      <c r="GEE390" s="446"/>
      <c r="GEF390" s="446"/>
      <c r="GEG390" s="446"/>
      <c r="GEH390" s="446"/>
      <c r="GEI390" s="446"/>
      <c r="GEJ390" s="446"/>
      <c r="GEK390" s="446"/>
      <c r="GEL390" s="446"/>
      <c r="GEM390" s="446"/>
      <c r="GEN390" s="446"/>
      <c r="GEO390" s="446"/>
      <c r="GEP390" s="446"/>
      <c r="GEQ390" s="446"/>
      <c r="GER390" s="446"/>
      <c r="GES390" s="446"/>
      <c r="GET390" s="446"/>
      <c r="GEU390" s="446"/>
      <c r="GEV390" s="446"/>
      <c r="GEW390" s="446"/>
      <c r="GEX390" s="446"/>
      <c r="GEY390" s="446"/>
      <c r="GEZ390" s="446"/>
      <c r="GFA390" s="446"/>
      <c r="GFB390" s="446"/>
      <c r="GFC390" s="446"/>
      <c r="GFD390" s="446"/>
      <c r="GFE390" s="446"/>
      <c r="GFF390" s="446"/>
      <c r="GFG390" s="446"/>
      <c r="GFH390" s="446"/>
      <c r="GFI390" s="446"/>
      <c r="GFJ390" s="446"/>
      <c r="GFK390" s="446"/>
      <c r="GFL390" s="446"/>
      <c r="GFM390" s="446"/>
      <c r="GFN390" s="446"/>
      <c r="GFO390" s="446"/>
      <c r="GFP390" s="446"/>
      <c r="GFQ390" s="446"/>
      <c r="GFR390" s="446"/>
      <c r="GFS390" s="446"/>
      <c r="GFT390" s="446"/>
      <c r="GFU390" s="446"/>
      <c r="GFV390" s="446"/>
      <c r="GFW390" s="446"/>
      <c r="GFX390" s="446"/>
      <c r="GFY390" s="446"/>
      <c r="GFZ390" s="446"/>
      <c r="GGA390" s="446"/>
      <c r="GGB390" s="446"/>
      <c r="GGC390" s="446"/>
      <c r="GGD390" s="446"/>
      <c r="GGE390" s="446"/>
      <c r="GGF390" s="446"/>
      <c r="GGG390" s="446"/>
      <c r="GGH390" s="446"/>
      <c r="GGI390" s="446"/>
      <c r="GGJ390" s="446"/>
      <c r="GGK390" s="446"/>
      <c r="GGL390" s="446"/>
      <c r="GGM390" s="446"/>
      <c r="GGN390" s="446"/>
      <c r="GGO390" s="446"/>
      <c r="GGP390" s="446"/>
      <c r="GGQ390" s="446"/>
      <c r="GGR390" s="446"/>
      <c r="GGS390" s="446"/>
      <c r="GGT390" s="446"/>
      <c r="GGU390" s="446"/>
      <c r="GGV390" s="446"/>
      <c r="GGW390" s="446"/>
      <c r="GGX390" s="446"/>
      <c r="GGY390" s="446"/>
      <c r="GGZ390" s="446"/>
      <c r="GHA390" s="446"/>
      <c r="GHB390" s="446"/>
      <c r="GHC390" s="446"/>
      <c r="GHD390" s="446"/>
      <c r="GHE390" s="446"/>
      <c r="GHF390" s="446"/>
      <c r="GHG390" s="446"/>
      <c r="GHH390" s="446"/>
      <c r="GHI390" s="446"/>
      <c r="GHJ390" s="446"/>
      <c r="GHK390" s="446"/>
      <c r="GHL390" s="446"/>
      <c r="GHM390" s="446"/>
      <c r="GHN390" s="446"/>
      <c r="GHO390" s="446"/>
      <c r="GHP390" s="446"/>
      <c r="GHQ390" s="446"/>
      <c r="GHR390" s="446"/>
      <c r="GHS390" s="446"/>
      <c r="GHT390" s="446"/>
      <c r="GHU390" s="446"/>
      <c r="GHV390" s="446"/>
      <c r="GHW390" s="446"/>
      <c r="GHX390" s="446"/>
      <c r="GHY390" s="446"/>
      <c r="GHZ390" s="446"/>
      <c r="GIA390" s="446"/>
      <c r="GIB390" s="446"/>
      <c r="GIC390" s="446"/>
      <c r="GID390" s="446"/>
      <c r="GIE390" s="446"/>
      <c r="GIF390" s="446"/>
      <c r="GIG390" s="446"/>
      <c r="GIH390" s="446"/>
      <c r="GII390" s="446"/>
      <c r="GIJ390" s="446"/>
      <c r="GIK390" s="446"/>
      <c r="GIL390" s="446"/>
      <c r="GIM390" s="446"/>
      <c r="GIN390" s="446"/>
      <c r="GIO390" s="446"/>
      <c r="GIP390" s="446"/>
      <c r="GIQ390" s="446"/>
      <c r="GIR390" s="446"/>
      <c r="GIS390" s="446"/>
      <c r="GIT390" s="446"/>
      <c r="GIU390" s="446"/>
      <c r="GIV390" s="446"/>
      <c r="GIW390" s="446"/>
      <c r="GIX390" s="446"/>
      <c r="GIY390" s="446"/>
      <c r="GIZ390" s="446"/>
      <c r="GJA390" s="446"/>
      <c r="GJB390" s="446"/>
      <c r="GJC390" s="446"/>
      <c r="GJD390" s="446"/>
      <c r="GJE390" s="446"/>
      <c r="GJF390" s="446"/>
      <c r="GJG390" s="446"/>
      <c r="GJH390" s="446"/>
      <c r="GJI390" s="446"/>
      <c r="GJJ390" s="446"/>
      <c r="GJK390" s="446"/>
      <c r="GJL390" s="446"/>
      <c r="GJM390" s="446"/>
      <c r="GJN390" s="446"/>
      <c r="GJO390" s="446"/>
      <c r="GJP390" s="446"/>
      <c r="GJQ390" s="446"/>
      <c r="GJR390" s="446"/>
      <c r="GJS390" s="446"/>
      <c r="GJT390" s="446"/>
      <c r="GJU390" s="446"/>
      <c r="GJV390" s="446"/>
      <c r="GJW390" s="446"/>
      <c r="GJX390" s="446"/>
      <c r="GJY390" s="446"/>
      <c r="GJZ390" s="446"/>
      <c r="GKA390" s="446"/>
      <c r="GKB390" s="446"/>
      <c r="GKC390" s="446"/>
      <c r="GKD390" s="446"/>
      <c r="GKE390" s="446"/>
      <c r="GKF390" s="446"/>
      <c r="GKG390" s="446"/>
      <c r="GKH390" s="446"/>
      <c r="GKI390" s="446"/>
      <c r="GKJ390" s="446"/>
      <c r="GKK390" s="446"/>
      <c r="GKL390" s="446"/>
      <c r="GKM390" s="446"/>
      <c r="GKN390" s="446"/>
      <c r="GKO390" s="446"/>
      <c r="GKP390" s="446"/>
      <c r="GKQ390" s="446"/>
      <c r="GKR390" s="446"/>
      <c r="GKS390" s="446"/>
      <c r="GKT390" s="446"/>
      <c r="GKU390" s="446"/>
      <c r="GKV390" s="446"/>
      <c r="GKW390" s="446"/>
      <c r="GKX390" s="446"/>
      <c r="GKY390" s="446"/>
      <c r="GKZ390" s="446"/>
      <c r="GLA390" s="446"/>
      <c r="GLB390" s="446"/>
      <c r="GLC390" s="446"/>
      <c r="GLD390" s="446"/>
      <c r="GLE390" s="446"/>
      <c r="GLF390" s="446"/>
      <c r="GLG390" s="446"/>
      <c r="GLH390" s="446"/>
      <c r="GLI390" s="446"/>
      <c r="GLJ390" s="446"/>
      <c r="GLK390" s="446"/>
      <c r="GLL390" s="446"/>
      <c r="GLM390" s="446"/>
      <c r="GLN390" s="446"/>
      <c r="GLO390" s="446"/>
      <c r="GLP390" s="446"/>
      <c r="GLQ390" s="446"/>
      <c r="GLR390" s="446"/>
      <c r="GLS390" s="446"/>
      <c r="GLT390" s="446"/>
      <c r="GLU390" s="446"/>
      <c r="GLV390" s="446"/>
      <c r="GLW390" s="446"/>
      <c r="GLX390" s="446"/>
      <c r="GLY390" s="446"/>
      <c r="GLZ390" s="446"/>
      <c r="GMA390" s="446"/>
      <c r="GMB390" s="446"/>
      <c r="GMC390" s="446"/>
      <c r="GMD390" s="446"/>
      <c r="GME390" s="446"/>
      <c r="GMF390" s="446"/>
      <c r="GMG390" s="446"/>
      <c r="GMH390" s="446"/>
      <c r="GMI390" s="446"/>
      <c r="GMJ390" s="446"/>
      <c r="GMK390" s="446"/>
      <c r="GML390" s="446"/>
      <c r="GMM390" s="446"/>
      <c r="GMN390" s="446"/>
      <c r="GMO390" s="446"/>
      <c r="GMP390" s="446"/>
      <c r="GMQ390" s="446"/>
      <c r="GMR390" s="446"/>
      <c r="GMS390" s="446"/>
      <c r="GMT390" s="446"/>
      <c r="GMU390" s="446"/>
      <c r="GMV390" s="446"/>
      <c r="GMW390" s="446"/>
      <c r="GMX390" s="446"/>
      <c r="GMY390" s="446"/>
      <c r="GMZ390" s="446"/>
      <c r="GNA390" s="446"/>
      <c r="GNB390" s="446"/>
      <c r="GNC390" s="446"/>
      <c r="GND390" s="446"/>
      <c r="GNE390" s="446"/>
      <c r="GNF390" s="446"/>
      <c r="GNG390" s="446"/>
      <c r="GNH390" s="446"/>
      <c r="GNI390" s="446"/>
      <c r="GNJ390" s="446"/>
      <c r="GNK390" s="446"/>
      <c r="GNL390" s="446"/>
      <c r="GNM390" s="446"/>
      <c r="GNN390" s="446"/>
      <c r="GNO390" s="446"/>
      <c r="GNP390" s="446"/>
      <c r="GNQ390" s="446"/>
      <c r="GNR390" s="446"/>
      <c r="GNS390" s="446"/>
      <c r="GNT390" s="446"/>
      <c r="GNU390" s="446"/>
      <c r="GNV390" s="446"/>
      <c r="GNW390" s="446"/>
      <c r="GNX390" s="446"/>
      <c r="GNY390" s="446"/>
      <c r="GNZ390" s="446"/>
      <c r="GOA390" s="446"/>
      <c r="GOB390" s="446"/>
      <c r="GOC390" s="446"/>
      <c r="GOD390" s="446"/>
      <c r="GOE390" s="446"/>
      <c r="GOF390" s="446"/>
      <c r="GOG390" s="446"/>
      <c r="GOH390" s="446"/>
      <c r="GOI390" s="446"/>
      <c r="GOJ390" s="446"/>
      <c r="GOK390" s="446"/>
      <c r="GOL390" s="446"/>
      <c r="GOM390" s="446"/>
      <c r="GON390" s="446"/>
      <c r="GOO390" s="446"/>
      <c r="GOP390" s="446"/>
      <c r="GOQ390" s="446"/>
      <c r="GOR390" s="446"/>
      <c r="GOS390" s="446"/>
      <c r="GOT390" s="446"/>
      <c r="GOU390" s="446"/>
      <c r="GOV390" s="446"/>
      <c r="GOW390" s="446"/>
      <c r="GOX390" s="446"/>
      <c r="GOY390" s="446"/>
      <c r="GOZ390" s="446"/>
      <c r="GPA390" s="446"/>
      <c r="GPB390" s="446"/>
      <c r="GPC390" s="446"/>
      <c r="GPD390" s="446"/>
      <c r="GPE390" s="446"/>
      <c r="GPF390" s="446"/>
      <c r="GPG390" s="446"/>
      <c r="GPH390" s="446"/>
      <c r="GPI390" s="446"/>
      <c r="GPJ390" s="446"/>
      <c r="GPK390" s="446"/>
      <c r="GPL390" s="446"/>
      <c r="GPM390" s="446"/>
      <c r="GPN390" s="446"/>
      <c r="GPO390" s="446"/>
      <c r="GPP390" s="446"/>
      <c r="GPQ390" s="446"/>
      <c r="GPR390" s="446"/>
      <c r="GPS390" s="446"/>
      <c r="GPT390" s="446"/>
      <c r="GPU390" s="446"/>
      <c r="GPV390" s="446"/>
      <c r="GPW390" s="446"/>
      <c r="GPX390" s="446"/>
      <c r="GPY390" s="446"/>
      <c r="GPZ390" s="446"/>
      <c r="GQA390" s="446"/>
      <c r="GQB390" s="446"/>
      <c r="GQC390" s="446"/>
      <c r="GQD390" s="446"/>
      <c r="GQE390" s="446"/>
      <c r="GQF390" s="446"/>
      <c r="GQG390" s="446"/>
      <c r="GQH390" s="446"/>
      <c r="GQI390" s="446"/>
      <c r="GQJ390" s="446"/>
      <c r="GQK390" s="446"/>
      <c r="GQL390" s="446"/>
      <c r="GQM390" s="446"/>
      <c r="GQN390" s="446"/>
      <c r="GQO390" s="446"/>
      <c r="GQP390" s="446"/>
      <c r="GQQ390" s="446"/>
      <c r="GQR390" s="446"/>
      <c r="GQS390" s="446"/>
      <c r="GQT390" s="446"/>
      <c r="GQU390" s="446"/>
      <c r="GQV390" s="446"/>
      <c r="GQW390" s="446"/>
      <c r="GQX390" s="446"/>
      <c r="GQY390" s="446"/>
      <c r="GQZ390" s="446"/>
      <c r="GRA390" s="446"/>
      <c r="GRB390" s="446"/>
      <c r="GRC390" s="446"/>
      <c r="GRD390" s="446"/>
      <c r="GRE390" s="446"/>
      <c r="GRF390" s="446"/>
      <c r="GRG390" s="446"/>
      <c r="GRH390" s="446"/>
      <c r="GRI390" s="446"/>
      <c r="GRJ390" s="446"/>
      <c r="GRK390" s="446"/>
      <c r="GRL390" s="446"/>
      <c r="GRM390" s="446"/>
      <c r="GRN390" s="446"/>
      <c r="GRO390" s="446"/>
      <c r="GRP390" s="446"/>
      <c r="GRQ390" s="446"/>
      <c r="GRR390" s="446"/>
      <c r="GRS390" s="446"/>
      <c r="GRT390" s="446"/>
      <c r="GRU390" s="446"/>
      <c r="GRV390" s="446"/>
      <c r="GRW390" s="446"/>
      <c r="GRX390" s="446"/>
      <c r="GRY390" s="446"/>
      <c r="GRZ390" s="446"/>
      <c r="GSA390" s="446"/>
      <c r="GSB390" s="446"/>
      <c r="GSC390" s="446"/>
      <c r="GSD390" s="446"/>
      <c r="GSE390" s="446"/>
      <c r="GSF390" s="446"/>
      <c r="GSG390" s="446"/>
      <c r="GSH390" s="446"/>
      <c r="GSI390" s="446"/>
      <c r="GSJ390" s="446"/>
      <c r="GSK390" s="446"/>
      <c r="GSL390" s="446"/>
      <c r="GSM390" s="446"/>
      <c r="GSN390" s="446"/>
      <c r="GSO390" s="446"/>
      <c r="GSP390" s="446"/>
      <c r="GSQ390" s="446"/>
      <c r="GSR390" s="446"/>
      <c r="GSS390" s="446"/>
      <c r="GST390" s="446"/>
      <c r="GSU390" s="446"/>
      <c r="GSV390" s="446"/>
      <c r="GSW390" s="446"/>
      <c r="GSX390" s="446"/>
      <c r="GSY390" s="446"/>
      <c r="GSZ390" s="446"/>
      <c r="GTA390" s="446"/>
      <c r="GTB390" s="446"/>
      <c r="GTC390" s="446"/>
      <c r="GTD390" s="446"/>
      <c r="GTE390" s="446"/>
      <c r="GTF390" s="446"/>
      <c r="GTG390" s="446"/>
      <c r="GTH390" s="446"/>
      <c r="GTI390" s="446"/>
      <c r="GTJ390" s="446"/>
      <c r="GTK390" s="446"/>
      <c r="GTL390" s="446"/>
      <c r="GTM390" s="446"/>
      <c r="GTN390" s="446"/>
      <c r="GTO390" s="446"/>
      <c r="GTP390" s="446"/>
      <c r="GTQ390" s="446"/>
      <c r="GTR390" s="446"/>
      <c r="GTS390" s="446"/>
      <c r="GTT390" s="446"/>
      <c r="GTU390" s="446"/>
      <c r="GTV390" s="446"/>
      <c r="GTW390" s="446"/>
      <c r="GTX390" s="446"/>
      <c r="GTY390" s="446"/>
      <c r="GTZ390" s="446"/>
      <c r="GUA390" s="446"/>
      <c r="GUB390" s="446"/>
      <c r="GUC390" s="446"/>
      <c r="GUD390" s="446"/>
      <c r="GUE390" s="446"/>
      <c r="GUF390" s="446"/>
      <c r="GUG390" s="446"/>
      <c r="GUH390" s="446"/>
      <c r="GUI390" s="446"/>
      <c r="GUJ390" s="446"/>
      <c r="GUK390" s="446"/>
      <c r="GUL390" s="446"/>
      <c r="GUM390" s="446"/>
      <c r="GUN390" s="446"/>
      <c r="GUO390" s="446"/>
      <c r="GUP390" s="446"/>
      <c r="GUQ390" s="446"/>
      <c r="GUR390" s="446"/>
      <c r="GUS390" s="446"/>
      <c r="GUT390" s="446"/>
      <c r="GUU390" s="446"/>
      <c r="GUV390" s="446"/>
      <c r="GUW390" s="446"/>
      <c r="GUX390" s="446"/>
      <c r="GUY390" s="446"/>
      <c r="GUZ390" s="446"/>
      <c r="GVA390" s="446"/>
      <c r="GVB390" s="446"/>
      <c r="GVC390" s="446"/>
      <c r="GVD390" s="446"/>
      <c r="GVE390" s="446"/>
      <c r="GVF390" s="446"/>
      <c r="GVG390" s="446"/>
      <c r="GVH390" s="446"/>
      <c r="GVI390" s="446"/>
      <c r="GVJ390" s="446"/>
      <c r="GVK390" s="446"/>
      <c r="GVL390" s="446"/>
      <c r="GVM390" s="446"/>
      <c r="GVN390" s="446"/>
      <c r="GVO390" s="446"/>
      <c r="GVP390" s="446"/>
      <c r="GVQ390" s="446"/>
      <c r="GVR390" s="446"/>
      <c r="GVS390" s="446"/>
      <c r="GVT390" s="446"/>
      <c r="GVU390" s="446"/>
      <c r="GVV390" s="446"/>
      <c r="GVW390" s="446"/>
      <c r="GVX390" s="446"/>
      <c r="GVY390" s="446"/>
      <c r="GVZ390" s="446"/>
      <c r="GWA390" s="446"/>
      <c r="GWB390" s="446"/>
      <c r="GWC390" s="446"/>
      <c r="GWD390" s="446"/>
      <c r="GWE390" s="446"/>
      <c r="GWF390" s="446"/>
      <c r="GWG390" s="446"/>
      <c r="GWH390" s="446"/>
      <c r="GWI390" s="446"/>
      <c r="GWJ390" s="446"/>
      <c r="GWK390" s="446"/>
      <c r="GWL390" s="446"/>
      <c r="GWM390" s="446"/>
      <c r="GWN390" s="446"/>
      <c r="GWO390" s="446"/>
      <c r="GWP390" s="446"/>
      <c r="GWQ390" s="446"/>
      <c r="GWR390" s="446"/>
      <c r="GWS390" s="446"/>
      <c r="GWT390" s="446"/>
      <c r="GWU390" s="446"/>
      <c r="GWV390" s="446"/>
      <c r="GWW390" s="446"/>
      <c r="GWX390" s="446"/>
      <c r="GWY390" s="446"/>
      <c r="GWZ390" s="446"/>
      <c r="GXA390" s="446"/>
      <c r="GXB390" s="446"/>
      <c r="GXC390" s="446"/>
      <c r="GXD390" s="446"/>
      <c r="GXE390" s="446"/>
      <c r="GXF390" s="446"/>
      <c r="GXG390" s="446"/>
      <c r="GXH390" s="446"/>
      <c r="GXI390" s="446"/>
      <c r="GXJ390" s="446"/>
      <c r="GXK390" s="446"/>
      <c r="GXL390" s="446"/>
      <c r="GXM390" s="446"/>
      <c r="GXN390" s="446"/>
      <c r="GXO390" s="446"/>
      <c r="GXP390" s="446"/>
      <c r="GXQ390" s="446"/>
      <c r="GXR390" s="446"/>
      <c r="GXS390" s="446"/>
      <c r="GXT390" s="446"/>
      <c r="GXU390" s="446"/>
      <c r="GXV390" s="446"/>
      <c r="GXW390" s="446"/>
      <c r="GXX390" s="446"/>
      <c r="GXY390" s="446"/>
      <c r="GXZ390" s="446"/>
      <c r="GYA390" s="446"/>
      <c r="GYB390" s="446"/>
      <c r="GYC390" s="446"/>
      <c r="GYD390" s="446"/>
      <c r="GYE390" s="446"/>
      <c r="GYF390" s="446"/>
      <c r="GYG390" s="446"/>
      <c r="GYH390" s="446"/>
      <c r="GYI390" s="446"/>
      <c r="GYJ390" s="446"/>
      <c r="GYK390" s="446"/>
      <c r="GYL390" s="446"/>
      <c r="GYM390" s="446"/>
      <c r="GYN390" s="446"/>
      <c r="GYO390" s="446"/>
      <c r="GYP390" s="446"/>
      <c r="GYQ390" s="446"/>
      <c r="GYR390" s="446"/>
      <c r="GYS390" s="446"/>
      <c r="GYT390" s="446"/>
      <c r="GYU390" s="446"/>
      <c r="GYV390" s="446"/>
      <c r="GYW390" s="446"/>
      <c r="GYX390" s="446"/>
      <c r="GYY390" s="446"/>
      <c r="GYZ390" s="446"/>
      <c r="GZA390" s="446"/>
      <c r="GZB390" s="446"/>
      <c r="GZC390" s="446"/>
      <c r="GZD390" s="446"/>
      <c r="GZE390" s="446"/>
      <c r="GZF390" s="446"/>
      <c r="GZG390" s="446"/>
      <c r="GZH390" s="446"/>
      <c r="GZI390" s="446"/>
      <c r="GZJ390" s="446"/>
      <c r="GZK390" s="446"/>
      <c r="GZL390" s="446"/>
      <c r="GZM390" s="446"/>
      <c r="GZN390" s="446"/>
      <c r="GZO390" s="446"/>
      <c r="GZP390" s="446"/>
      <c r="GZQ390" s="446"/>
      <c r="GZR390" s="446"/>
      <c r="GZS390" s="446"/>
      <c r="GZT390" s="446"/>
      <c r="GZU390" s="446"/>
      <c r="GZV390" s="446"/>
      <c r="GZW390" s="446"/>
      <c r="GZX390" s="446"/>
      <c r="GZY390" s="446"/>
      <c r="GZZ390" s="446"/>
      <c r="HAA390" s="446"/>
      <c r="HAB390" s="446"/>
      <c r="HAC390" s="446"/>
      <c r="HAD390" s="446"/>
      <c r="HAE390" s="446"/>
      <c r="HAF390" s="446"/>
      <c r="HAG390" s="446"/>
      <c r="HAH390" s="446"/>
      <c r="HAI390" s="446"/>
      <c r="HAJ390" s="446"/>
      <c r="HAK390" s="446"/>
      <c r="HAL390" s="446"/>
      <c r="HAM390" s="446"/>
      <c r="HAN390" s="446"/>
      <c r="HAO390" s="446"/>
      <c r="HAP390" s="446"/>
      <c r="HAQ390" s="446"/>
      <c r="HAR390" s="446"/>
      <c r="HAS390" s="446"/>
      <c r="HAT390" s="446"/>
      <c r="HAU390" s="446"/>
      <c r="HAV390" s="446"/>
      <c r="HAW390" s="446"/>
      <c r="HAX390" s="446"/>
      <c r="HAY390" s="446"/>
      <c r="HAZ390" s="446"/>
      <c r="HBA390" s="446"/>
      <c r="HBB390" s="446"/>
      <c r="HBC390" s="446"/>
      <c r="HBD390" s="446"/>
      <c r="HBE390" s="446"/>
      <c r="HBF390" s="446"/>
      <c r="HBG390" s="446"/>
      <c r="HBH390" s="446"/>
      <c r="HBI390" s="446"/>
      <c r="HBJ390" s="446"/>
      <c r="HBK390" s="446"/>
      <c r="HBL390" s="446"/>
      <c r="HBM390" s="446"/>
      <c r="HBN390" s="446"/>
      <c r="HBO390" s="446"/>
      <c r="HBP390" s="446"/>
      <c r="HBQ390" s="446"/>
      <c r="HBR390" s="446"/>
      <c r="HBS390" s="446"/>
      <c r="HBT390" s="446"/>
      <c r="HBU390" s="446"/>
      <c r="HBV390" s="446"/>
      <c r="HBW390" s="446"/>
      <c r="HBX390" s="446"/>
      <c r="HBY390" s="446"/>
      <c r="HBZ390" s="446"/>
      <c r="HCA390" s="446"/>
      <c r="HCB390" s="446"/>
      <c r="HCC390" s="446"/>
      <c r="HCD390" s="446"/>
      <c r="HCE390" s="446"/>
      <c r="HCF390" s="446"/>
      <c r="HCG390" s="446"/>
      <c r="HCH390" s="446"/>
      <c r="HCI390" s="446"/>
      <c r="HCJ390" s="446"/>
      <c r="HCK390" s="446"/>
      <c r="HCL390" s="446"/>
      <c r="HCM390" s="446"/>
      <c r="HCN390" s="446"/>
      <c r="HCO390" s="446"/>
      <c r="HCP390" s="446"/>
      <c r="HCQ390" s="446"/>
      <c r="HCR390" s="446"/>
      <c r="HCS390" s="446"/>
      <c r="HCT390" s="446"/>
      <c r="HCU390" s="446"/>
      <c r="HCV390" s="446"/>
      <c r="HCW390" s="446"/>
      <c r="HCX390" s="446"/>
      <c r="HCY390" s="446"/>
      <c r="HCZ390" s="446"/>
      <c r="HDA390" s="446"/>
      <c r="HDB390" s="446"/>
      <c r="HDC390" s="446"/>
      <c r="HDD390" s="446"/>
      <c r="HDE390" s="446"/>
      <c r="HDF390" s="446"/>
      <c r="HDG390" s="446"/>
      <c r="HDH390" s="446"/>
      <c r="HDI390" s="446"/>
      <c r="HDJ390" s="446"/>
      <c r="HDK390" s="446"/>
      <c r="HDL390" s="446"/>
      <c r="HDM390" s="446"/>
      <c r="HDN390" s="446"/>
      <c r="HDO390" s="446"/>
      <c r="HDP390" s="446"/>
      <c r="HDQ390" s="446"/>
      <c r="HDR390" s="446"/>
      <c r="HDS390" s="446"/>
      <c r="HDT390" s="446"/>
      <c r="HDU390" s="446"/>
      <c r="HDV390" s="446"/>
      <c r="HDW390" s="446"/>
      <c r="HDX390" s="446"/>
      <c r="HDY390" s="446"/>
      <c r="HDZ390" s="446"/>
      <c r="HEA390" s="446"/>
      <c r="HEB390" s="446"/>
      <c r="HEC390" s="446"/>
      <c r="HED390" s="446"/>
      <c r="HEE390" s="446"/>
      <c r="HEF390" s="446"/>
      <c r="HEG390" s="446"/>
      <c r="HEH390" s="446"/>
      <c r="HEI390" s="446"/>
      <c r="HEJ390" s="446"/>
      <c r="HEK390" s="446"/>
      <c r="HEL390" s="446"/>
      <c r="HEM390" s="446"/>
      <c r="HEN390" s="446"/>
      <c r="HEO390" s="446"/>
      <c r="HEP390" s="446"/>
      <c r="HEQ390" s="446"/>
      <c r="HER390" s="446"/>
      <c r="HES390" s="446"/>
      <c r="HET390" s="446"/>
      <c r="HEU390" s="446"/>
      <c r="HEV390" s="446"/>
      <c r="HEW390" s="446"/>
      <c r="HEX390" s="446"/>
      <c r="HEY390" s="446"/>
      <c r="HEZ390" s="446"/>
      <c r="HFA390" s="446"/>
      <c r="HFB390" s="446"/>
      <c r="HFC390" s="446"/>
      <c r="HFD390" s="446"/>
      <c r="HFE390" s="446"/>
      <c r="HFF390" s="446"/>
      <c r="HFG390" s="446"/>
      <c r="HFH390" s="446"/>
      <c r="HFI390" s="446"/>
      <c r="HFJ390" s="446"/>
      <c r="HFK390" s="446"/>
      <c r="HFL390" s="446"/>
      <c r="HFM390" s="446"/>
      <c r="HFN390" s="446"/>
      <c r="HFO390" s="446"/>
      <c r="HFP390" s="446"/>
      <c r="HFQ390" s="446"/>
      <c r="HFR390" s="446"/>
      <c r="HFS390" s="446"/>
      <c r="HFT390" s="446"/>
      <c r="HFU390" s="446"/>
      <c r="HFV390" s="446"/>
      <c r="HFW390" s="446"/>
      <c r="HFX390" s="446"/>
      <c r="HFY390" s="446"/>
      <c r="HFZ390" s="446"/>
      <c r="HGA390" s="446"/>
      <c r="HGB390" s="446"/>
      <c r="HGC390" s="446"/>
      <c r="HGD390" s="446"/>
      <c r="HGE390" s="446"/>
      <c r="HGF390" s="446"/>
      <c r="HGG390" s="446"/>
      <c r="HGH390" s="446"/>
      <c r="HGI390" s="446"/>
      <c r="HGJ390" s="446"/>
      <c r="HGK390" s="446"/>
      <c r="HGL390" s="446"/>
      <c r="HGM390" s="446"/>
      <c r="HGN390" s="446"/>
      <c r="HGO390" s="446"/>
      <c r="HGP390" s="446"/>
      <c r="HGQ390" s="446"/>
      <c r="HGR390" s="446"/>
      <c r="HGS390" s="446"/>
      <c r="HGT390" s="446"/>
      <c r="HGU390" s="446"/>
      <c r="HGV390" s="446"/>
      <c r="HGW390" s="446"/>
      <c r="HGX390" s="446"/>
      <c r="HGY390" s="446"/>
      <c r="HGZ390" s="446"/>
      <c r="HHA390" s="446"/>
      <c r="HHB390" s="446"/>
      <c r="HHC390" s="446"/>
      <c r="HHD390" s="446"/>
      <c r="HHE390" s="446"/>
      <c r="HHF390" s="446"/>
      <c r="HHG390" s="446"/>
      <c r="HHH390" s="446"/>
      <c r="HHI390" s="446"/>
      <c r="HHJ390" s="446"/>
      <c r="HHK390" s="446"/>
      <c r="HHL390" s="446"/>
      <c r="HHM390" s="446"/>
      <c r="HHN390" s="446"/>
      <c r="HHO390" s="446"/>
      <c r="HHP390" s="446"/>
      <c r="HHQ390" s="446"/>
      <c r="HHR390" s="446"/>
      <c r="HHS390" s="446"/>
      <c r="HHT390" s="446"/>
      <c r="HHU390" s="446"/>
      <c r="HHV390" s="446"/>
      <c r="HHW390" s="446"/>
      <c r="HHX390" s="446"/>
      <c r="HHY390" s="446"/>
      <c r="HHZ390" s="446"/>
      <c r="HIA390" s="446"/>
      <c r="HIB390" s="446"/>
      <c r="HIC390" s="446"/>
      <c r="HID390" s="446"/>
      <c r="HIE390" s="446"/>
      <c r="HIF390" s="446"/>
      <c r="HIG390" s="446"/>
      <c r="HIH390" s="446"/>
      <c r="HII390" s="446"/>
      <c r="HIJ390" s="446"/>
      <c r="HIK390" s="446"/>
      <c r="HIL390" s="446"/>
      <c r="HIM390" s="446"/>
      <c r="HIN390" s="446"/>
      <c r="HIO390" s="446"/>
      <c r="HIP390" s="446"/>
      <c r="HIQ390" s="446"/>
      <c r="HIR390" s="446"/>
      <c r="HIS390" s="446"/>
      <c r="HIT390" s="446"/>
      <c r="HIU390" s="446"/>
      <c r="HIV390" s="446"/>
      <c r="HIW390" s="446"/>
      <c r="HIX390" s="446"/>
      <c r="HIY390" s="446"/>
      <c r="HIZ390" s="446"/>
      <c r="HJA390" s="446"/>
      <c r="HJB390" s="446"/>
      <c r="HJC390" s="446"/>
      <c r="HJD390" s="446"/>
      <c r="HJE390" s="446"/>
      <c r="HJF390" s="446"/>
      <c r="HJG390" s="446"/>
      <c r="HJH390" s="446"/>
      <c r="HJI390" s="446"/>
      <c r="HJJ390" s="446"/>
      <c r="HJK390" s="446"/>
      <c r="HJL390" s="446"/>
      <c r="HJM390" s="446"/>
      <c r="HJN390" s="446"/>
      <c r="HJO390" s="446"/>
      <c r="HJP390" s="446"/>
      <c r="HJQ390" s="446"/>
      <c r="HJR390" s="446"/>
      <c r="HJS390" s="446"/>
      <c r="HJT390" s="446"/>
      <c r="HJU390" s="446"/>
      <c r="HJV390" s="446"/>
      <c r="HJW390" s="446"/>
      <c r="HJX390" s="446"/>
      <c r="HJY390" s="446"/>
      <c r="HJZ390" s="446"/>
      <c r="HKA390" s="446"/>
      <c r="HKB390" s="446"/>
      <c r="HKC390" s="446"/>
      <c r="HKD390" s="446"/>
      <c r="HKE390" s="446"/>
      <c r="HKF390" s="446"/>
      <c r="HKG390" s="446"/>
      <c r="HKH390" s="446"/>
      <c r="HKI390" s="446"/>
      <c r="HKJ390" s="446"/>
      <c r="HKK390" s="446"/>
      <c r="HKL390" s="446"/>
      <c r="HKM390" s="446"/>
      <c r="HKN390" s="446"/>
      <c r="HKO390" s="446"/>
      <c r="HKP390" s="446"/>
      <c r="HKQ390" s="446"/>
      <c r="HKR390" s="446"/>
      <c r="HKS390" s="446"/>
      <c r="HKT390" s="446"/>
      <c r="HKU390" s="446"/>
      <c r="HKV390" s="446"/>
      <c r="HKW390" s="446"/>
      <c r="HKX390" s="446"/>
      <c r="HKY390" s="446"/>
      <c r="HKZ390" s="446"/>
      <c r="HLA390" s="446"/>
      <c r="HLB390" s="446"/>
      <c r="HLC390" s="446"/>
      <c r="HLD390" s="446"/>
      <c r="HLE390" s="446"/>
      <c r="HLF390" s="446"/>
      <c r="HLG390" s="446"/>
      <c r="HLH390" s="446"/>
      <c r="HLI390" s="446"/>
      <c r="HLJ390" s="446"/>
      <c r="HLK390" s="446"/>
      <c r="HLL390" s="446"/>
      <c r="HLM390" s="446"/>
      <c r="HLN390" s="446"/>
      <c r="HLO390" s="446"/>
      <c r="HLP390" s="446"/>
      <c r="HLQ390" s="446"/>
      <c r="HLR390" s="446"/>
      <c r="HLS390" s="446"/>
      <c r="HLT390" s="446"/>
      <c r="HLU390" s="446"/>
      <c r="HLV390" s="446"/>
      <c r="HLW390" s="446"/>
      <c r="HLX390" s="446"/>
      <c r="HLY390" s="446"/>
      <c r="HLZ390" s="446"/>
      <c r="HMA390" s="446"/>
      <c r="HMB390" s="446"/>
      <c r="HMC390" s="446"/>
      <c r="HMD390" s="446"/>
      <c r="HME390" s="446"/>
      <c r="HMF390" s="446"/>
      <c r="HMG390" s="446"/>
      <c r="HMH390" s="446"/>
      <c r="HMI390" s="446"/>
      <c r="HMJ390" s="446"/>
      <c r="HMK390" s="446"/>
      <c r="HML390" s="446"/>
      <c r="HMM390" s="446"/>
      <c r="HMN390" s="446"/>
      <c r="HMO390" s="446"/>
      <c r="HMP390" s="446"/>
      <c r="HMQ390" s="446"/>
      <c r="HMR390" s="446"/>
      <c r="HMS390" s="446"/>
      <c r="HMT390" s="446"/>
      <c r="HMU390" s="446"/>
      <c r="HMV390" s="446"/>
      <c r="HMW390" s="446"/>
      <c r="HMX390" s="446"/>
      <c r="HMY390" s="446"/>
      <c r="HMZ390" s="446"/>
      <c r="HNA390" s="446"/>
      <c r="HNB390" s="446"/>
      <c r="HNC390" s="446"/>
      <c r="HND390" s="446"/>
      <c r="HNE390" s="446"/>
      <c r="HNF390" s="446"/>
      <c r="HNG390" s="446"/>
      <c r="HNH390" s="446"/>
      <c r="HNI390" s="446"/>
      <c r="HNJ390" s="446"/>
      <c r="HNK390" s="446"/>
      <c r="HNL390" s="446"/>
      <c r="HNM390" s="446"/>
      <c r="HNN390" s="446"/>
      <c r="HNO390" s="446"/>
      <c r="HNP390" s="446"/>
      <c r="HNQ390" s="446"/>
      <c r="HNR390" s="446"/>
      <c r="HNS390" s="446"/>
      <c r="HNT390" s="446"/>
      <c r="HNU390" s="446"/>
      <c r="HNV390" s="446"/>
      <c r="HNW390" s="446"/>
      <c r="HNX390" s="446"/>
      <c r="HNY390" s="446"/>
      <c r="HNZ390" s="446"/>
      <c r="HOA390" s="446"/>
      <c r="HOB390" s="446"/>
      <c r="HOC390" s="446"/>
      <c r="HOD390" s="446"/>
      <c r="HOE390" s="446"/>
      <c r="HOF390" s="446"/>
      <c r="HOG390" s="446"/>
      <c r="HOH390" s="446"/>
      <c r="HOI390" s="446"/>
      <c r="HOJ390" s="446"/>
      <c r="HOK390" s="446"/>
      <c r="HOL390" s="446"/>
      <c r="HOM390" s="446"/>
      <c r="HON390" s="446"/>
      <c r="HOO390" s="446"/>
      <c r="HOP390" s="446"/>
      <c r="HOQ390" s="446"/>
      <c r="HOR390" s="446"/>
      <c r="HOS390" s="446"/>
      <c r="HOT390" s="446"/>
      <c r="HOU390" s="446"/>
      <c r="HOV390" s="446"/>
      <c r="HOW390" s="446"/>
      <c r="HOX390" s="446"/>
      <c r="HOY390" s="446"/>
      <c r="HOZ390" s="446"/>
      <c r="HPA390" s="446"/>
      <c r="HPB390" s="446"/>
      <c r="HPC390" s="446"/>
      <c r="HPD390" s="446"/>
      <c r="HPE390" s="446"/>
      <c r="HPF390" s="446"/>
      <c r="HPG390" s="446"/>
      <c r="HPH390" s="446"/>
      <c r="HPI390" s="446"/>
      <c r="HPJ390" s="446"/>
      <c r="HPK390" s="446"/>
      <c r="HPL390" s="446"/>
      <c r="HPM390" s="446"/>
      <c r="HPN390" s="446"/>
      <c r="HPO390" s="446"/>
      <c r="HPP390" s="446"/>
      <c r="HPQ390" s="446"/>
      <c r="HPR390" s="446"/>
      <c r="HPS390" s="446"/>
      <c r="HPT390" s="446"/>
      <c r="HPU390" s="446"/>
      <c r="HPV390" s="446"/>
      <c r="HPW390" s="446"/>
      <c r="HPX390" s="446"/>
      <c r="HPY390" s="446"/>
      <c r="HPZ390" s="446"/>
      <c r="HQA390" s="446"/>
      <c r="HQB390" s="446"/>
      <c r="HQC390" s="446"/>
      <c r="HQD390" s="446"/>
      <c r="HQE390" s="446"/>
      <c r="HQF390" s="446"/>
      <c r="HQG390" s="446"/>
      <c r="HQH390" s="446"/>
      <c r="HQI390" s="446"/>
      <c r="HQJ390" s="446"/>
      <c r="HQK390" s="446"/>
      <c r="HQL390" s="446"/>
      <c r="HQM390" s="446"/>
      <c r="HQN390" s="446"/>
      <c r="HQO390" s="446"/>
      <c r="HQP390" s="446"/>
      <c r="HQQ390" s="446"/>
      <c r="HQR390" s="446"/>
      <c r="HQS390" s="446"/>
      <c r="HQT390" s="446"/>
      <c r="HQU390" s="446"/>
      <c r="HQV390" s="446"/>
      <c r="HQW390" s="446"/>
      <c r="HQX390" s="446"/>
      <c r="HQY390" s="446"/>
      <c r="HQZ390" s="446"/>
      <c r="HRA390" s="446"/>
      <c r="HRB390" s="446"/>
      <c r="HRC390" s="446"/>
      <c r="HRD390" s="446"/>
      <c r="HRE390" s="446"/>
      <c r="HRF390" s="446"/>
      <c r="HRG390" s="446"/>
      <c r="HRH390" s="446"/>
      <c r="HRI390" s="446"/>
      <c r="HRJ390" s="446"/>
      <c r="HRK390" s="446"/>
      <c r="HRL390" s="446"/>
      <c r="HRM390" s="446"/>
      <c r="HRN390" s="446"/>
      <c r="HRO390" s="446"/>
      <c r="HRP390" s="446"/>
      <c r="HRQ390" s="446"/>
      <c r="HRR390" s="446"/>
      <c r="HRS390" s="446"/>
      <c r="HRT390" s="446"/>
      <c r="HRU390" s="446"/>
      <c r="HRV390" s="446"/>
      <c r="HRW390" s="446"/>
      <c r="HRX390" s="446"/>
      <c r="HRY390" s="446"/>
      <c r="HRZ390" s="446"/>
      <c r="HSA390" s="446"/>
      <c r="HSB390" s="446"/>
      <c r="HSC390" s="446"/>
      <c r="HSD390" s="446"/>
      <c r="HSE390" s="446"/>
      <c r="HSF390" s="446"/>
      <c r="HSG390" s="446"/>
      <c r="HSH390" s="446"/>
      <c r="HSI390" s="446"/>
      <c r="HSJ390" s="446"/>
      <c r="HSK390" s="446"/>
      <c r="HSL390" s="446"/>
      <c r="HSM390" s="446"/>
      <c r="HSN390" s="446"/>
      <c r="HSO390" s="446"/>
      <c r="HSP390" s="446"/>
      <c r="HSQ390" s="446"/>
      <c r="HSR390" s="446"/>
      <c r="HSS390" s="446"/>
      <c r="HST390" s="446"/>
      <c r="HSU390" s="446"/>
      <c r="HSV390" s="446"/>
      <c r="HSW390" s="446"/>
      <c r="HSX390" s="446"/>
      <c r="HSY390" s="446"/>
      <c r="HSZ390" s="446"/>
      <c r="HTA390" s="446"/>
      <c r="HTB390" s="446"/>
      <c r="HTC390" s="446"/>
      <c r="HTD390" s="446"/>
      <c r="HTE390" s="446"/>
      <c r="HTF390" s="446"/>
      <c r="HTG390" s="446"/>
      <c r="HTH390" s="446"/>
      <c r="HTI390" s="446"/>
      <c r="HTJ390" s="446"/>
      <c r="HTK390" s="446"/>
      <c r="HTL390" s="446"/>
      <c r="HTM390" s="446"/>
      <c r="HTN390" s="446"/>
      <c r="HTO390" s="446"/>
      <c r="HTP390" s="446"/>
      <c r="HTQ390" s="446"/>
      <c r="HTR390" s="446"/>
      <c r="HTS390" s="446"/>
      <c r="HTT390" s="446"/>
      <c r="HTU390" s="446"/>
      <c r="HTV390" s="446"/>
      <c r="HTW390" s="446"/>
      <c r="HTX390" s="446"/>
      <c r="HTY390" s="446"/>
      <c r="HTZ390" s="446"/>
      <c r="HUA390" s="446"/>
      <c r="HUB390" s="446"/>
      <c r="HUC390" s="446"/>
      <c r="HUD390" s="446"/>
      <c r="HUE390" s="446"/>
      <c r="HUF390" s="446"/>
      <c r="HUG390" s="446"/>
      <c r="HUH390" s="446"/>
      <c r="HUI390" s="446"/>
      <c r="HUJ390" s="446"/>
      <c r="HUK390" s="446"/>
      <c r="HUL390" s="446"/>
      <c r="HUM390" s="446"/>
      <c r="HUN390" s="446"/>
      <c r="HUO390" s="446"/>
      <c r="HUP390" s="446"/>
      <c r="HUQ390" s="446"/>
      <c r="HUR390" s="446"/>
      <c r="HUS390" s="446"/>
      <c r="HUT390" s="446"/>
      <c r="HUU390" s="446"/>
      <c r="HUV390" s="446"/>
      <c r="HUW390" s="446"/>
      <c r="HUX390" s="446"/>
      <c r="HUY390" s="446"/>
      <c r="HUZ390" s="446"/>
      <c r="HVA390" s="446"/>
      <c r="HVB390" s="446"/>
      <c r="HVC390" s="446"/>
      <c r="HVD390" s="446"/>
      <c r="HVE390" s="446"/>
      <c r="HVF390" s="446"/>
      <c r="HVG390" s="446"/>
      <c r="HVH390" s="446"/>
      <c r="HVI390" s="446"/>
      <c r="HVJ390" s="446"/>
      <c r="HVK390" s="446"/>
      <c r="HVL390" s="446"/>
      <c r="HVM390" s="446"/>
      <c r="HVN390" s="446"/>
      <c r="HVO390" s="446"/>
      <c r="HVP390" s="446"/>
      <c r="HVQ390" s="446"/>
      <c r="HVR390" s="446"/>
      <c r="HVS390" s="446"/>
      <c r="HVT390" s="446"/>
      <c r="HVU390" s="446"/>
      <c r="HVV390" s="446"/>
      <c r="HVW390" s="446"/>
      <c r="HVX390" s="446"/>
      <c r="HVY390" s="446"/>
      <c r="HVZ390" s="446"/>
      <c r="HWA390" s="446"/>
      <c r="HWB390" s="446"/>
      <c r="HWC390" s="446"/>
      <c r="HWD390" s="446"/>
      <c r="HWE390" s="446"/>
      <c r="HWF390" s="446"/>
      <c r="HWG390" s="446"/>
      <c r="HWH390" s="446"/>
      <c r="HWI390" s="446"/>
      <c r="HWJ390" s="446"/>
      <c r="HWK390" s="446"/>
      <c r="HWL390" s="446"/>
      <c r="HWM390" s="446"/>
      <c r="HWN390" s="446"/>
      <c r="HWO390" s="446"/>
      <c r="HWP390" s="446"/>
      <c r="HWQ390" s="446"/>
      <c r="HWR390" s="446"/>
      <c r="HWS390" s="446"/>
      <c r="HWT390" s="446"/>
      <c r="HWU390" s="446"/>
      <c r="HWV390" s="446"/>
      <c r="HWW390" s="446"/>
      <c r="HWX390" s="446"/>
      <c r="HWY390" s="446"/>
      <c r="HWZ390" s="446"/>
      <c r="HXA390" s="446"/>
      <c r="HXB390" s="446"/>
      <c r="HXC390" s="446"/>
      <c r="HXD390" s="446"/>
      <c r="HXE390" s="446"/>
      <c r="HXF390" s="446"/>
      <c r="HXG390" s="446"/>
      <c r="HXH390" s="446"/>
      <c r="HXI390" s="446"/>
      <c r="HXJ390" s="446"/>
      <c r="HXK390" s="446"/>
      <c r="HXL390" s="446"/>
      <c r="HXM390" s="446"/>
      <c r="HXN390" s="446"/>
      <c r="HXO390" s="446"/>
      <c r="HXP390" s="446"/>
      <c r="HXQ390" s="446"/>
      <c r="HXR390" s="446"/>
      <c r="HXS390" s="446"/>
      <c r="HXT390" s="446"/>
      <c r="HXU390" s="446"/>
      <c r="HXV390" s="446"/>
      <c r="HXW390" s="446"/>
      <c r="HXX390" s="446"/>
      <c r="HXY390" s="446"/>
      <c r="HXZ390" s="446"/>
      <c r="HYA390" s="446"/>
      <c r="HYB390" s="446"/>
      <c r="HYC390" s="446"/>
      <c r="HYD390" s="446"/>
      <c r="HYE390" s="446"/>
      <c r="HYF390" s="446"/>
      <c r="HYG390" s="446"/>
      <c r="HYH390" s="446"/>
      <c r="HYI390" s="446"/>
      <c r="HYJ390" s="446"/>
      <c r="HYK390" s="446"/>
      <c r="HYL390" s="446"/>
      <c r="HYM390" s="446"/>
      <c r="HYN390" s="446"/>
      <c r="HYO390" s="446"/>
      <c r="HYP390" s="446"/>
      <c r="HYQ390" s="446"/>
      <c r="HYR390" s="446"/>
      <c r="HYS390" s="446"/>
      <c r="HYT390" s="446"/>
      <c r="HYU390" s="446"/>
      <c r="HYV390" s="446"/>
      <c r="HYW390" s="446"/>
      <c r="HYX390" s="446"/>
      <c r="HYY390" s="446"/>
      <c r="HYZ390" s="446"/>
      <c r="HZA390" s="446"/>
      <c r="HZB390" s="446"/>
      <c r="HZC390" s="446"/>
      <c r="HZD390" s="446"/>
      <c r="HZE390" s="446"/>
      <c r="HZF390" s="446"/>
      <c r="HZG390" s="446"/>
      <c r="HZH390" s="446"/>
      <c r="HZI390" s="446"/>
      <c r="HZJ390" s="446"/>
      <c r="HZK390" s="446"/>
      <c r="HZL390" s="446"/>
      <c r="HZM390" s="446"/>
      <c r="HZN390" s="446"/>
      <c r="HZO390" s="446"/>
      <c r="HZP390" s="446"/>
      <c r="HZQ390" s="446"/>
      <c r="HZR390" s="446"/>
      <c r="HZS390" s="446"/>
      <c r="HZT390" s="446"/>
      <c r="HZU390" s="446"/>
      <c r="HZV390" s="446"/>
      <c r="HZW390" s="446"/>
      <c r="HZX390" s="446"/>
      <c r="HZY390" s="446"/>
      <c r="HZZ390" s="446"/>
      <c r="IAA390" s="446"/>
      <c r="IAB390" s="446"/>
      <c r="IAC390" s="446"/>
      <c r="IAD390" s="446"/>
      <c r="IAE390" s="446"/>
      <c r="IAF390" s="446"/>
      <c r="IAG390" s="446"/>
      <c r="IAH390" s="446"/>
      <c r="IAI390" s="446"/>
      <c r="IAJ390" s="446"/>
      <c r="IAK390" s="446"/>
      <c r="IAL390" s="446"/>
      <c r="IAM390" s="446"/>
      <c r="IAN390" s="446"/>
      <c r="IAO390" s="446"/>
      <c r="IAP390" s="446"/>
      <c r="IAQ390" s="446"/>
      <c r="IAR390" s="446"/>
      <c r="IAS390" s="446"/>
      <c r="IAT390" s="446"/>
      <c r="IAU390" s="446"/>
      <c r="IAV390" s="446"/>
      <c r="IAW390" s="446"/>
      <c r="IAX390" s="446"/>
      <c r="IAY390" s="446"/>
      <c r="IAZ390" s="446"/>
      <c r="IBA390" s="446"/>
      <c r="IBB390" s="446"/>
      <c r="IBC390" s="446"/>
      <c r="IBD390" s="446"/>
      <c r="IBE390" s="446"/>
      <c r="IBF390" s="446"/>
      <c r="IBG390" s="446"/>
      <c r="IBH390" s="446"/>
      <c r="IBI390" s="446"/>
      <c r="IBJ390" s="446"/>
      <c r="IBK390" s="446"/>
      <c r="IBL390" s="446"/>
      <c r="IBM390" s="446"/>
      <c r="IBN390" s="446"/>
      <c r="IBO390" s="446"/>
      <c r="IBP390" s="446"/>
      <c r="IBQ390" s="446"/>
      <c r="IBR390" s="446"/>
      <c r="IBS390" s="446"/>
      <c r="IBT390" s="446"/>
      <c r="IBU390" s="446"/>
      <c r="IBV390" s="446"/>
      <c r="IBW390" s="446"/>
      <c r="IBX390" s="446"/>
      <c r="IBY390" s="446"/>
      <c r="IBZ390" s="446"/>
      <c r="ICA390" s="446"/>
      <c r="ICB390" s="446"/>
      <c r="ICC390" s="446"/>
      <c r="ICD390" s="446"/>
      <c r="ICE390" s="446"/>
      <c r="ICF390" s="446"/>
      <c r="ICG390" s="446"/>
      <c r="ICH390" s="446"/>
      <c r="ICI390" s="446"/>
      <c r="ICJ390" s="446"/>
      <c r="ICK390" s="446"/>
      <c r="ICL390" s="446"/>
      <c r="ICM390" s="446"/>
      <c r="ICN390" s="446"/>
      <c r="ICO390" s="446"/>
      <c r="ICP390" s="446"/>
      <c r="ICQ390" s="446"/>
      <c r="ICR390" s="446"/>
      <c r="ICS390" s="446"/>
      <c r="ICT390" s="446"/>
      <c r="ICU390" s="446"/>
      <c r="ICV390" s="446"/>
      <c r="ICW390" s="446"/>
      <c r="ICX390" s="446"/>
      <c r="ICY390" s="446"/>
      <c r="ICZ390" s="446"/>
      <c r="IDA390" s="446"/>
      <c r="IDB390" s="446"/>
      <c r="IDC390" s="446"/>
      <c r="IDD390" s="446"/>
      <c r="IDE390" s="446"/>
      <c r="IDF390" s="446"/>
      <c r="IDG390" s="446"/>
      <c r="IDH390" s="446"/>
      <c r="IDI390" s="446"/>
      <c r="IDJ390" s="446"/>
      <c r="IDK390" s="446"/>
      <c r="IDL390" s="446"/>
      <c r="IDM390" s="446"/>
      <c r="IDN390" s="446"/>
      <c r="IDO390" s="446"/>
      <c r="IDP390" s="446"/>
      <c r="IDQ390" s="446"/>
      <c r="IDR390" s="446"/>
      <c r="IDS390" s="446"/>
      <c r="IDT390" s="446"/>
      <c r="IDU390" s="446"/>
      <c r="IDV390" s="446"/>
      <c r="IDW390" s="446"/>
      <c r="IDX390" s="446"/>
      <c r="IDY390" s="446"/>
      <c r="IDZ390" s="446"/>
      <c r="IEA390" s="446"/>
      <c r="IEB390" s="446"/>
      <c r="IEC390" s="446"/>
      <c r="IED390" s="446"/>
      <c r="IEE390" s="446"/>
      <c r="IEF390" s="446"/>
      <c r="IEG390" s="446"/>
      <c r="IEH390" s="446"/>
      <c r="IEI390" s="446"/>
      <c r="IEJ390" s="446"/>
      <c r="IEK390" s="446"/>
      <c r="IEL390" s="446"/>
      <c r="IEM390" s="446"/>
      <c r="IEN390" s="446"/>
      <c r="IEO390" s="446"/>
      <c r="IEP390" s="446"/>
      <c r="IEQ390" s="446"/>
      <c r="IER390" s="446"/>
      <c r="IES390" s="446"/>
      <c r="IET390" s="446"/>
      <c r="IEU390" s="446"/>
      <c r="IEV390" s="446"/>
      <c r="IEW390" s="446"/>
      <c r="IEX390" s="446"/>
      <c r="IEY390" s="446"/>
      <c r="IEZ390" s="446"/>
      <c r="IFA390" s="446"/>
      <c r="IFB390" s="446"/>
      <c r="IFC390" s="446"/>
      <c r="IFD390" s="446"/>
      <c r="IFE390" s="446"/>
      <c r="IFF390" s="446"/>
      <c r="IFG390" s="446"/>
      <c r="IFH390" s="446"/>
      <c r="IFI390" s="446"/>
      <c r="IFJ390" s="446"/>
      <c r="IFK390" s="446"/>
      <c r="IFL390" s="446"/>
      <c r="IFM390" s="446"/>
      <c r="IFN390" s="446"/>
      <c r="IFO390" s="446"/>
      <c r="IFP390" s="446"/>
      <c r="IFQ390" s="446"/>
      <c r="IFR390" s="446"/>
      <c r="IFS390" s="446"/>
      <c r="IFT390" s="446"/>
      <c r="IFU390" s="446"/>
      <c r="IFV390" s="446"/>
      <c r="IFW390" s="446"/>
      <c r="IFX390" s="446"/>
      <c r="IFY390" s="446"/>
      <c r="IFZ390" s="446"/>
      <c r="IGA390" s="446"/>
      <c r="IGB390" s="446"/>
      <c r="IGC390" s="446"/>
      <c r="IGD390" s="446"/>
      <c r="IGE390" s="446"/>
      <c r="IGF390" s="446"/>
      <c r="IGG390" s="446"/>
      <c r="IGH390" s="446"/>
      <c r="IGI390" s="446"/>
      <c r="IGJ390" s="446"/>
      <c r="IGK390" s="446"/>
      <c r="IGL390" s="446"/>
      <c r="IGM390" s="446"/>
      <c r="IGN390" s="446"/>
      <c r="IGO390" s="446"/>
      <c r="IGP390" s="446"/>
      <c r="IGQ390" s="446"/>
      <c r="IGR390" s="446"/>
      <c r="IGS390" s="446"/>
      <c r="IGT390" s="446"/>
      <c r="IGU390" s="446"/>
      <c r="IGV390" s="446"/>
      <c r="IGW390" s="446"/>
      <c r="IGX390" s="446"/>
      <c r="IGY390" s="446"/>
      <c r="IGZ390" s="446"/>
      <c r="IHA390" s="446"/>
      <c r="IHB390" s="446"/>
      <c r="IHC390" s="446"/>
      <c r="IHD390" s="446"/>
      <c r="IHE390" s="446"/>
      <c r="IHF390" s="446"/>
      <c r="IHG390" s="446"/>
      <c r="IHH390" s="446"/>
      <c r="IHI390" s="446"/>
      <c r="IHJ390" s="446"/>
      <c r="IHK390" s="446"/>
      <c r="IHL390" s="446"/>
      <c r="IHM390" s="446"/>
      <c r="IHN390" s="446"/>
      <c r="IHO390" s="446"/>
      <c r="IHP390" s="446"/>
      <c r="IHQ390" s="446"/>
      <c r="IHR390" s="446"/>
      <c r="IHS390" s="446"/>
      <c r="IHT390" s="446"/>
      <c r="IHU390" s="446"/>
      <c r="IHV390" s="446"/>
      <c r="IHW390" s="446"/>
      <c r="IHX390" s="446"/>
      <c r="IHY390" s="446"/>
      <c r="IHZ390" s="446"/>
      <c r="IIA390" s="446"/>
      <c r="IIB390" s="446"/>
      <c r="IIC390" s="446"/>
      <c r="IID390" s="446"/>
      <c r="IIE390" s="446"/>
      <c r="IIF390" s="446"/>
      <c r="IIG390" s="446"/>
      <c r="IIH390" s="446"/>
      <c r="III390" s="446"/>
      <c r="IIJ390" s="446"/>
      <c r="IIK390" s="446"/>
      <c r="IIL390" s="446"/>
      <c r="IIM390" s="446"/>
      <c r="IIN390" s="446"/>
      <c r="IIO390" s="446"/>
      <c r="IIP390" s="446"/>
      <c r="IIQ390" s="446"/>
      <c r="IIR390" s="446"/>
      <c r="IIS390" s="446"/>
      <c r="IIT390" s="446"/>
      <c r="IIU390" s="446"/>
      <c r="IIV390" s="446"/>
      <c r="IIW390" s="446"/>
      <c r="IIX390" s="446"/>
      <c r="IIY390" s="446"/>
      <c r="IIZ390" s="446"/>
      <c r="IJA390" s="446"/>
      <c r="IJB390" s="446"/>
      <c r="IJC390" s="446"/>
      <c r="IJD390" s="446"/>
      <c r="IJE390" s="446"/>
      <c r="IJF390" s="446"/>
      <c r="IJG390" s="446"/>
      <c r="IJH390" s="446"/>
      <c r="IJI390" s="446"/>
      <c r="IJJ390" s="446"/>
      <c r="IJK390" s="446"/>
      <c r="IJL390" s="446"/>
      <c r="IJM390" s="446"/>
      <c r="IJN390" s="446"/>
      <c r="IJO390" s="446"/>
      <c r="IJP390" s="446"/>
      <c r="IJQ390" s="446"/>
      <c r="IJR390" s="446"/>
      <c r="IJS390" s="446"/>
      <c r="IJT390" s="446"/>
      <c r="IJU390" s="446"/>
      <c r="IJV390" s="446"/>
      <c r="IJW390" s="446"/>
      <c r="IJX390" s="446"/>
      <c r="IJY390" s="446"/>
      <c r="IJZ390" s="446"/>
      <c r="IKA390" s="446"/>
      <c r="IKB390" s="446"/>
      <c r="IKC390" s="446"/>
      <c r="IKD390" s="446"/>
      <c r="IKE390" s="446"/>
      <c r="IKF390" s="446"/>
      <c r="IKG390" s="446"/>
      <c r="IKH390" s="446"/>
      <c r="IKI390" s="446"/>
      <c r="IKJ390" s="446"/>
      <c r="IKK390" s="446"/>
      <c r="IKL390" s="446"/>
      <c r="IKM390" s="446"/>
      <c r="IKN390" s="446"/>
      <c r="IKO390" s="446"/>
      <c r="IKP390" s="446"/>
      <c r="IKQ390" s="446"/>
      <c r="IKR390" s="446"/>
      <c r="IKS390" s="446"/>
      <c r="IKT390" s="446"/>
      <c r="IKU390" s="446"/>
      <c r="IKV390" s="446"/>
      <c r="IKW390" s="446"/>
      <c r="IKX390" s="446"/>
      <c r="IKY390" s="446"/>
      <c r="IKZ390" s="446"/>
      <c r="ILA390" s="446"/>
      <c r="ILB390" s="446"/>
      <c r="ILC390" s="446"/>
      <c r="ILD390" s="446"/>
      <c r="ILE390" s="446"/>
      <c r="ILF390" s="446"/>
      <c r="ILG390" s="446"/>
      <c r="ILH390" s="446"/>
      <c r="ILI390" s="446"/>
      <c r="ILJ390" s="446"/>
      <c r="ILK390" s="446"/>
      <c r="ILL390" s="446"/>
      <c r="ILM390" s="446"/>
      <c r="ILN390" s="446"/>
      <c r="ILO390" s="446"/>
      <c r="ILP390" s="446"/>
      <c r="ILQ390" s="446"/>
      <c r="ILR390" s="446"/>
      <c r="ILS390" s="446"/>
      <c r="ILT390" s="446"/>
      <c r="ILU390" s="446"/>
      <c r="ILV390" s="446"/>
      <c r="ILW390" s="446"/>
      <c r="ILX390" s="446"/>
      <c r="ILY390" s="446"/>
      <c r="ILZ390" s="446"/>
      <c r="IMA390" s="446"/>
      <c r="IMB390" s="446"/>
      <c r="IMC390" s="446"/>
      <c r="IMD390" s="446"/>
      <c r="IME390" s="446"/>
      <c r="IMF390" s="446"/>
      <c r="IMG390" s="446"/>
      <c r="IMH390" s="446"/>
      <c r="IMI390" s="446"/>
      <c r="IMJ390" s="446"/>
      <c r="IMK390" s="446"/>
      <c r="IML390" s="446"/>
      <c r="IMM390" s="446"/>
      <c r="IMN390" s="446"/>
      <c r="IMO390" s="446"/>
      <c r="IMP390" s="446"/>
      <c r="IMQ390" s="446"/>
      <c r="IMR390" s="446"/>
      <c r="IMS390" s="446"/>
      <c r="IMT390" s="446"/>
      <c r="IMU390" s="446"/>
      <c r="IMV390" s="446"/>
      <c r="IMW390" s="446"/>
      <c r="IMX390" s="446"/>
      <c r="IMY390" s="446"/>
      <c r="IMZ390" s="446"/>
      <c r="INA390" s="446"/>
      <c r="INB390" s="446"/>
      <c r="INC390" s="446"/>
      <c r="IND390" s="446"/>
      <c r="INE390" s="446"/>
      <c r="INF390" s="446"/>
      <c r="ING390" s="446"/>
      <c r="INH390" s="446"/>
      <c r="INI390" s="446"/>
      <c r="INJ390" s="446"/>
      <c r="INK390" s="446"/>
      <c r="INL390" s="446"/>
      <c r="INM390" s="446"/>
      <c r="INN390" s="446"/>
      <c r="INO390" s="446"/>
      <c r="INP390" s="446"/>
      <c r="INQ390" s="446"/>
      <c r="INR390" s="446"/>
      <c r="INS390" s="446"/>
      <c r="INT390" s="446"/>
      <c r="INU390" s="446"/>
      <c r="INV390" s="446"/>
      <c r="INW390" s="446"/>
      <c r="INX390" s="446"/>
      <c r="INY390" s="446"/>
      <c r="INZ390" s="446"/>
      <c r="IOA390" s="446"/>
      <c r="IOB390" s="446"/>
      <c r="IOC390" s="446"/>
      <c r="IOD390" s="446"/>
      <c r="IOE390" s="446"/>
      <c r="IOF390" s="446"/>
      <c r="IOG390" s="446"/>
      <c r="IOH390" s="446"/>
      <c r="IOI390" s="446"/>
      <c r="IOJ390" s="446"/>
      <c r="IOK390" s="446"/>
      <c r="IOL390" s="446"/>
      <c r="IOM390" s="446"/>
      <c r="ION390" s="446"/>
      <c r="IOO390" s="446"/>
      <c r="IOP390" s="446"/>
      <c r="IOQ390" s="446"/>
      <c r="IOR390" s="446"/>
      <c r="IOS390" s="446"/>
      <c r="IOT390" s="446"/>
      <c r="IOU390" s="446"/>
      <c r="IOV390" s="446"/>
      <c r="IOW390" s="446"/>
      <c r="IOX390" s="446"/>
      <c r="IOY390" s="446"/>
      <c r="IOZ390" s="446"/>
      <c r="IPA390" s="446"/>
      <c r="IPB390" s="446"/>
      <c r="IPC390" s="446"/>
      <c r="IPD390" s="446"/>
      <c r="IPE390" s="446"/>
      <c r="IPF390" s="446"/>
      <c r="IPG390" s="446"/>
      <c r="IPH390" s="446"/>
      <c r="IPI390" s="446"/>
      <c r="IPJ390" s="446"/>
      <c r="IPK390" s="446"/>
      <c r="IPL390" s="446"/>
      <c r="IPM390" s="446"/>
      <c r="IPN390" s="446"/>
      <c r="IPO390" s="446"/>
      <c r="IPP390" s="446"/>
      <c r="IPQ390" s="446"/>
      <c r="IPR390" s="446"/>
      <c r="IPS390" s="446"/>
      <c r="IPT390" s="446"/>
      <c r="IPU390" s="446"/>
      <c r="IPV390" s="446"/>
      <c r="IPW390" s="446"/>
      <c r="IPX390" s="446"/>
      <c r="IPY390" s="446"/>
      <c r="IPZ390" s="446"/>
      <c r="IQA390" s="446"/>
      <c r="IQB390" s="446"/>
      <c r="IQC390" s="446"/>
      <c r="IQD390" s="446"/>
      <c r="IQE390" s="446"/>
      <c r="IQF390" s="446"/>
      <c r="IQG390" s="446"/>
      <c r="IQH390" s="446"/>
      <c r="IQI390" s="446"/>
      <c r="IQJ390" s="446"/>
      <c r="IQK390" s="446"/>
      <c r="IQL390" s="446"/>
      <c r="IQM390" s="446"/>
      <c r="IQN390" s="446"/>
      <c r="IQO390" s="446"/>
      <c r="IQP390" s="446"/>
      <c r="IQQ390" s="446"/>
      <c r="IQR390" s="446"/>
      <c r="IQS390" s="446"/>
      <c r="IQT390" s="446"/>
      <c r="IQU390" s="446"/>
      <c r="IQV390" s="446"/>
      <c r="IQW390" s="446"/>
      <c r="IQX390" s="446"/>
      <c r="IQY390" s="446"/>
      <c r="IQZ390" s="446"/>
      <c r="IRA390" s="446"/>
      <c r="IRB390" s="446"/>
      <c r="IRC390" s="446"/>
      <c r="IRD390" s="446"/>
      <c r="IRE390" s="446"/>
      <c r="IRF390" s="446"/>
      <c r="IRG390" s="446"/>
      <c r="IRH390" s="446"/>
      <c r="IRI390" s="446"/>
      <c r="IRJ390" s="446"/>
      <c r="IRK390" s="446"/>
      <c r="IRL390" s="446"/>
      <c r="IRM390" s="446"/>
      <c r="IRN390" s="446"/>
      <c r="IRO390" s="446"/>
      <c r="IRP390" s="446"/>
      <c r="IRQ390" s="446"/>
      <c r="IRR390" s="446"/>
      <c r="IRS390" s="446"/>
      <c r="IRT390" s="446"/>
      <c r="IRU390" s="446"/>
      <c r="IRV390" s="446"/>
      <c r="IRW390" s="446"/>
      <c r="IRX390" s="446"/>
      <c r="IRY390" s="446"/>
      <c r="IRZ390" s="446"/>
      <c r="ISA390" s="446"/>
      <c r="ISB390" s="446"/>
      <c r="ISC390" s="446"/>
      <c r="ISD390" s="446"/>
      <c r="ISE390" s="446"/>
      <c r="ISF390" s="446"/>
      <c r="ISG390" s="446"/>
      <c r="ISH390" s="446"/>
      <c r="ISI390" s="446"/>
      <c r="ISJ390" s="446"/>
      <c r="ISK390" s="446"/>
      <c r="ISL390" s="446"/>
      <c r="ISM390" s="446"/>
      <c r="ISN390" s="446"/>
      <c r="ISO390" s="446"/>
      <c r="ISP390" s="446"/>
      <c r="ISQ390" s="446"/>
      <c r="ISR390" s="446"/>
      <c r="ISS390" s="446"/>
      <c r="IST390" s="446"/>
      <c r="ISU390" s="446"/>
      <c r="ISV390" s="446"/>
      <c r="ISW390" s="446"/>
      <c r="ISX390" s="446"/>
      <c r="ISY390" s="446"/>
      <c r="ISZ390" s="446"/>
      <c r="ITA390" s="446"/>
      <c r="ITB390" s="446"/>
      <c r="ITC390" s="446"/>
      <c r="ITD390" s="446"/>
      <c r="ITE390" s="446"/>
      <c r="ITF390" s="446"/>
      <c r="ITG390" s="446"/>
      <c r="ITH390" s="446"/>
      <c r="ITI390" s="446"/>
      <c r="ITJ390" s="446"/>
      <c r="ITK390" s="446"/>
      <c r="ITL390" s="446"/>
      <c r="ITM390" s="446"/>
      <c r="ITN390" s="446"/>
      <c r="ITO390" s="446"/>
      <c r="ITP390" s="446"/>
      <c r="ITQ390" s="446"/>
      <c r="ITR390" s="446"/>
      <c r="ITS390" s="446"/>
      <c r="ITT390" s="446"/>
      <c r="ITU390" s="446"/>
      <c r="ITV390" s="446"/>
      <c r="ITW390" s="446"/>
      <c r="ITX390" s="446"/>
      <c r="ITY390" s="446"/>
      <c r="ITZ390" s="446"/>
      <c r="IUA390" s="446"/>
      <c r="IUB390" s="446"/>
      <c r="IUC390" s="446"/>
      <c r="IUD390" s="446"/>
      <c r="IUE390" s="446"/>
      <c r="IUF390" s="446"/>
      <c r="IUG390" s="446"/>
      <c r="IUH390" s="446"/>
      <c r="IUI390" s="446"/>
      <c r="IUJ390" s="446"/>
      <c r="IUK390" s="446"/>
      <c r="IUL390" s="446"/>
      <c r="IUM390" s="446"/>
      <c r="IUN390" s="446"/>
      <c r="IUO390" s="446"/>
      <c r="IUP390" s="446"/>
      <c r="IUQ390" s="446"/>
      <c r="IUR390" s="446"/>
      <c r="IUS390" s="446"/>
      <c r="IUT390" s="446"/>
      <c r="IUU390" s="446"/>
      <c r="IUV390" s="446"/>
      <c r="IUW390" s="446"/>
      <c r="IUX390" s="446"/>
      <c r="IUY390" s="446"/>
      <c r="IUZ390" s="446"/>
      <c r="IVA390" s="446"/>
      <c r="IVB390" s="446"/>
      <c r="IVC390" s="446"/>
      <c r="IVD390" s="446"/>
      <c r="IVE390" s="446"/>
      <c r="IVF390" s="446"/>
      <c r="IVG390" s="446"/>
      <c r="IVH390" s="446"/>
      <c r="IVI390" s="446"/>
      <c r="IVJ390" s="446"/>
      <c r="IVK390" s="446"/>
      <c r="IVL390" s="446"/>
      <c r="IVM390" s="446"/>
      <c r="IVN390" s="446"/>
      <c r="IVO390" s="446"/>
      <c r="IVP390" s="446"/>
      <c r="IVQ390" s="446"/>
      <c r="IVR390" s="446"/>
      <c r="IVS390" s="446"/>
      <c r="IVT390" s="446"/>
      <c r="IVU390" s="446"/>
      <c r="IVV390" s="446"/>
      <c r="IVW390" s="446"/>
      <c r="IVX390" s="446"/>
      <c r="IVY390" s="446"/>
      <c r="IVZ390" s="446"/>
      <c r="IWA390" s="446"/>
      <c r="IWB390" s="446"/>
      <c r="IWC390" s="446"/>
      <c r="IWD390" s="446"/>
      <c r="IWE390" s="446"/>
      <c r="IWF390" s="446"/>
      <c r="IWG390" s="446"/>
      <c r="IWH390" s="446"/>
      <c r="IWI390" s="446"/>
      <c r="IWJ390" s="446"/>
      <c r="IWK390" s="446"/>
      <c r="IWL390" s="446"/>
      <c r="IWM390" s="446"/>
      <c r="IWN390" s="446"/>
      <c r="IWO390" s="446"/>
      <c r="IWP390" s="446"/>
      <c r="IWQ390" s="446"/>
      <c r="IWR390" s="446"/>
      <c r="IWS390" s="446"/>
      <c r="IWT390" s="446"/>
      <c r="IWU390" s="446"/>
      <c r="IWV390" s="446"/>
      <c r="IWW390" s="446"/>
      <c r="IWX390" s="446"/>
      <c r="IWY390" s="446"/>
      <c r="IWZ390" s="446"/>
      <c r="IXA390" s="446"/>
      <c r="IXB390" s="446"/>
      <c r="IXC390" s="446"/>
      <c r="IXD390" s="446"/>
      <c r="IXE390" s="446"/>
      <c r="IXF390" s="446"/>
      <c r="IXG390" s="446"/>
      <c r="IXH390" s="446"/>
      <c r="IXI390" s="446"/>
      <c r="IXJ390" s="446"/>
      <c r="IXK390" s="446"/>
      <c r="IXL390" s="446"/>
      <c r="IXM390" s="446"/>
      <c r="IXN390" s="446"/>
      <c r="IXO390" s="446"/>
      <c r="IXP390" s="446"/>
      <c r="IXQ390" s="446"/>
      <c r="IXR390" s="446"/>
      <c r="IXS390" s="446"/>
      <c r="IXT390" s="446"/>
      <c r="IXU390" s="446"/>
      <c r="IXV390" s="446"/>
      <c r="IXW390" s="446"/>
      <c r="IXX390" s="446"/>
      <c r="IXY390" s="446"/>
      <c r="IXZ390" s="446"/>
      <c r="IYA390" s="446"/>
      <c r="IYB390" s="446"/>
      <c r="IYC390" s="446"/>
      <c r="IYD390" s="446"/>
      <c r="IYE390" s="446"/>
      <c r="IYF390" s="446"/>
      <c r="IYG390" s="446"/>
      <c r="IYH390" s="446"/>
      <c r="IYI390" s="446"/>
      <c r="IYJ390" s="446"/>
      <c r="IYK390" s="446"/>
      <c r="IYL390" s="446"/>
      <c r="IYM390" s="446"/>
      <c r="IYN390" s="446"/>
      <c r="IYO390" s="446"/>
      <c r="IYP390" s="446"/>
      <c r="IYQ390" s="446"/>
      <c r="IYR390" s="446"/>
      <c r="IYS390" s="446"/>
      <c r="IYT390" s="446"/>
      <c r="IYU390" s="446"/>
      <c r="IYV390" s="446"/>
      <c r="IYW390" s="446"/>
      <c r="IYX390" s="446"/>
      <c r="IYY390" s="446"/>
      <c r="IYZ390" s="446"/>
      <c r="IZA390" s="446"/>
      <c r="IZB390" s="446"/>
      <c r="IZC390" s="446"/>
      <c r="IZD390" s="446"/>
      <c r="IZE390" s="446"/>
      <c r="IZF390" s="446"/>
      <c r="IZG390" s="446"/>
      <c r="IZH390" s="446"/>
      <c r="IZI390" s="446"/>
      <c r="IZJ390" s="446"/>
      <c r="IZK390" s="446"/>
      <c r="IZL390" s="446"/>
      <c r="IZM390" s="446"/>
      <c r="IZN390" s="446"/>
      <c r="IZO390" s="446"/>
      <c r="IZP390" s="446"/>
      <c r="IZQ390" s="446"/>
      <c r="IZR390" s="446"/>
      <c r="IZS390" s="446"/>
      <c r="IZT390" s="446"/>
      <c r="IZU390" s="446"/>
      <c r="IZV390" s="446"/>
      <c r="IZW390" s="446"/>
      <c r="IZX390" s="446"/>
      <c r="IZY390" s="446"/>
      <c r="IZZ390" s="446"/>
      <c r="JAA390" s="446"/>
      <c r="JAB390" s="446"/>
      <c r="JAC390" s="446"/>
      <c r="JAD390" s="446"/>
      <c r="JAE390" s="446"/>
      <c r="JAF390" s="446"/>
      <c r="JAG390" s="446"/>
      <c r="JAH390" s="446"/>
      <c r="JAI390" s="446"/>
      <c r="JAJ390" s="446"/>
      <c r="JAK390" s="446"/>
      <c r="JAL390" s="446"/>
      <c r="JAM390" s="446"/>
      <c r="JAN390" s="446"/>
      <c r="JAO390" s="446"/>
      <c r="JAP390" s="446"/>
      <c r="JAQ390" s="446"/>
      <c r="JAR390" s="446"/>
      <c r="JAS390" s="446"/>
      <c r="JAT390" s="446"/>
      <c r="JAU390" s="446"/>
      <c r="JAV390" s="446"/>
      <c r="JAW390" s="446"/>
      <c r="JAX390" s="446"/>
      <c r="JAY390" s="446"/>
      <c r="JAZ390" s="446"/>
      <c r="JBA390" s="446"/>
      <c r="JBB390" s="446"/>
      <c r="JBC390" s="446"/>
      <c r="JBD390" s="446"/>
      <c r="JBE390" s="446"/>
      <c r="JBF390" s="446"/>
      <c r="JBG390" s="446"/>
      <c r="JBH390" s="446"/>
      <c r="JBI390" s="446"/>
      <c r="JBJ390" s="446"/>
      <c r="JBK390" s="446"/>
      <c r="JBL390" s="446"/>
      <c r="JBM390" s="446"/>
      <c r="JBN390" s="446"/>
      <c r="JBO390" s="446"/>
      <c r="JBP390" s="446"/>
      <c r="JBQ390" s="446"/>
      <c r="JBR390" s="446"/>
      <c r="JBS390" s="446"/>
      <c r="JBT390" s="446"/>
      <c r="JBU390" s="446"/>
      <c r="JBV390" s="446"/>
      <c r="JBW390" s="446"/>
      <c r="JBX390" s="446"/>
      <c r="JBY390" s="446"/>
      <c r="JBZ390" s="446"/>
      <c r="JCA390" s="446"/>
      <c r="JCB390" s="446"/>
      <c r="JCC390" s="446"/>
      <c r="JCD390" s="446"/>
      <c r="JCE390" s="446"/>
      <c r="JCF390" s="446"/>
      <c r="JCG390" s="446"/>
      <c r="JCH390" s="446"/>
      <c r="JCI390" s="446"/>
      <c r="JCJ390" s="446"/>
      <c r="JCK390" s="446"/>
      <c r="JCL390" s="446"/>
      <c r="JCM390" s="446"/>
      <c r="JCN390" s="446"/>
      <c r="JCO390" s="446"/>
      <c r="JCP390" s="446"/>
      <c r="JCQ390" s="446"/>
      <c r="JCR390" s="446"/>
      <c r="JCS390" s="446"/>
      <c r="JCT390" s="446"/>
      <c r="JCU390" s="446"/>
      <c r="JCV390" s="446"/>
      <c r="JCW390" s="446"/>
      <c r="JCX390" s="446"/>
      <c r="JCY390" s="446"/>
      <c r="JCZ390" s="446"/>
      <c r="JDA390" s="446"/>
      <c r="JDB390" s="446"/>
      <c r="JDC390" s="446"/>
      <c r="JDD390" s="446"/>
      <c r="JDE390" s="446"/>
      <c r="JDF390" s="446"/>
      <c r="JDG390" s="446"/>
      <c r="JDH390" s="446"/>
      <c r="JDI390" s="446"/>
      <c r="JDJ390" s="446"/>
      <c r="JDK390" s="446"/>
      <c r="JDL390" s="446"/>
      <c r="JDM390" s="446"/>
      <c r="JDN390" s="446"/>
      <c r="JDO390" s="446"/>
      <c r="JDP390" s="446"/>
      <c r="JDQ390" s="446"/>
      <c r="JDR390" s="446"/>
      <c r="JDS390" s="446"/>
      <c r="JDT390" s="446"/>
      <c r="JDU390" s="446"/>
      <c r="JDV390" s="446"/>
      <c r="JDW390" s="446"/>
      <c r="JDX390" s="446"/>
      <c r="JDY390" s="446"/>
      <c r="JDZ390" s="446"/>
      <c r="JEA390" s="446"/>
      <c r="JEB390" s="446"/>
      <c r="JEC390" s="446"/>
      <c r="JED390" s="446"/>
      <c r="JEE390" s="446"/>
      <c r="JEF390" s="446"/>
      <c r="JEG390" s="446"/>
      <c r="JEH390" s="446"/>
      <c r="JEI390" s="446"/>
      <c r="JEJ390" s="446"/>
      <c r="JEK390" s="446"/>
      <c r="JEL390" s="446"/>
      <c r="JEM390" s="446"/>
      <c r="JEN390" s="446"/>
      <c r="JEO390" s="446"/>
      <c r="JEP390" s="446"/>
      <c r="JEQ390" s="446"/>
      <c r="JER390" s="446"/>
      <c r="JES390" s="446"/>
      <c r="JET390" s="446"/>
      <c r="JEU390" s="446"/>
      <c r="JEV390" s="446"/>
      <c r="JEW390" s="446"/>
      <c r="JEX390" s="446"/>
      <c r="JEY390" s="446"/>
      <c r="JEZ390" s="446"/>
      <c r="JFA390" s="446"/>
      <c r="JFB390" s="446"/>
      <c r="JFC390" s="446"/>
      <c r="JFD390" s="446"/>
      <c r="JFE390" s="446"/>
      <c r="JFF390" s="446"/>
      <c r="JFG390" s="446"/>
      <c r="JFH390" s="446"/>
      <c r="JFI390" s="446"/>
      <c r="JFJ390" s="446"/>
      <c r="JFK390" s="446"/>
      <c r="JFL390" s="446"/>
      <c r="JFM390" s="446"/>
      <c r="JFN390" s="446"/>
      <c r="JFO390" s="446"/>
      <c r="JFP390" s="446"/>
      <c r="JFQ390" s="446"/>
      <c r="JFR390" s="446"/>
      <c r="JFS390" s="446"/>
      <c r="JFT390" s="446"/>
      <c r="JFU390" s="446"/>
      <c r="JFV390" s="446"/>
      <c r="JFW390" s="446"/>
      <c r="JFX390" s="446"/>
      <c r="JFY390" s="446"/>
      <c r="JFZ390" s="446"/>
      <c r="JGA390" s="446"/>
      <c r="JGB390" s="446"/>
      <c r="JGC390" s="446"/>
      <c r="JGD390" s="446"/>
      <c r="JGE390" s="446"/>
      <c r="JGF390" s="446"/>
      <c r="JGG390" s="446"/>
      <c r="JGH390" s="446"/>
      <c r="JGI390" s="446"/>
      <c r="JGJ390" s="446"/>
      <c r="JGK390" s="446"/>
      <c r="JGL390" s="446"/>
      <c r="JGM390" s="446"/>
      <c r="JGN390" s="446"/>
      <c r="JGO390" s="446"/>
      <c r="JGP390" s="446"/>
      <c r="JGQ390" s="446"/>
      <c r="JGR390" s="446"/>
      <c r="JGS390" s="446"/>
      <c r="JGT390" s="446"/>
      <c r="JGU390" s="446"/>
      <c r="JGV390" s="446"/>
      <c r="JGW390" s="446"/>
      <c r="JGX390" s="446"/>
      <c r="JGY390" s="446"/>
      <c r="JGZ390" s="446"/>
      <c r="JHA390" s="446"/>
      <c r="JHB390" s="446"/>
      <c r="JHC390" s="446"/>
      <c r="JHD390" s="446"/>
      <c r="JHE390" s="446"/>
      <c r="JHF390" s="446"/>
      <c r="JHG390" s="446"/>
      <c r="JHH390" s="446"/>
      <c r="JHI390" s="446"/>
      <c r="JHJ390" s="446"/>
      <c r="JHK390" s="446"/>
      <c r="JHL390" s="446"/>
      <c r="JHM390" s="446"/>
      <c r="JHN390" s="446"/>
      <c r="JHO390" s="446"/>
      <c r="JHP390" s="446"/>
      <c r="JHQ390" s="446"/>
      <c r="JHR390" s="446"/>
      <c r="JHS390" s="446"/>
      <c r="JHT390" s="446"/>
      <c r="JHU390" s="446"/>
      <c r="JHV390" s="446"/>
      <c r="JHW390" s="446"/>
      <c r="JHX390" s="446"/>
      <c r="JHY390" s="446"/>
      <c r="JHZ390" s="446"/>
      <c r="JIA390" s="446"/>
      <c r="JIB390" s="446"/>
      <c r="JIC390" s="446"/>
      <c r="JID390" s="446"/>
      <c r="JIE390" s="446"/>
      <c r="JIF390" s="446"/>
      <c r="JIG390" s="446"/>
      <c r="JIH390" s="446"/>
      <c r="JII390" s="446"/>
      <c r="JIJ390" s="446"/>
      <c r="JIK390" s="446"/>
      <c r="JIL390" s="446"/>
      <c r="JIM390" s="446"/>
      <c r="JIN390" s="446"/>
      <c r="JIO390" s="446"/>
      <c r="JIP390" s="446"/>
      <c r="JIQ390" s="446"/>
      <c r="JIR390" s="446"/>
      <c r="JIS390" s="446"/>
      <c r="JIT390" s="446"/>
      <c r="JIU390" s="446"/>
      <c r="JIV390" s="446"/>
      <c r="JIW390" s="446"/>
      <c r="JIX390" s="446"/>
      <c r="JIY390" s="446"/>
      <c r="JIZ390" s="446"/>
      <c r="JJA390" s="446"/>
      <c r="JJB390" s="446"/>
      <c r="JJC390" s="446"/>
      <c r="JJD390" s="446"/>
      <c r="JJE390" s="446"/>
      <c r="JJF390" s="446"/>
      <c r="JJG390" s="446"/>
      <c r="JJH390" s="446"/>
      <c r="JJI390" s="446"/>
      <c r="JJJ390" s="446"/>
      <c r="JJK390" s="446"/>
      <c r="JJL390" s="446"/>
      <c r="JJM390" s="446"/>
      <c r="JJN390" s="446"/>
      <c r="JJO390" s="446"/>
      <c r="JJP390" s="446"/>
      <c r="JJQ390" s="446"/>
      <c r="JJR390" s="446"/>
      <c r="JJS390" s="446"/>
      <c r="JJT390" s="446"/>
      <c r="JJU390" s="446"/>
      <c r="JJV390" s="446"/>
      <c r="JJW390" s="446"/>
      <c r="JJX390" s="446"/>
      <c r="JJY390" s="446"/>
      <c r="JJZ390" s="446"/>
      <c r="JKA390" s="446"/>
      <c r="JKB390" s="446"/>
      <c r="JKC390" s="446"/>
      <c r="JKD390" s="446"/>
      <c r="JKE390" s="446"/>
      <c r="JKF390" s="446"/>
      <c r="JKG390" s="446"/>
      <c r="JKH390" s="446"/>
      <c r="JKI390" s="446"/>
      <c r="JKJ390" s="446"/>
      <c r="JKK390" s="446"/>
      <c r="JKL390" s="446"/>
      <c r="JKM390" s="446"/>
      <c r="JKN390" s="446"/>
      <c r="JKO390" s="446"/>
      <c r="JKP390" s="446"/>
      <c r="JKQ390" s="446"/>
      <c r="JKR390" s="446"/>
      <c r="JKS390" s="446"/>
      <c r="JKT390" s="446"/>
      <c r="JKU390" s="446"/>
      <c r="JKV390" s="446"/>
      <c r="JKW390" s="446"/>
      <c r="JKX390" s="446"/>
      <c r="JKY390" s="446"/>
      <c r="JKZ390" s="446"/>
      <c r="JLA390" s="446"/>
      <c r="JLB390" s="446"/>
      <c r="JLC390" s="446"/>
      <c r="JLD390" s="446"/>
      <c r="JLE390" s="446"/>
      <c r="JLF390" s="446"/>
      <c r="JLG390" s="446"/>
      <c r="JLH390" s="446"/>
      <c r="JLI390" s="446"/>
      <c r="JLJ390" s="446"/>
      <c r="JLK390" s="446"/>
      <c r="JLL390" s="446"/>
      <c r="JLM390" s="446"/>
      <c r="JLN390" s="446"/>
      <c r="JLO390" s="446"/>
      <c r="JLP390" s="446"/>
      <c r="JLQ390" s="446"/>
      <c r="JLR390" s="446"/>
      <c r="JLS390" s="446"/>
      <c r="JLT390" s="446"/>
      <c r="JLU390" s="446"/>
      <c r="JLV390" s="446"/>
      <c r="JLW390" s="446"/>
      <c r="JLX390" s="446"/>
      <c r="JLY390" s="446"/>
      <c r="JLZ390" s="446"/>
      <c r="JMA390" s="446"/>
      <c r="JMB390" s="446"/>
      <c r="JMC390" s="446"/>
      <c r="JMD390" s="446"/>
      <c r="JME390" s="446"/>
      <c r="JMF390" s="446"/>
      <c r="JMG390" s="446"/>
      <c r="JMH390" s="446"/>
      <c r="JMI390" s="446"/>
      <c r="JMJ390" s="446"/>
      <c r="JMK390" s="446"/>
      <c r="JML390" s="446"/>
      <c r="JMM390" s="446"/>
      <c r="JMN390" s="446"/>
      <c r="JMO390" s="446"/>
      <c r="JMP390" s="446"/>
      <c r="JMQ390" s="446"/>
      <c r="JMR390" s="446"/>
      <c r="JMS390" s="446"/>
      <c r="JMT390" s="446"/>
      <c r="JMU390" s="446"/>
      <c r="JMV390" s="446"/>
      <c r="JMW390" s="446"/>
      <c r="JMX390" s="446"/>
      <c r="JMY390" s="446"/>
      <c r="JMZ390" s="446"/>
      <c r="JNA390" s="446"/>
      <c r="JNB390" s="446"/>
      <c r="JNC390" s="446"/>
      <c r="JND390" s="446"/>
      <c r="JNE390" s="446"/>
      <c r="JNF390" s="446"/>
      <c r="JNG390" s="446"/>
      <c r="JNH390" s="446"/>
      <c r="JNI390" s="446"/>
      <c r="JNJ390" s="446"/>
      <c r="JNK390" s="446"/>
      <c r="JNL390" s="446"/>
      <c r="JNM390" s="446"/>
      <c r="JNN390" s="446"/>
      <c r="JNO390" s="446"/>
      <c r="JNP390" s="446"/>
      <c r="JNQ390" s="446"/>
      <c r="JNR390" s="446"/>
      <c r="JNS390" s="446"/>
      <c r="JNT390" s="446"/>
      <c r="JNU390" s="446"/>
      <c r="JNV390" s="446"/>
      <c r="JNW390" s="446"/>
      <c r="JNX390" s="446"/>
      <c r="JNY390" s="446"/>
      <c r="JNZ390" s="446"/>
      <c r="JOA390" s="446"/>
      <c r="JOB390" s="446"/>
      <c r="JOC390" s="446"/>
      <c r="JOD390" s="446"/>
      <c r="JOE390" s="446"/>
      <c r="JOF390" s="446"/>
      <c r="JOG390" s="446"/>
      <c r="JOH390" s="446"/>
      <c r="JOI390" s="446"/>
      <c r="JOJ390" s="446"/>
      <c r="JOK390" s="446"/>
      <c r="JOL390" s="446"/>
      <c r="JOM390" s="446"/>
      <c r="JON390" s="446"/>
      <c r="JOO390" s="446"/>
      <c r="JOP390" s="446"/>
      <c r="JOQ390" s="446"/>
      <c r="JOR390" s="446"/>
      <c r="JOS390" s="446"/>
      <c r="JOT390" s="446"/>
      <c r="JOU390" s="446"/>
      <c r="JOV390" s="446"/>
      <c r="JOW390" s="446"/>
      <c r="JOX390" s="446"/>
      <c r="JOY390" s="446"/>
      <c r="JOZ390" s="446"/>
      <c r="JPA390" s="446"/>
      <c r="JPB390" s="446"/>
      <c r="JPC390" s="446"/>
      <c r="JPD390" s="446"/>
      <c r="JPE390" s="446"/>
      <c r="JPF390" s="446"/>
      <c r="JPG390" s="446"/>
      <c r="JPH390" s="446"/>
      <c r="JPI390" s="446"/>
      <c r="JPJ390" s="446"/>
      <c r="JPK390" s="446"/>
      <c r="JPL390" s="446"/>
      <c r="JPM390" s="446"/>
      <c r="JPN390" s="446"/>
      <c r="JPO390" s="446"/>
      <c r="JPP390" s="446"/>
      <c r="JPQ390" s="446"/>
      <c r="JPR390" s="446"/>
      <c r="JPS390" s="446"/>
      <c r="JPT390" s="446"/>
      <c r="JPU390" s="446"/>
      <c r="JPV390" s="446"/>
      <c r="JPW390" s="446"/>
      <c r="JPX390" s="446"/>
      <c r="JPY390" s="446"/>
      <c r="JPZ390" s="446"/>
      <c r="JQA390" s="446"/>
      <c r="JQB390" s="446"/>
      <c r="JQC390" s="446"/>
      <c r="JQD390" s="446"/>
      <c r="JQE390" s="446"/>
      <c r="JQF390" s="446"/>
      <c r="JQG390" s="446"/>
      <c r="JQH390" s="446"/>
      <c r="JQI390" s="446"/>
      <c r="JQJ390" s="446"/>
      <c r="JQK390" s="446"/>
      <c r="JQL390" s="446"/>
      <c r="JQM390" s="446"/>
      <c r="JQN390" s="446"/>
      <c r="JQO390" s="446"/>
      <c r="JQP390" s="446"/>
      <c r="JQQ390" s="446"/>
      <c r="JQR390" s="446"/>
      <c r="JQS390" s="446"/>
      <c r="JQT390" s="446"/>
      <c r="JQU390" s="446"/>
      <c r="JQV390" s="446"/>
      <c r="JQW390" s="446"/>
      <c r="JQX390" s="446"/>
      <c r="JQY390" s="446"/>
      <c r="JQZ390" s="446"/>
      <c r="JRA390" s="446"/>
      <c r="JRB390" s="446"/>
      <c r="JRC390" s="446"/>
      <c r="JRD390" s="446"/>
      <c r="JRE390" s="446"/>
      <c r="JRF390" s="446"/>
      <c r="JRG390" s="446"/>
      <c r="JRH390" s="446"/>
      <c r="JRI390" s="446"/>
      <c r="JRJ390" s="446"/>
      <c r="JRK390" s="446"/>
      <c r="JRL390" s="446"/>
      <c r="JRM390" s="446"/>
      <c r="JRN390" s="446"/>
      <c r="JRO390" s="446"/>
      <c r="JRP390" s="446"/>
      <c r="JRQ390" s="446"/>
      <c r="JRR390" s="446"/>
      <c r="JRS390" s="446"/>
      <c r="JRT390" s="446"/>
      <c r="JRU390" s="446"/>
      <c r="JRV390" s="446"/>
      <c r="JRW390" s="446"/>
      <c r="JRX390" s="446"/>
      <c r="JRY390" s="446"/>
      <c r="JRZ390" s="446"/>
      <c r="JSA390" s="446"/>
      <c r="JSB390" s="446"/>
      <c r="JSC390" s="446"/>
      <c r="JSD390" s="446"/>
      <c r="JSE390" s="446"/>
      <c r="JSF390" s="446"/>
      <c r="JSG390" s="446"/>
      <c r="JSH390" s="446"/>
      <c r="JSI390" s="446"/>
      <c r="JSJ390" s="446"/>
      <c r="JSK390" s="446"/>
      <c r="JSL390" s="446"/>
      <c r="JSM390" s="446"/>
      <c r="JSN390" s="446"/>
      <c r="JSO390" s="446"/>
      <c r="JSP390" s="446"/>
      <c r="JSQ390" s="446"/>
      <c r="JSR390" s="446"/>
      <c r="JSS390" s="446"/>
      <c r="JST390" s="446"/>
      <c r="JSU390" s="446"/>
      <c r="JSV390" s="446"/>
      <c r="JSW390" s="446"/>
      <c r="JSX390" s="446"/>
      <c r="JSY390" s="446"/>
      <c r="JSZ390" s="446"/>
      <c r="JTA390" s="446"/>
      <c r="JTB390" s="446"/>
      <c r="JTC390" s="446"/>
      <c r="JTD390" s="446"/>
      <c r="JTE390" s="446"/>
      <c r="JTF390" s="446"/>
      <c r="JTG390" s="446"/>
      <c r="JTH390" s="446"/>
      <c r="JTI390" s="446"/>
      <c r="JTJ390" s="446"/>
      <c r="JTK390" s="446"/>
      <c r="JTL390" s="446"/>
      <c r="JTM390" s="446"/>
      <c r="JTN390" s="446"/>
      <c r="JTO390" s="446"/>
      <c r="JTP390" s="446"/>
      <c r="JTQ390" s="446"/>
      <c r="JTR390" s="446"/>
      <c r="JTS390" s="446"/>
      <c r="JTT390" s="446"/>
      <c r="JTU390" s="446"/>
      <c r="JTV390" s="446"/>
      <c r="JTW390" s="446"/>
      <c r="JTX390" s="446"/>
      <c r="JTY390" s="446"/>
      <c r="JTZ390" s="446"/>
      <c r="JUA390" s="446"/>
      <c r="JUB390" s="446"/>
      <c r="JUC390" s="446"/>
      <c r="JUD390" s="446"/>
      <c r="JUE390" s="446"/>
      <c r="JUF390" s="446"/>
      <c r="JUG390" s="446"/>
      <c r="JUH390" s="446"/>
      <c r="JUI390" s="446"/>
      <c r="JUJ390" s="446"/>
      <c r="JUK390" s="446"/>
      <c r="JUL390" s="446"/>
      <c r="JUM390" s="446"/>
      <c r="JUN390" s="446"/>
      <c r="JUO390" s="446"/>
      <c r="JUP390" s="446"/>
      <c r="JUQ390" s="446"/>
      <c r="JUR390" s="446"/>
      <c r="JUS390" s="446"/>
      <c r="JUT390" s="446"/>
      <c r="JUU390" s="446"/>
      <c r="JUV390" s="446"/>
      <c r="JUW390" s="446"/>
      <c r="JUX390" s="446"/>
      <c r="JUY390" s="446"/>
      <c r="JUZ390" s="446"/>
      <c r="JVA390" s="446"/>
      <c r="JVB390" s="446"/>
      <c r="JVC390" s="446"/>
      <c r="JVD390" s="446"/>
      <c r="JVE390" s="446"/>
      <c r="JVF390" s="446"/>
      <c r="JVG390" s="446"/>
      <c r="JVH390" s="446"/>
      <c r="JVI390" s="446"/>
      <c r="JVJ390" s="446"/>
      <c r="JVK390" s="446"/>
      <c r="JVL390" s="446"/>
      <c r="JVM390" s="446"/>
      <c r="JVN390" s="446"/>
      <c r="JVO390" s="446"/>
      <c r="JVP390" s="446"/>
      <c r="JVQ390" s="446"/>
      <c r="JVR390" s="446"/>
      <c r="JVS390" s="446"/>
      <c r="JVT390" s="446"/>
      <c r="JVU390" s="446"/>
      <c r="JVV390" s="446"/>
      <c r="JVW390" s="446"/>
      <c r="JVX390" s="446"/>
      <c r="JVY390" s="446"/>
      <c r="JVZ390" s="446"/>
      <c r="JWA390" s="446"/>
      <c r="JWB390" s="446"/>
      <c r="JWC390" s="446"/>
      <c r="JWD390" s="446"/>
      <c r="JWE390" s="446"/>
      <c r="JWF390" s="446"/>
      <c r="JWG390" s="446"/>
      <c r="JWH390" s="446"/>
      <c r="JWI390" s="446"/>
      <c r="JWJ390" s="446"/>
      <c r="JWK390" s="446"/>
      <c r="JWL390" s="446"/>
      <c r="JWM390" s="446"/>
      <c r="JWN390" s="446"/>
      <c r="JWO390" s="446"/>
      <c r="JWP390" s="446"/>
      <c r="JWQ390" s="446"/>
      <c r="JWR390" s="446"/>
      <c r="JWS390" s="446"/>
      <c r="JWT390" s="446"/>
      <c r="JWU390" s="446"/>
      <c r="JWV390" s="446"/>
      <c r="JWW390" s="446"/>
      <c r="JWX390" s="446"/>
      <c r="JWY390" s="446"/>
      <c r="JWZ390" s="446"/>
      <c r="JXA390" s="446"/>
      <c r="JXB390" s="446"/>
      <c r="JXC390" s="446"/>
      <c r="JXD390" s="446"/>
      <c r="JXE390" s="446"/>
      <c r="JXF390" s="446"/>
      <c r="JXG390" s="446"/>
      <c r="JXH390" s="446"/>
      <c r="JXI390" s="446"/>
      <c r="JXJ390" s="446"/>
      <c r="JXK390" s="446"/>
      <c r="JXL390" s="446"/>
      <c r="JXM390" s="446"/>
      <c r="JXN390" s="446"/>
      <c r="JXO390" s="446"/>
      <c r="JXP390" s="446"/>
      <c r="JXQ390" s="446"/>
      <c r="JXR390" s="446"/>
      <c r="JXS390" s="446"/>
      <c r="JXT390" s="446"/>
      <c r="JXU390" s="446"/>
      <c r="JXV390" s="446"/>
      <c r="JXW390" s="446"/>
      <c r="JXX390" s="446"/>
      <c r="JXY390" s="446"/>
      <c r="JXZ390" s="446"/>
      <c r="JYA390" s="446"/>
      <c r="JYB390" s="446"/>
      <c r="JYC390" s="446"/>
      <c r="JYD390" s="446"/>
      <c r="JYE390" s="446"/>
      <c r="JYF390" s="446"/>
      <c r="JYG390" s="446"/>
      <c r="JYH390" s="446"/>
      <c r="JYI390" s="446"/>
      <c r="JYJ390" s="446"/>
      <c r="JYK390" s="446"/>
      <c r="JYL390" s="446"/>
      <c r="JYM390" s="446"/>
      <c r="JYN390" s="446"/>
      <c r="JYO390" s="446"/>
      <c r="JYP390" s="446"/>
      <c r="JYQ390" s="446"/>
      <c r="JYR390" s="446"/>
      <c r="JYS390" s="446"/>
      <c r="JYT390" s="446"/>
      <c r="JYU390" s="446"/>
      <c r="JYV390" s="446"/>
      <c r="JYW390" s="446"/>
      <c r="JYX390" s="446"/>
      <c r="JYY390" s="446"/>
      <c r="JYZ390" s="446"/>
      <c r="JZA390" s="446"/>
      <c r="JZB390" s="446"/>
      <c r="JZC390" s="446"/>
      <c r="JZD390" s="446"/>
      <c r="JZE390" s="446"/>
      <c r="JZF390" s="446"/>
      <c r="JZG390" s="446"/>
      <c r="JZH390" s="446"/>
      <c r="JZI390" s="446"/>
      <c r="JZJ390" s="446"/>
      <c r="JZK390" s="446"/>
      <c r="JZL390" s="446"/>
      <c r="JZM390" s="446"/>
      <c r="JZN390" s="446"/>
      <c r="JZO390" s="446"/>
      <c r="JZP390" s="446"/>
      <c r="JZQ390" s="446"/>
      <c r="JZR390" s="446"/>
      <c r="JZS390" s="446"/>
      <c r="JZT390" s="446"/>
      <c r="JZU390" s="446"/>
      <c r="JZV390" s="446"/>
      <c r="JZW390" s="446"/>
      <c r="JZX390" s="446"/>
      <c r="JZY390" s="446"/>
      <c r="JZZ390" s="446"/>
      <c r="KAA390" s="446"/>
      <c r="KAB390" s="446"/>
      <c r="KAC390" s="446"/>
      <c r="KAD390" s="446"/>
      <c r="KAE390" s="446"/>
      <c r="KAF390" s="446"/>
      <c r="KAG390" s="446"/>
      <c r="KAH390" s="446"/>
      <c r="KAI390" s="446"/>
      <c r="KAJ390" s="446"/>
      <c r="KAK390" s="446"/>
      <c r="KAL390" s="446"/>
      <c r="KAM390" s="446"/>
      <c r="KAN390" s="446"/>
      <c r="KAO390" s="446"/>
      <c r="KAP390" s="446"/>
      <c r="KAQ390" s="446"/>
      <c r="KAR390" s="446"/>
      <c r="KAS390" s="446"/>
      <c r="KAT390" s="446"/>
      <c r="KAU390" s="446"/>
      <c r="KAV390" s="446"/>
      <c r="KAW390" s="446"/>
      <c r="KAX390" s="446"/>
      <c r="KAY390" s="446"/>
      <c r="KAZ390" s="446"/>
      <c r="KBA390" s="446"/>
      <c r="KBB390" s="446"/>
      <c r="KBC390" s="446"/>
      <c r="KBD390" s="446"/>
      <c r="KBE390" s="446"/>
      <c r="KBF390" s="446"/>
      <c r="KBG390" s="446"/>
      <c r="KBH390" s="446"/>
      <c r="KBI390" s="446"/>
      <c r="KBJ390" s="446"/>
      <c r="KBK390" s="446"/>
      <c r="KBL390" s="446"/>
      <c r="KBM390" s="446"/>
      <c r="KBN390" s="446"/>
      <c r="KBO390" s="446"/>
      <c r="KBP390" s="446"/>
      <c r="KBQ390" s="446"/>
      <c r="KBR390" s="446"/>
      <c r="KBS390" s="446"/>
      <c r="KBT390" s="446"/>
      <c r="KBU390" s="446"/>
      <c r="KBV390" s="446"/>
      <c r="KBW390" s="446"/>
      <c r="KBX390" s="446"/>
      <c r="KBY390" s="446"/>
      <c r="KBZ390" s="446"/>
      <c r="KCA390" s="446"/>
      <c r="KCB390" s="446"/>
      <c r="KCC390" s="446"/>
      <c r="KCD390" s="446"/>
      <c r="KCE390" s="446"/>
      <c r="KCF390" s="446"/>
      <c r="KCG390" s="446"/>
      <c r="KCH390" s="446"/>
      <c r="KCI390" s="446"/>
      <c r="KCJ390" s="446"/>
      <c r="KCK390" s="446"/>
      <c r="KCL390" s="446"/>
      <c r="KCM390" s="446"/>
      <c r="KCN390" s="446"/>
      <c r="KCO390" s="446"/>
      <c r="KCP390" s="446"/>
      <c r="KCQ390" s="446"/>
      <c r="KCR390" s="446"/>
      <c r="KCS390" s="446"/>
      <c r="KCT390" s="446"/>
      <c r="KCU390" s="446"/>
      <c r="KCV390" s="446"/>
      <c r="KCW390" s="446"/>
      <c r="KCX390" s="446"/>
      <c r="KCY390" s="446"/>
      <c r="KCZ390" s="446"/>
      <c r="KDA390" s="446"/>
      <c r="KDB390" s="446"/>
      <c r="KDC390" s="446"/>
      <c r="KDD390" s="446"/>
      <c r="KDE390" s="446"/>
      <c r="KDF390" s="446"/>
      <c r="KDG390" s="446"/>
      <c r="KDH390" s="446"/>
      <c r="KDI390" s="446"/>
      <c r="KDJ390" s="446"/>
      <c r="KDK390" s="446"/>
      <c r="KDL390" s="446"/>
      <c r="KDM390" s="446"/>
      <c r="KDN390" s="446"/>
      <c r="KDO390" s="446"/>
      <c r="KDP390" s="446"/>
      <c r="KDQ390" s="446"/>
      <c r="KDR390" s="446"/>
      <c r="KDS390" s="446"/>
      <c r="KDT390" s="446"/>
      <c r="KDU390" s="446"/>
      <c r="KDV390" s="446"/>
      <c r="KDW390" s="446"/>
      <c r="KDX390" s="446"/>
      <c r="KDY390" s="446"/>
      <c r="KDZ390" s="446"/>
      <c r="KEA390" s="446"/>
      <c r="KEB390" s="446"/>
      <c r="KEC390" s="446"/>
      <c r="KED390" s="446"/>
      <c r="KEE390" s="446"/>
      <c r="KEF390" s="446"/>
      <c r="KEG390" s="446"/>
      <c r="KEH390" s="446"/>
      <c r="KEI390" s="446"/>
      <c r="KEJ390" s="446"/>
      <c r="KEK390" s="446"/>
      <c r="KEL390" s="446"/>
      <c r="KEM390" s="446"/>
      <c r="KEN390" s="446"/>
      <c r="KEO390" s="446"/>
      <c r="KEP390" s="446"/>
      <c r="KEQ390" s="446"/>
      <c r="KER390" s="446"/>
      <c r="KES390" s="446"/>
      <c r="KET390" s="446"/>
      <c r="KEU390" s="446"/>
      <c r="KEV390" s="446"/>
      <c r="KEW390" s="446"/>
      <c r="KEX390" s="446"/>
      <c r="KEY390" s="446"/>
      <c r="KEZ390" s="446"/>
      <c r="KFA390" s="446"/>
      <c r="KFB390" s="446"/>
      <c r="KFC390" s="446"/>
      <c r="KFD390" s="446"/>
      <c r="KFE390" s="446"/>
      <c r="KFF390" s="446"/>
      <c r="KFG390" s="446"/>
      <c r="KFH390" s="446"/>
      <c r="KFI390" s="446"/>
      <c r="KFJ390" s="446"/>
      <c r="KFK390" s="446"/>
      <c r="KFL390" s="446"/>
      <c r="KFM390" s="446"/>
      <c r="KFN390" s="446"/>
      <c r="KFO390" s="446"/>
      <c r="KFP390" s="446"/>
      <c r="KFQ390" s="446"/>
      <c r="KFR390" s="446"/>
      <c r="KFS390" s="446"/>
      <c r="KFT390" s="446"/>
      <c r="KFU390" s="446"/>
      <c r="KFV390" s="446"/>
      <c r="KFW390" s="446"/>
      <c r="KFX390" s="446"/>
      <c r="KFY390" s="446"/>
      <c r="KFZ390" s="446"/>
      <c r="KGA390" s="446"/>
      <c r="KGB390" s="446"/>
      <c r="KGC390" s="446"/>
      <c r="KGD390" s="446"/>
      <c r="KGE390" s="446"/>
      <c r="KGF390" s="446"/>
      <c r="KGG390" s="446"/>
      <c r="KGH390" s="446"/>
      <c r="KGI390" s="446"/>
      <c r="KGJ390" s="446"/>
      <c r="KGK390" s="446"/>
      <c r="KGL390" s="446"/>
      <c r="KGM390" s="446"/>
      <c r="KGN390" s="446"/>
      <c r="KGO390" s="446"/>
      <c r="KGP390" s="446"/>
      <c r="KGQ390" s="446"/>
      <c r="KGR390" s="446"/>
      <c r="KGS390" s="446"/>
      <c r="KGT390" s="446"/>
      <c r="KGU390" s="446"/>
      <c r="KGV390" s="446"/>
      <c r="KGW390" s="446"/>
      <c r="KGX390" s="446"/>
      <c r="KGY390" s="446"/>
      <c r="KGZ390" s="446"/>
      <c r="KHA390" s="446"/>
      <c r="KHB390" s="446"/>
      <c r="KHC390" s="446"/>
      <c r="KHD390" s="446"/>
      <c r="KHE390" s="446"/>
      <c r="KHF390" s="446"/>
      <c r="KHG390" s="446"/>
      <c r="KHH390" s="446"/>
      <c r="KHI390" s="446"/>
      <c r="KHJ390" s="446"/>
      <c r="KHK390" s="446"/>
      <c r="KHL390" s="446"/>
      <c r="KHM390" s="446"/>
      <c r="KHN390" s="446"/>
      <c r="KHO390" s="446"/>
      <c r="KHP390" s="446"/>
      <c r="KHQ390" s="446"/>
      <c r="KHR390" s="446"/>
      <c r="KHS390" s="446"/>
      <c r="KHT390" s="446"/>
      <c r="KHU390" s="446"/>
      <c r="KHV390" s="446"/>
      <c r="KHW390" s="446"/>
      <c r="KHX390" s="446"/>
      <c r="KHY390" s="446"/>
      <c r="KHZ390" s="446"/>
      <c r="KIA390" s="446"/>
      <c r="KIB390" s="446"/>
      <c r="KIC390" s="446"/>
      <c r="KID390" s="446"/>
      <c r="KIE390" s="446"/>
      <c r="KIF390" s="446"/>
      <c r="KIG390" s="446"/>
      <c r="KIH390" s="446"/>
      <c r="KII390" s="446"/>
      <c r="KIJ390" s="446"/>
      <c r="KIK390" s="446"/>
      <c r="KIL390" s="446"/>
      <c r="KIM390" s="446"/>
      <c r="KIN390" s="446"/>
      <c r="KIO390" s="446"/>
      <c r="KIP390" s="446"/>
      <c r="KIQ390" s="446"/>
      <c r="KIR390" s="446"/>
      <c r="KIS390" s="446"/>
      <c r="KIT390" s="446"/>
      <c r="KIU390" s="446"/>
      <c r="KIV390" s="446"/>
      <c r="KIW390" s="446"/>
      <c r="KIX390" s="446"/>
      <c r="KIY390" s="446"/>
      <c r="KIZ390" s="446"/>
      <c r="KJA390" s="446"/>
      <c r="KJB390" s="446"/>
      <c r="KJC390" s="446"/>
      <c r="KJD390" s="446"/>
      <c r="KJE390" s="446"/>
      <c r="KJF390" s="446"/>
      <c r="KJG390" s="446"/>
      <c r="KJH390" s="446"/>
      <c r="KJI390" s="446"/>
      <c r="KJJ390" s="446"/>
      <c r="KJK390" s="446"/>
      <c r="KJL390" s="446"/>
      <c r="KJM390" s="446"/>
      <c r="KJN390" s="446"/>
      <c r="KJO390" s="446"/>
      <c r="KJP390" s="446"/>
      <c r="KJQ390" s="446"/>
      <c r="KJR390" s="446"/>
      <c r="KJS390" s="446"/>
      <c r="KJT390" s="446"/>
      <c r="KJU390" s="446"/>
      <c r="KJV390" s="446"/>
      <c r="KJW390" s="446"/>
      <c r="KJX390" s="446"/>
      <c r="KJY390" s="446"/>
      <c r="KJZ390" s="446"/>
      <c r="KKA390" s="446"/>
      <c r="KKB390" s="446"/>
      <c r="KKC390" s="446"/>
      <c r="KKD390" s="446"/>
      <c r="KKE390" s="446"/>
      <c r="KKF390" s="446"/>
      <c r="KKG390" s="446"/>
      <c r="KKH390" s="446"/>
      <c r="KKI390" s="446"/>
      <c r="KKJ390" s="446"/>
      <c r="KKK390" s="446"/>
      <c r="KKL390" s="446"/>
      <c r="KKM390" s="446"/>
      <c r="KKN390" s="446"/>
      <c r="KKO390" s="446"/>
      <c r="KKP390" s="446"/>
      <c r="KKQ390" s="446"/>
      <c r="KKR390" s="446"/>
      <c r="KKS390" s="446"/>
      <c r="KKT390" s="446"/>
      <c r="KKU390" s="446"/>
      <c r="KKV390" s="446"/>
      <c r="KKW390" s="446"/>
      <c r="KKX390" s="446"/>
      <c r="KKY390" s="446"/>
      <c r="KKZ390" s="446"/>
      <c r="KLA390" s="446"/>
      <c r="KLB390" s="446"/>
      <c r="KLC390" s="446"/>
      <c r="KLD390" s="446"/>
      <c r="KLE390" s="446"/>
      <c r="KLF390" s="446"/>
      <c r="KLG390" s="446"/>
      <c r="KLH390" s="446"/>
      <c r="KLI390" s="446"/>
      <c r="KLJ390" s="446"/>
      <c r="KLK390" s="446"/>
      <c r="KLL390" s="446"/>
      <c r="KLM390" s="446"/>
      <c r="KLN390" s="446"/>
      <c r="KLO390" s="446"/>
      <c r="KLP390" s="446"/>
      <c r="KLQ390" s="446"/>
      <c r="KLR390" s="446"/>
      <c r="KLS390" s="446"/>
      <c r="KLT390" s="446"/>
      <c r="KLU390" s="446"/>
      <c r="KLV390" s="446"/>
      <c r="KLW390" s="446"/>
      <c r="KLX390" s="446"/>
      <c r="KLY390" s="446"/>
      <c r="KLZ390" s="446"/>
      <c r="KMA390" s="446"/>
      <c r="KMB390" s="446"/>
      <c r="KMC390" s="446"/>
      <c r="KMD390" s="446"/>
      <c r="KME390" s="446"/>
      <c r="KMF390" s="446"/>
      <c r="KMG390" s="446"/>
      <c r="KMH390" s="446"/>
      <c r="KMI390" s="446"/>
      <c r="KMJ390" s="446"/>
      <c r="KMK390" s="446"/>
      <c r="KML390" s="446"/>
      <c r="KMM390" s="446"/>
      <c r="KMN390" s="446"/>
      <c r="KMO390" s="446"/>
      <c r="KMP390" s="446"/>
      <c r="KMQ390" s="446"/>
      <c r="KMR390" s="446"/>
      <c r="KMS390" s="446"/>
      <c r="KMT390" s="446"/>
      <c r="KMU390" s="446"/>
      <c r="KMV390" s="446"/>
      <c r="KMW390" s="446"/>
      <c r="KMX390" s="446"/>
      <c r="KMY390" s="446"/>
      <c r="KMZ390" s="446"/>
      <c r="KNA390" s="446"/>
      <c r="KNB390" s="446"/>
      <c r="KNC390" s="446"/>
      <c r="KND390" s="446"/>
      <c r="KNE390" s="446"/>
      <c r="KNF390" s="446"/>
      <c r="KNG390" s="446"/>
      <c r="KNH390" s="446"/>
      <c r="KNI390" s="446"/>
      <c r="KNJ390" s="446"/>
      <c r="KNK390" s="446"/>
      <c r="KNL390" s="446"/>
      <c r="KNM390" s="446"/>
      <c r="KNN390" s="446"/>
      <c r="KNO390" s="446"/>
      <c r="KNP390" s="446"/>
      <c r="KNQ390" s="446"/>
      <c r="KNR390" s="446"/>
      <c r="KNS390" s="446"/>
      <c r="KNT390" s="446"/>
      <c r="KNU390" s="446"/>
      <c r="KNV390" s="446"/>
      <c r="KNW390" s="446"/>
      <c r="KNX390" s="446"/>
      <c r="KNY390" s="446"/>
      <c r="KNZ390" s="446"/>
      <c r="KOA390" s="446"/>
      <c r="KOB390" s="446"/>
      <c r="KOC390" s="446"/>
      <c r="KOD390" s="446"/>
      <c r="KOE390" s="446"/>
      <c r="KOF390" s="446"/>
      <c r="KOG390" s="446"/>
      <c r="KOH390" s="446"/>
      <c r="KOI390" s="446"/>
      <c r="KOJ390" s="446"/>
      <c r="KOK390" s="446"/>
      <c r="KOL390" s="446"/>
      <c r="KOM390" s="446"/>
      <c r="KON390" s="446"/>
      <c r="KOO390" s="446"/>
      <c r="KOP390" s="446"/>
      <c r="KOQ390" s="446"/>
      <c r="KOR390" s="446"/>
      <c r="KOS390" s="446"/>
      <c r="KOT390" s="446"/>
      <c r="KOU390" s="446"/>
      <c r="KOV390" s="446"/>
      <c r="KOW390" s="446"/>
      <c r="KOX390" s="446"/>
      <c r="KOY390" s="446"/>
      <c r="KOZ390" s="446"/>
      <c r="KPA390" s="446"/>
      <c r="KPB390" s="446"/>
      <c r="KPC390" s="446"/>
      <c r="KPD390" s="446"/>
      <c r="KPE390" s="446"/>
      <c r="KPF390" s="446"/>
      <c r="KPG390" s="446"/>
      <c r="KPH390" s="446"/>
      <c r="KPI390" s="446"/>
      <c r="KPJ390" s="446"/>
      <c r="KPK390" s="446"/>
      <c r="KPL390" s="446"/>
      <c r="KPM390" s="446"/>
      <c r="KPN390" s="446"/>
      <c r="KPO390" s="446"/>
      <c r="KPP390" s="446"/>
      <c r="KPQ390" s="446"/>
      <c r="KPR390" s="446"/>
      <c r="KPS390" s="446"/>
      <c r="KPT390" s="446"/>
      <c r="KPU390" s="446"/>
      <c r="KPV390" s="446"/>
      <c r="KPW390" s="446"/>
      <c r="KPX390" s="446"/>
      <c r="KPY390" s="446"/>
      <c r="KPZ390" s="446"/>
      <c r="KQA390" s="446"/>
      <c r="KQB390" s="446"/>
      <c r="KQC390" s="446"/>
      <c r="KQD390" s="446"/>
      <c r="KQE390" s="446"/>
      <c r="KQF390" s="446"/>
      <c r="KQG390" s="446"/>
      <c r="KQH390" s="446"/>
      <c r="KQI390" s="446"/>
      <c r="KQJ390" s="446"/>
      <c r="KQK390" s="446"/>
      <c r="KQL390" s="446"/>
      <c r="KQM390" s="446"/>
      <c r="KQN390" s="446"/>
      <c r="KQO390" s="446"/>
      <c r="KQP390" s="446"/>
      <c r="KQQ390" s="446"/>
      <c r="KQR390" s="446"/>
      <c r="KQS390" s="446"/>
      <c r="KQT390" s="446"/>
      <c r="KQU390" s="446"/>
      <c r="KQV390" s="446"/>
      <c r="KQW390" s="446"/>
      <c r="KQX390" s="446"/>
      <c r="KQY390" s="446"/>
      <c r="KQZ390" s="446"/>
      <c r="KRA390" s="446"/>
      <c r="KRB390" s="446"/>
      <c r="KRC390" s="446"/>
      <c r="KRD390" s="446"/>
      <c r="KRE390" s="446"/>
      <c r="KRF390" s="446"/>
      <c r="KRG390" s="446"/>
      <c r="KRH390" s="446"/>
      <c r="KRI390" s="446"/>
      <c r="KRJ390" s="446"/>
      <c r="KRK390" s="446"/>
      <c r="KRL390" s="446"/>
      <c r="KRM390" s="446"/>
      <c r="KRN390" s="446"/>
      <c r="KRO390" s="446"/>
      <c r="KRP390" s="446"/>
      <c r="KRQ390" s="446"/>
      <c r="KRR390" s="446"/>
      <c r="KRS390" s="446"/>
      <c r="KRT390" s="446"/>
      <c r="KRU390" s="446"/>
      <c r="KRV390" s="446"/>
      <c r="KRW390" s="446"/>
      <c r="KRX390" s="446"/>
      <c r="KRY390" s="446"/>
      <c r="KRZ390" s="446"/>
      <c r="KSA390" s="446"/>
      <c r="KSB390" s="446"/>
      <c r="KSC390" s="446"/>
      <c r="KSD390" s="446"/>
      <c r="KSE390" s="446"/>
      <c r="KSF390" s="446"/>
      <c r="KSG390" s="446"/>
      <c r="KSH390" s="446"/>
      <c r="KSI390" s="446"/>
      <c r="KSJ390" s="446"/>
      <c r="KSK390" s="446"/>
      <c r="KSL390" s="446"/>
      <c r="KSM390" s="446"/>
      <c r="KSN390" s="446"/>
      <c r="KSO390" s="446"/>
      <c r="KSP390" s="446"/>
      <c r="KSQ390" s="446"/>
      <c r="KSR390" s="446"/>
      <c r="KSS390" s="446"/>
      <c r="KST390" s="446"/>
      <c r="KSU390" s="446"/>
      <c r="KSV390" s="446"/>
      <c r="KSW390" s="446"/>
      <c r="KSX390" s="446"/>
      <c r="KSY390" s="446"/>
      <c r="KSZ390" s="446"/>
      <c r="KTA390" s="446"/>
      <c r="KTB390" s="446"/>
      <c r="KTC390" s="446"/>
      <c r="KTD390" s="446"/>
      <c r="KTE390" s="446"/>
      <c r="KTF390" s="446"/>
      <c r="KTG390" s="446"/>
      <c r="KTH390" s="446"/>
      <c r="KTI390" s="446"/>
      <c r="KTJ390" s="446"/>
      <c r="KTK390" s="446"/>
      <c r="KTL390" s="446"/>
      <c r="KTM390" s="446"/>
      <c r="KTN390" s="446"/>
      <c r="KTO390" s="446"/>
      <c r="KTP390" s="446"/>
      <c r="KTQ390" s="446"/>
      <c r="KTR390" s="446"/>
      <c r="KTS390" s="446"/>
      <c r="KTT390" s="446"/>
      <c r="KTU390" s="446"/>
      <c r="KTV390" s="446"/>
      <c r="KTW390" s="446"/>
      <c r="KTX390" s="446"/>
      <c r="KTY390" s="446"/>
      <c r="KTZ390" s="446"/>
      <c r="KUA390" s="446"/>
      <c r="KUB390" s="446"/>
      <c r="KUC390" s="446"/>
      <c r="KUD390" s="446"/>
      <c r="KUE390" s="446"/>
      <c r="KUF390" s="446"/>
      <c r="KUG390" s="446"/>
      <c r="KUH390" s="446"/>
      <c r="KUI390" s="446"/>
      <c r="KUJ390" s="446"/>
      <c r="KUK390" s="446"/>
      <c r="KUL390" s="446"/>
      <c r="KUM390" s="446"/>
      <c r="KUN390" s="446"/>
      <c r="KUO390" s="446"/>
      <c r="KUP390" s="446"/>
      <c r="KUQ390" s="446"/>
      <c r="KUR390" s="446"/>
      <c r="KUS390" s="446"/>
      <c r="KUT390" s="446"/>
      <c r="KUU390" s="446"/>
      <c r="KUV390" s="446"/>
      <c r="KUW390" s="446"/>
      <c r="KUX390" s="446"/>
      <c r="KUY390" s="446"/>
      <c r="KUZ390" s="446"/>
      <c r="KVA390" s="446"/>
      <c r="KVB390" s="446"/>
      <c r="KVC390" s="446"/>
      <c r="KVD390" s="446"/>
      <c r="KVE390" s="446"/>
      <c r="KVF390" s="446"/>
      <c r="KVG390" s="446"/>
      <c r="KVH390" s="446"/>
      <c r="KVI390" s="446"/>
      <c r="KVJ390" s="446"/>
      <c r="KVK390" s="446"/>
      <c r="KVL390" s="446"/>
      <c r="KVM390" s="446"/>
      <c r="KVN390" s="446"/>
      <c r="KVO390" s="446"/>
      <c r="KVP390" s="446"/>
      <c r="KVQ390" s="446"/>
      <c r="KVR390" s="446"/>
      <c r="KVS390" s="446"/>
      <c r="KVT390" s="446"/>
      <c r="KVU390" s="446"/>
      <c r="KVV390" s="446"/>
      <c r="KVW390" s="446"/>
      <c r="KVX390" s="446"/>
      <c r="KVY390" s="446"/>
      <c r="KVZ390" s="446"/>
      <c r="KWA390" s="446"/>
      <c r="KWB390" s="446"/>
      <c r="KWC390" s="446"/>
      <c r="KWD390" s="446"/>
      <c r="KWE390" s="446"/>
      <c r="KWF390" s="446"/>
      <c r="KWG390" s="446"/>
      <c r="KWH390" s="446"/>
      <c r="KWI390" s="446"/>
      <c r="KWJ390" s="446"/>
      <c r="KWK390" s="446"/>
      <c r="KWL390" s="446"/>
      <c r="KWM390" s="446"/>
      <c r="KWN390" s="446"/>
      <c r="KWO390" s="446"/>
      <c r="KWP390" s="446"/>
      <c r="KWQ390" s="446"/>
      <c r="KWR390" s="446"/>
      <c r="KWS390" s="446"/>
      <c r="KWT390" s="446"/>
      <c r="KWU390" s="446"/>
      <c r="KWV390" s="446"/>
      <c r="KWW390" s="446"/>
      <c r="KWX390" s="446"/>
      <c r="KWY390" s="446"/>
      <c r="KWZ390" s="446"/>
      <c r="KXA390" s="446"/>
      <c r="KXB390" s="446"/>
      <c r="KXC390" s="446"/>
      <c r="KXD390" s="446"/>
      <c r="KXE390" s="446"/>
      <c r="KXF390" s="446"/>
      <c r="KXG390" s="446"/>
      <c r="KXH390" s="446"/>
      <c r="KXI390" s="446"/>
      <c r="KXJ390" s="446"/>
      <c r="KXK390" s="446"/>
      <c r="KXL390" s="446"/>
      <c r="KXM390" s="446"/>
      <c r="KXN390" s="446"/>
      <c r="KXO390" s="446"/>
      <c r="KXP390" s="446"/>
      <c r="KXQ390" s="446"/>
      <c r="KXR390" s="446"/>
      <c r="KXS390" s="446"/>
      <c r="KXT390" s="446"/>
      <c r="KXU390" s="446"/>
      <c r="KXV390" s="446"/>
      <c r="KXW390" s="446"/>
      <c r="KXX390" s="446"/>
      <c r="KXY390" s="446"/>
      <c r="KXZ390" s="446"/>
      <c r="KYA390" s="446"/>
      <c r="KYB390" s="446"/>
      <c r="KYC390" s="446"/>
      <c r="KYD390" s="446"/>
      <c r="KYE390" s="446"/>
      <c r="KYF390" s="446"/>
      <c r="KYG390" s="446"/>
      <c r="KYH390" s="446"/>
      <c r="KYI390" s="446"/>
      <c r="KYJ390" s="446"/>
      <c r="KYK390" s="446"/>
      <c r="KYL390" s="446"/>
      <c r="KYM390" s="446"/>
      <c r="KYN390" s="446"/>
      <c r="KYO390" s="446"/>
      <c r="KYP390" s="446"/>
      <c r="KYQ390" s="446"/>
      <c r="KYR390" s="446"/>
      <c r="KYS390" s="446"/>
      <c r="KYT390" s="446"/>
      <c r="KYU390" s="446"/>
      <c r="KYV390" s="446"/>
      <c r="KYW390" s="446"/>
      <c r="KYX390" s="446"/>
      <c r="KYY390" s="446"/>
      <c r="KYZ390" s="446"/>
      <c r="KZA390" s="446"/>
      <c r="KZB390" s="446"/>
      <c r="KZC390" s="446"/>
      <c r="KZD390" s="446"/>
      <c r="KZE390" s="446"/>
      <c r="KZF390" s="446"/>
      <c r="KZG390" s="446"/>
      <c r="KZH390" s="446"/>
      <c r="KZI390" s="446"/>
      <c r="KZJ390" s="446"/>
      <c r="KZK390" s="446"/>
      <c r="KZL390" s="446"/>
      <c r="KZM390" s="446"/>
      <c r="KZN390" s="446"/>
      <c r="KZO390" s="446"/>
      <c r="KZP390" s="446"/>
      <c r="KZQ390" s="446"/>
      <c r="KZR390" s="446"/>
      <c r="KZS390" s="446"/>
      <c r="KZT390" s="446"/>
      <c r="KZU390" s="446"/>
      <c r="KZV390" s="446"/>
      <c r="KZW390" s="446"/>
      <c r="KZX390" s="446"/>
      <c r="KZY390" s="446"/>
      <c r="KZZ390" s="446"/>
      <c r="LAA390" s="446"/>
      <c r="LAB390" s="446"/>
      <c r="LAC390" s="446"/>
      <c r="LAD390" s="446"/>
      <c r="LAE390" s="446"/>
      <c r="LAF390" s="446"/>
      <c r="LAG390" s="446"/>
      <c r="LAH390" s="446"/>
      <c r="LAI390" s="446"/>
      <c r="LAJ390" s="446"/>
      <c r="LAK390" s="446"/>
      <c r="LAL390" s="446"/>
      <c r="LAM390" s="446"/>
      <c r="LAN390" s="446"/>
      <c r="LAO390" s="446"/>
      <c r="LAP390" s="446"/>
      <c r="LAQ390" s="446"/>
      <c r="LAR390" s="446"/>
      <c r="LAS390" s="446"/>
      <c r="LAT390" s="446"/>
      <c r="LAU390" s="446"/>
      <c r="LAV390" s="446"/>
      <c r="LAW390" s="446"/>
      <c r="LAX390" s="446"/>
      <c r="LAY390" s="446"/>
      <c r="LAZ390" s="446"/>
      <c r="LBA390" s="446"/>
      <c r="LBB390" s="446"/>
      <c r="LBC390" s="446"/>
      <c r="LBD390" s="446"/>
      <c r="LBE390" s="446"/>
      <c r="LBF390" s="446"/>
      <c r="LBG390" s="446"/>
      <c r="LBH390" s="446"/>
      <c r="LBI390" s="446"/>
      <c r="LBJ390" s="446"/>
      <c r="LBK390" s="446"/>
      <c r="LBL390" s="446"/>
      <c r="LBM390" s="446"/>
      <c r="LBN390" s="446"/>
      <c r="LBO390" s="446"/>
      <c r="LBP390" s="446"/>
      <c r="LBQ390" s="446"/>
      <c r="LBR390" s="446"/>
      <c r="LBS390" s="446"/>
      <c r="LBT390" s="446"/>
      <c r="LBU390" s="446"/>
      <c r="LBV390" s="446"/>
      <c r="LBW390" s="446"/>
      <c r="LBX390" s="446"/>
      <c r="LBY390" s="446"/>
      <c r="LBZ390" s="446"/>
      <c r="LCA390" s="446"/>
      <c r="LCB390" s="446"/>
      <c r="LCC390" s="446"/>
      <c r="LCD390" s="446"/>
      <c r="LCE390" s="446"/>
      <c r="LCF390" s="446"/>
      <c r="LCG390" s="446"/>
      <c r="LCH390" s="446"/>
      <c r="LCI390" s="446"/>
      <c r="LCJ390" s="446"/>
      <c r="LCK390" s="446"/>
      <c r="LCL390" s="446"/>
      <c r="LCM390" s="446"/>
      <c r="LCN390" s="446"/>
      <c r="LCO390" s="446"/>
      <c r="LCP390" s="446"/>
      <c r="LCQ390" s="446"/>
      <c r="LCR390" s="446"/>
      <c r="LCS390" s="446"/>
      <c r="LCT390" s="446"/>
      <c r="LCU390" s="446"/>
      <c r="LCV390" s="446"/>
      <c r="LCW390" s="446"/>
      <c r="LCX390" s="446"/>
      <c r="LCY390" s="446"/>
      <c r="LCZ390" s="446"/>
      <c r="LDA390" s="446"/>
      <c r="LDB390" s="446"/>
      <c r="LDC390" s="446"/>
      <c r="LDD390" s="446"/>
      <c r="LDE390" s="446"/>
      <c r="LDF390" s="446"/>
      <c r="LDG390" s="446"/>
      <c r="LDH390" s="446"/>
      <c r="LDI390" s="446"/>
      <c r="LDJ390" s="446"/>
      <c r="LDK390" s="446"/>
      <c r="LDL390" s="446"/>
      <c r="LDM390" s="446"/>
      <c r="LDN390" s="446"/>
      <c r="LDO390" s="446"/>
      <c r="LDP390" s="446"/>
      <c r="LDQ390" s="446"/>
      <c r="LDR390" s="446"/>
      <c r="LDS390" s="446"/>
      <c r="LDT390" s="446"/>
      <c r="LDU390" s="446"/>
      <c r="LDV390" s="446"/>
      <c r="LDW390" s="446"/>
      <c r="LDX390" s="446"/>
      <c r="LDY390" s="446"/>
      <c r="LDZ390" s="446"/>
      <c r="LEA390" s="446"/>
      <c r="LEB390" s="446"/>
      <c r="LEC390" s="446"/>
      <c r="LED390" s="446"/>
      <c r="LEE390" s="446"/>
      <c r="LEF390" s="446"/>
      <c r="LEG390" s="446"/>
      <c r="LEH390" s="446"/>
      <c r="LEI390" s="446"/>
      <c r="LEJ390" s="446"/>
      <c r="LEK390" s="446"/>
      <c r="LEL390" s="446"/>
      <c r="LEM390" s="446"/>
      <c r="LEN390" s="446"/>
      <c r="LEO390" s="446"/>
      <c r="LEP390" s="446"/>
      <c r="LEQ390" s="446"/>
      <c r="LER390" s="446"/>
      <c r="LES390" s="446"/>
      <c r="LET390" s="446"/>
      <c r="LEU390" s="446"/>
      <c r="LEV390" s="446"/>
      <c r="LEW390" s="446"/>
      <c r="LEX390" s="446"/>
      <c r="LEY390" s="446"/>
      <c r="LEZ390" s="446"/>
      <c r="LFA390" s="446"/>
      <c r="LFB390" s="446"/>
      <c r="LFC390" s="446"/>
      <c r="LFD390" s="446"/>
      <c r="LFE390" s="446"/>
      <c r="LFF390" s="446"/>
      <c r="LFG390" s="446"/>
      <c r="LFH390" s="446"/>
      <c r="LFI390" s="446"/>
      <c r="LFJ390" s="446"/>
      <c r="LFK390" s="446"/>
      <c r="LFL390" s="446"/>
      <c r="LFM390" s="446"/>
      <c r="LFN390" s="446"/>
      <c r="LFO390" s="446"/>
      <c r="LFP390" s="446"/>
      <c r="LFQ390" s="446"/>
      <c r="LFR390" s="446"/>
      <c r="LFS390" s="446"/>
      <c r="LFT390" s="446"/>
      <c r="LFU390" s="446"/>
      <c r="LFV390" s="446"/>
      <c r="LFW390" s="446"/>
      <c r="LFX390" s="446"/>
      <c r="LFY390" s="446"/>
      <c r="LFZ390" s="446"/>
      <c r="LGA390" s="446"/>
      <c r="LGB390" s="446"/>
      <c r="LGC390" s="446"/>
      <c r="LGD390" s="446"/>
      <c r="LGE390" s="446"/>
      <c r="LGF390" s="446"/>
      <c r="LGG390" s="446"/>
      <c r="LGH390" s="446"/>
      <c r="LGI390" s="446"/>
      <c r="LGJ390" s="446"/>
      <c r="LGK390" s="446"/>
      <c r="LGL390" s="446"/>
      <c r="LGM390" s="446"/>
      <c r="LGN390" s="446"/>
      <c r="LGO390" s="446"/>
      <c r="LGP390" s="446"/>
      <c r="LGQ390" s="446"/>
      <c r="LGR390" s="446"/>
      <c r="LGS390" s="446"/>
      <c r="LGT390" s="446"/>
      <c r="LGU390" s="446"/>
      <c r="LGV390" s="446"/>
      <c r="LGW390" s="446"/>
      <c r="LGX390" s="446"/>
      <c r="LGY390" s="446"/>
      <c r="LGZ390" s="446"/>
      <c r="LHA390" s="446"/>
      <c r="LHB390" s="446"/>
      <c r="LHC390" s="446"/>
      <c r="LHD390" s="446"/>
      <c r="LHE390" s="446"/>
      <c r="LHF390" s="446"/>
      <c r="LHG390" s="446"/>
      <c r="LHH390" s="446"/>
      <c r="LHI390" s="446"/>
      <c r="LHJ390" s="446"/>
      <c r="LHK390" s="446"/>
      <c r="LHL390" s="446"/>
      <c r="LHM390" s="446"/>
      <c r="LHN390" s="446"/>
      <c r="LHO390" s="446"/>
      <c r="LHP390" s="446"/>
      <c r="LHQ390" s="446"/>
      <c r="LHR390" s="446"/>
      <c r="LHS390" s="446"/>
      <c r="LHT390" s="446"/>
      <c r="LHU390" s="446"/>
      <c r="LHV390" s="446"/>
      <c r="LHW390" s="446"/>
      <c r="LHX390" s="446"/>
      <c r="LHY390" s="446"/>
      <c r="LHZ390" s="446"/>
      <c r="LIA390" s="446"/>
      <c r="LIB390" s="446"/>
      <c r="LIC390" s="446"/>
      <c r="LID390" s="446"/>
      <c r="LIE390" s="446"/>
      <c r="LIF390" s="446"/>
      <c r="LIG390" s="446"/>
      <c r="LIH390" s="446"/>
      <c r="LII390" s="446"/>
      <c r="LIJ390" s="446"/>
      <c r="LIK390" s="446"/>
      <c r="LIL390" s="446"/>
      <c r="LIM390" s="446"/>
      <c r="LIN390" s="446"/>
      <c r="LIO390" s="446"/>
      <c r="LIP390" s="446"/>
      <c r="LIQ390" s="446"/>
      <c r="LIR390" s="446"/>
      <c r="LIS390" s="446"/>
      <c r="LIT390" s="446"/>
      <c r="LIU390" s="446"/>
      <c r="LIV390" s="446"/>
      <c r="LIW390" s="446"/>
      <c r="LIX390" s="446"/>
      <c r="LIY390" s="446"/>
      <c r="LIZ390" s="446"/>
      <c r="LJA390" s="446"/>
      <c r="LJB390" s="446"/>
      <c r="LJC390" s="446"/>
      <c r="LJD390" s="446"/>
      <c r="LJE390" s="446"/>
      <c r="LJF390" s="446"/>
      <c r="LJG390" s="446"/>
      <c r="LJH390" s="446"/>
      <c r="LJI390" s="446"/>
      <c r="LJJ390" s="446"/>
      <c r="LJK390" s="446"/>
      <c r="LJL390" s="446"/>
      <c r="LJM390" s="446"/>
      <c r="LJN390" s="446"/>
      <c r="LJO390" s="446"/>
      <c r="LJP390" s="446"/>
      <c r="LJQ390" s="446"/>
      <c r="LJR390" s="446"/>
      <c r="LJS390" s="446"/>
      <c r="LJT390" s="446"/>
      <c r="LJU390" s="446"/>
      <c r="LJV390" s="446"/>
      <c r="LJW390" s="446"/>
      <c r="LJX390" s="446"/>
      <c r="LJY390" s="446"/>
      <c r="LJZ390" s="446"/>
      <c r="LKA390" s="446"/>
      <c r="LKB390" s="446"/>
      <c r="LKC390" s="446"/>
      <c r="LKD390" s="446"/>
      <c r="LKE390" s="446"/>
      <c r="LKF390" s="446"/>
      <c r="LKG390" s="446"/>
      <c r="LKH390" s="446"/>
      <c r="LKI390" s="446"/>
      <c r="LKJ390" s="446"/>
      <c r="LKK390" s="446"/>
      <c r="LKL390" s="446"/>
      <c r="LKM390" s="446"/>
      <c r="LKN390" s="446"/>
      <c r="LKO390" s="446"/>
      <c r="LKP390" s="446"/>
      <c r="LKQ390" s="446"/>
      <c r="LKR390" s="446"/>
      <c r="LKS390" s="446"/>
      <c r="LKT390" s="446"/>
      <c r="LKU390" s="446"/>
      <c r="LKV390" s="446"/>
      <c r="LKW390" s="446"/>
      <c r="LKX390" s="446"/>
      <c r="LKY390" s="446"/>
      <c r="LKZ390" s="446"/>
      <c r="LLA390" s="446"/>
      <c r="LLB390" s="446"/>
      <c r="LLC390" s="446"/>
      <c r="LLD390" s="446"/>
      <c r="LLE390" s="446"/>
      <c r="LLF390" s="446"/>
      <c r="LLG390" s="446"/>
      <c r="LLH390" s="446"/>
      <c r="LLI390" s="446"/>
      <c r="LLJ390" s="446"/>
      <c r="LLK390" s="446"/>
      <c r="LLL390" s="446"/>
      <c r="LLM390" s="446"/>
      <c r="LLN390" s="446"/>
      <c r="LLO390" s="446"/>
      <c r="LLP390" s="446"/>
      <c r="LLQ390" s="446"/>
      <c r="LLR390" s="446"/>
      <c r="LLS390" s="446"/>
      <c r="LLT390" s="446"/>
      <c r="LLU390" s="446"/>
      <c r="LLV390" s="446"/>
      <c r="LLW390" s="446"/>
      <c r="LLX390" s="446"/>
      <c r="LLY390" s="446"/>
      <c r="LLZ390" s="446"/>
      <c r="LMA390" s="446"/>
      <c r="LMB390" s="446"/>
      <c r="LMC390" s="446"/>
      <c r="LMD390" s="446"/>
      <c r="LME390" s="446"/>
      <c r="LMF390" s="446"/>
      <c r="LMG390" s="446"/>
      <c r="LMH390" s="446"/>
      <c r="LMI390" s="446"/>
      <c r="LMJ390" s="446"/>
      <c r="LMK390" s="446"/>
      <c r="LML390" s="446"/>
      <c r="LMM390" s="446"/>
      <c r="LMN390" s="446"/>
      <c r="LMO390" s="446"/>
      <c r="LMP390" s="446"/>
      <c r="LMQ390" s="446"/>
      <c r="LMR390" s="446"/>
      <c r="LMS390" s="446"/>
      <c r="LMT390" s="446"/>
      <c r="LMU390" s="446"/>
      <c r="LMV390" s="446"/>
      <c r="LMW390" s="446"/>
      <c r="LMX390" s="446"/>
      <c r="LMY390" s="446"/>
      <c r="LMZ390" s="446"/>
      <c r="LNA390" s="446"/>
      <c r="LNB390" s="446"/>
      <c r="LNC390" s="446"/>
      <c r="LND390" s="446"/>
      <c r="LNE390" s="446"/>
      <c r="LNF390" s="446"/>
      <c r="LNG390" s="446"/>
      <c r="LNH390" s="446"/>
      <c r="LNI390" s="446"/>
      <c r="LNJ390" s="446"/>
      <c r="LNK390" s="446"/>
      <c r="LNL390" s="446"/>
      <c r="LNM390" s="446"/>
      <c r="LNN390" s="446"/>
      <c r="LNO390" s="446"/>
      <c r="LNP390" s="446"/>
      <c r="LNQ390" s="446"/>
      <c r="LNR390" s="446"/>
      <c r="LNS390" s="446"/>
      <c r="LNT390" s="446"/>
      <c r="LNU390" s="446"/>
      <c r="LNV390" s="446"/>
      <c r="LNW390" s="446"/>
      <c r="LNX390" s="446"/>
      <c r="LNY390" s="446"/>
      <c r="LNZ390" s="446"/>
      <c r="LOA390" s="446"/>
      <c r="LOB390" s="446"/>
      <c r="LOC390" s="446"/>
      <c r="LOD390" s="446"/>
      <c r="LOE390" s="446"/>
      <c r="LOF390" s="446"/>
      <c r="LOG390" s="446"/>
      <c r="LOH390" s="446"/>
      <c r="LOI390" s="446"/>
      <c r="LOJ390" s="446"/>
      <c r="LOK390" s="446"/>
      <c r="LOL390" s="446"/>
      <c r="LOM390" s="446"/>
      <c r="LON390" s="446"/>
      <c r="LOO390" s="446"/>
      <c r="LOP390" s="446"/>
      <c r="LOQ390" s="446"/>
      <c r="LOR390" s="446"/>
      <c r="LOS390" s="446"/>
      <c r="LOT390" s="446"/>
      <c r="LOU390" s="446"/>
      <c r="LOV390" s="446"/>
      <c r="LOW390" s="446"/>
      <c r="LOX390" s="446"/>
      <c r="LOY390" s="446"/>
      <c r="LOZ390" s="446"/>
      <c r="LPA390" s="446"/>
      <c r="LPB390" s="446"/>
      <c r="LPC390" s="446"/>
      <c r="LPD390" s="446"/>
      <c r="LPE390" s="446"/>
      <c r="LPF390" s="446"/>
      <c r="LPG390" s="446"/>
      <c r="LPH390" s="446"/>
      <c r="LPI390" s="446"/>
      <c r="LPJ390" s="446"/>
      <c r="LPK390" s="446"/>
      <c r="LPL390" s="446"/>
      <c r="LPM390" s="446"/>
      <c r="LPN390" s="446"/>
      <c r="LPO390" s="446"/>
      <c r="LPP390" s="446"/>
      <c r="LPQ390" s="446"/>
      <c r="LPR390" s="446"/>
      <c r="LPS390" s="446"/>
      <c r="LPT390" s="446"/>
      <c r="LPU390" s="446"/>
      <c r="LPV390" s="446"/>
      <c r="LPW390" s="446"/>
      <c r="LPX390" s="446"/>
      <c r="LPY390" s="446"/>
      <c r="LPZ390" s="446"/>
      <c r="LQA390" s="446"/>
      <c r="LQB390" s="446"/>
      <c r="LQC390" s="446"/>
      <c r="LQD390" s="446"/>
      <c r="LQE390" s="446"/>
      <c r="LQF390" s="446"/>
      <c r="LQG390" s="446"/>
      <c r="LQH390" s="446"/>
      <c r="LQI390" s="446"/>
      <c r="LQJ390" s="446"/>
      <c r="LQK390" s="446"/>
      <c r="LQL390" s="446"/>
      <c r="LQM390" s="446"/>
      <c r="LQN390" s="446"/>
      <c r="LQO390" s="446"/>
      <c r="LQP390" s="446"/>
      <c r="LQQ390" s="446"/>
      <c r="LQR390" s="446"/>
      <c r="LQS390" s="446"/>
      <c r="LQT390" s="446"/>
      <c r="LQU390" s="446"/>
      <c r="LQV390" s="446"/>
      <c r="LQW390" s="446"/>
      <c r="LQX390" s="446"/>
      <c r="LQY390" s="446"/>
      <c r="LQZ390" s="446"/>
      <c r="LRA390" s="446"/>
      <c r="LRB390" s="446"/>
      <c r="LRC390" s="446"/>
      <c r="LRD390" s="446"/>
      <c r="LRE390" s="446"/>
      <c r="LRF390" s="446"/>
      <c r="LRG390" s="446"/>
      <c r="LRH390" s="446"/>
      <c r="LRI390" s="446"/>
      <c r="LRJ390" s="446"/>
      <c r="LRK390" s="446"/>
      <c r="LRL390" s="446"/>
      <c r="LRM390" s="446"/>
      <c r="LRN390" s="446"/>
      <c r="LRO390" s="446"/>
      <c r="LRP390" s="446"/>
      <c r="LRQ390" s="446"/>
      <c r="LRR390" s="446"/>
      <c r="LRS390" s="446"/>
      <c r="LRT390" s="446"/>
      <c r="LRU390" s="446"/>
      <c r="LRV390" s="446"/>
      <c r="LRW390" s="446"/>
      <c r="LRX390" s="446"/>
      <c r="LRY390" s="446"/>
      <c r="LRZ390" s="446"/>
      <c r="LSA390" s="446"/>
      <c r="LSB390" s="446"/>
      <c r="LSC390" s="446"/>
      <c r="LSD390" s="446"/>
      <c r="LSE390" s="446"/>
      <c r="LSF390" s="446"/>
      <c r="LSG390" s="446"/>
      <c r="LSH390" s="446"/>
      <c r="LSI390" s="446"/>
      <c r="LSJ390" s="446"/>
      <c r="LSK390" s="446"/>
      <c r="LSL390" s="446"/>
      <c r="LSM390" s="446"/>
      <c r="LSN390" s="446"/>
      <c r="LSO390" s="446"/>
      <c r="LSP390" s="446"/>
      <c r="LSQ390" s="446"/>
      <c r="LSR390" s="446"/>
      <c r="LSS390" s="446"/>
      <c r="LST390" s="446"/>
      <c r="LSU390" s="446"/>
      <c r="LSV390" s="446"/>
      <c r="LSW390" s="446"/>
      <c r="LSX390" s="446"/>
      <c r="LSY390" s="446"/>
      <c r="LSZ390" s="446"/>
      <c r="LTA390" s="446"/>
      <c r="LTB390" s="446"/>
      <c r="LTC390" s="446"/>
      <c r="LTD390" s="446"/>
      <c r="LTE390" s="446"/>
      <c r="LTF390" s="446"/>
      <c r="LTG390" s="446"/>
      <c r="LTH390" s="446"/>
      <c r="LTI390" s="446"/>
      <c r="LTJ390" s="446"/>
      <c r="LTK390" s="446"/>
      <c r="LTL390" s="446"/>
      <c r="LTM390" s="446"/>
      <c r="LTN390" s="446"/>
      <c r="LTO390" s="446"/>
      <c r="LTP390" s="446"/>
      <c r="LTQ390" s="446"/>
      <c r="LTR390" s="446"/>
      <c r="LTS390" s="446"/>
      <c r="LTT390" s="446"/>
      <c r="LTU390" s="446"/>
      <c r="LTV390" s="446"/>
      <c r="LTW390" s="446"/>
      <c r="LTX390" s="446"/>
      <c r="LTY390" s="446"/>
      <c r="LTZ390" s="446"/>
      <c r="LUA390" s="446"/>
      <c r="LUB390" s="446"/>
      <c r="LUC390" s="446"/>
      <c r="LUD390" s="446"/>
      <c r="LUE390" s="446"/>
      <c r="LUF390" s="446"/>
      <c r="LUG390" s="446"/>
      <c r="LUH390" s="446"/>
      <c r="LUI390" s="446"/>
      <c r="LUJ390" s="446"/>
      <c r="LUK390" s="446"/>
      <c r="LUL390" s="446"/>
      <c r="LUM390" s="446"/>
      <c r="LUN390" s="446"/>
      <c r="LUO390" s="446"/>
      <c r="LUP390" s="446"/>
      <c r="LUQ390" s="446"/>
      <c r="LUR390" s="446"/>
      <c r="LUS390" s="446"/>
      <c r="LUT390" s="446"/>
      <c r="LUU390" s="446"/>
      <c r="LUV390" s="446"/>
      <c r="LUW390" s="446"/>
      <c r="LUX390" s="446"/>
      <c r="LUY390" s="446"/>
      <c r="LUZ390" s="446"/>
      <c r="LVA390" s="446"/>
      <c r="LVB390" s="446"/>
      <c r="LVC390" s="446"/>
      <c r="LVD390" s="446"/>
      <c r="LVE390" s="446"/>
      <c r="LVF390" s="446"/>
      <c r="LVG390" s="446"/>
      <c r="LVH390" s="446"/>
      <c r="LVI390" s="446"/>
      <c r="LVJ390" s="446"/>
      <c r="LVK390" s="446"/>
      <c r="LVL390" s="446"/>
      <c r="LVM390" s="446"/>
      <c r="LVN390" s="446"/>
      <c r="LVO390" s="446"/>
      <c r="LVP390" s="446"/>
      <c r="LVQ390" s="446"/>
      <c r="LVR390" s="446"/>
      <c r="LVS390" s="446"/>
      <c r="LVT390" s="446"/>
      <c r="LVU390" s="446"/>
      <c r="LVV390" s="446"/>
      <c r="LVW390" s="446"/>
      <c r="LVX390" s="446"/>
      <c r="LVY390" s="446"/>
      <c r="LVZ390" s="446"/>
      <c r="LWA390" s="446"/>
      <c r="LWB390" s="446"/>
      <c r="LWC390" s="446"/>
      <c r="LWD390" s="446"/>
      <c r="LWE390" s="446"/>
      <c r="LWF390" s="446"/>
      <c r="LWG390" s="446"/>
      <c r="LWH390" s="446"/>
      <c r="LWI390" s="446"/>
      <c r="LWJ390" s="446"/>
      <c r="LWK390" s="446"/>
      <c r="LWL390" s="446"/>
      <c r="LWM390" s="446"/>
      <c r="LWN390" s="446"/>
      <c r="LWO390" s="446"/>
      <c r="LWP390" s="446"/>
      <c r="LWQ390" s="446"/>
      <c r="LWR390" s="446"/>
      <c r="LWS390" s="446"/>
      <c r="LWT390" s="446"/>
      <c r="LWU390" s="446"/>
      <c r="LWV390" s="446"/>
      <c r="LWW390" s="446"/>
      <c r="LWX390" s="446"/>
      <c r="LWY390" s="446"/>
      <c r="LWZ390" s="446"/>
      <c r="LXA390" s="446"/>
      <c r="LXB390" s="446"/>
      <c r="LXC390" s="446"/>
      <c r="LXD390" s="446"/>
      <c r="LXE390" s="446"/>
      <c r="LXF390" s="446"/>
      <c r="LXG390" s="446"/>
      <c r="LXH390" s="446"/>
      <c r="LXI390" s="446"/>
      <c r="LXJ390" s="446"/>
      <c r="LXK390" s="446"/>
      <c r="LXL390" s="446"/>
      <c r="LXM390" s="446"/>
      <c r="LXN390" s="446"/>
      <c r="LXO390" s="446"/>
      <c r="LXP390" s="446"/>
      <c r="LXQ390" s="446"/>
      <c r="LXR390" s="446"/>
      <c r="LXS390" s="446"/>
      <c r="LXT390" s="446"/>
      <c r="LXU390" s="446"/>
      <c r="LXV390" s="446"/>
      <c r="LXW390" s="446"/>
      <c r="LXX390" s="446"/>
      <c r="LXY390" s="446"/>
      <c r="LXZ390" s="446"/>
      <c r="LYA390" s="446"/>
      <c r="LYB390" s="446"/>
      <c r="LYC390" s="446"/>
      <c r="LYD390" s="446"/>
      <c r="LYE390" s="446"/>
      <c r="LYF390" s="446"/>
      <c r="LYG390" s="446"/>
      <c r="LYH390" s="446"/>
      <c r="LYI390" s="446"/>
      <c r="LYJ390" s="446"/>
      <c r="LYK390" s="446"/>
      <c r="LYL390" s="446"/>
      <c r="LYM390" s="446"/>
      <c r="LYN390" s="446"/>
      <c r="LYO390" s="446"/>
      <c r="LYP390" s="446"/>
      <c r="LYQ390" s="446"/>
      <c r="LYR390" s="446"/>
      <c r="LYS390" s="446"/>
      <c r="LYT390" s="446"/>
      <c r="LYU390" s="446"/>
      <c r="LYV390" s="446"/>
      <c r="LYW390" s="446"/>
      <c r="LYX390" s="446"/>
      <c r="LYY390" s="446"/>
      <c r="LYZ390" s="446"/>
      <c r="LZA390" s="446"/>
      <c r="LZB390" s="446"/>
      <c r="LZC390" s="446"/>
      <c r="LZD390" s="446"/>
      <c r="LZE390" s="446"/>
      <c r="LZF390" s="446"/>
      <c r="LZG390" s="446"/>
      <c r="LZH390" s="446"/>
      <c r="LZI390" s="446"/>
      <c r="LZJ390" s="446"/>
      <c r="LZK390" s="446"/>
      <c r="LZL390" s="446"/>
      <c r="LZM390" s="446"/>
      <c r="LZN390" s="446"/>
      <c r="LZO390" s="446"/>
      <c r="LZP390" s="446"/>
      <c r="LZQ390" s="446"/>
      <c r="LZR390" s="446"/>
      <c r="LZS390" s="446"/>
      <c r="LZT390" s="446"/>
      <c r="LZU390" s="446"/>
      <c r="LZV390" s="446"/>
      <c r="LZW390" s="446"/>
      <c r="LZX390" s="446"/>
      <c r="LZY390" s="446"/>
      <c r="LZZ390" s="446"/>
      <c r="MAA390" s="446"/>
      <c r="MAB390" s="446"/>
      <c r="MAC390" s="446"/>
      <c r="MAD390" s="446"/>
      <c r="MAE390" s="446"/>
      <c r="MAF390" s="446"/>
      <c r="MAG390" s="446"/>
      <c r="MAH390" s="446"/>
      <c r="MAI390" s="446"/>
      <c r="MAJ390" s="446"/>
      <c r="MAK390" s="446"/>
      <c r="MAL390" s="446"/>
      <c r="MAM390" s="446"/>
      <c r="MAN390" s="446"/>
      <c r="MAO390" s="446"/>
      <c r="MAP390" s="446"/>
      <c r="MAQ390" s="446"/>
      <c r="MAR390" s="446"/>
      <c r="MAS390" s="446"/>
      <c r="MAT390" s="446"/>
      <c r="MAU390" s="446"/>
      <c r="MAV390" s="446"/>
      <c r="MAW390" s="446"/>
      <c r="MAX390" s="446"/>
      <c r="MAY390" s="446"/>
      <c r="MAZ390" s="446"/>
      <c r="MBA390" s="446"/>
      <c r="MBB390" s="446"/>
      <c r="MBC390" s="446"/>
      <c r="MBD390" s="446"/>
      <c r="MBE390" s="446"/>
      <c r="MBF390" s="446"/>
      <c r="MBG390" s="446"/>
      <c r="MBH390" s="446"/>
      <c r="MBI390" s="446"/>
      <c r="MBJ390" s="446"/>
      <c r="MBK390" s="446"/>
      <c r="MBL390" s="446"/>
      <c r="MBM390" s="446"/>
      <c r="MBN390" s="446"/>
      <c r="MBO390" s="446"/>
      <c r="MBP390" s="446"/>
      <c r="MBQ390" s="446"/>
      <c r="MBR390" s="446"/>
      <c r="MBS390" s="446"/>
      <c r="MBT390" s="446"/>
      <c r="MBU390" s="446"/>
      <c r="MBV390" s="446"/>
      <c r="MBW390" s="446"/>
      <c r="MBX390" s="446"/>
      <c r="MBY390" s="446"/>
      <c r="MBZ390" s="446"/>
      <c r="MCA390" s="446"/>
      <c r="MCB390" s="446"/>
      <c r="MCC390" s="446"/>
      <c r="MCD390" s="446"/>
      <c r="MCE390" s="446"/>
      <c r="MCF390" s="446"/>
      <c r="MCG390" s="446"/>
      <c r="MCH390" s="446"/>
      <c r="MCI390" s="446"/>
      <c r="MCJ390" s="446"/>
      <c r="MCK390" s="446"/>
      <c r="MCL390" s="446"/>
      <c r="MCM390" s="446"/>
      <c r="MCN390" s="446"/>
      <c r="MCO390" s="446"/>
      <c r="MCP390" s="446"/>
      <c r="MCQ390" s="446"/>
      <c r="MCR390" s="446"/>
      <c r="MCS390" s="446"/>
      <c r="MCT390" s="446"/>
      <c r="MCU390" s="446"/>
      <c r="MCV390" s="446"/>
      <c r="MCW390" s="446"/>
      <c r="MCX390" s="446"/>
      <c r="MCY390" s="446"/>
      <c r="MCZ390" s="446"/>
      <c r="MDA390" s="446"/>
      <c r="MDB390" s="446"/>
      <c r="MDC390" s="446"/>
      <c r="MDD390" s="446"/>
      <c r="MDE390" s="446"/>
      <c r="MDF390" s="446"/>
      <c r="MDG390" s="446"/>
      <c r="MDH390" s="446"/>
      <c r="MDI390" s="446"/>
      <c r="MDJ390" s="446"/>
      <c r="MDK390" s="446"/>
      <c r="MDL390" s="446"/>
      <c r="MDM390" s="446"/>
      <c r="MDN390" s="446"/>
      <c r="MDO390" s="446"/>
      <c r="MDP390" s="446"/>
      <c r="MDQ390" s="446"/>
      <c r="MDR390" s="446"/>
      <c r="MDS390" s="446"/>
      <c r="MDT390" s="446"/>
      <c r="MDU390" s="446"/>
      <c r="MDV390" s="446"/>
      <c r="MDW390" s="446"/>
      <c r="MDX390" s="446"/>
      <c r="MDY390" s="446"/>
      <c r="MDZ390" s="446"/>
      <c r="MEA390" s="446"/>
      <c r="MEB390" s="446"/>
      <c r="MEC390" s="446"/>
      <c r="MED390" s="446"/>
      <c r="MEE390" s="446"/>
      <c r="MEF390" s="446"/>
      <c r="MEG390" s="446"/>
      <c r="MEH390" s="446"/>
      <c r="MEI390" s="446"/>
      <c r="MEJ390" s="446"/>
      <c r="MEK390" s="446"/>
      <c r="MEL390" s="446"/>
      <c r="MEM390" s="446"/>
      <c r="MEN390" s="446"/>
      <c r="MEO390" s="446"/>
      <c r="MEP390" s="446"/>
      <c r="MEQ390" s="446"/>
      <c r="MER390" s="446"/>
      <c r="MES390" s="446"/>
      <c r="MET390" s="446"/>
      <c r="MEU390" s="446"/>
      <c r="MEV390" s="446"/>
      <c r="MEW390" s="446"/>
      <c r="MEX390" s="446"/>
      <c r="MEY390" s="446"/>
      <c r="MEZ390" s="446"/>
      <c r="MFA390" s="446"/>
      <c r="MFB390" s="446"/>
      <c r="MFC390" s="446"/>
      <c r="MFD390" s="446"/>
      <c r="MFE390" s="446"/>
      <c r="MFF390" s="446"/>
      <c r="MFG390" s="446"/>
      <c r="MFH390" s="446"/>
      <c r="MFI390" s="446"/>
      <c r="MFJ390" s="446"/>
      <c r="MFK390" s="446"/>
      <c r="MFL390" s="446"/>
      <c r="MFM390" s="446"/>
      <c r="MFN390" s="446"/>
      <c r="MFO390" s="446"/>
      <c r="MFP390" s="446"/>
      <c r="MFQ390" s="446"/>
      <c r="MFR390" s="446"/>
      <c r="MFS390" s="446"/>
      <c r="MFT390" s="446"/>
      <c r="MFU390" s="446"/>
      <c r="MFV390" s="446"/>
      <c r="MFW390" s="446"/>
      <c r="MFX390" s="446"/>
      <c r="MFY390" s="446"/>
      <c r="MFZ390" s="446"/>
      <c r="MGA390" s="446"/>
      <c r="MGB390" s="446"/>
      <c r="MGC390" s="446"/>
      <c r="MGD390" s="446"/>
      <c r="MGE390" s="446"/>
      <c r="MGF390" s="446"/>
      <c r="MGG390" s="446"/>
      <c r="MGH390" s="446"/>
      <c r="MGI390" s="446"/>
      <c r="MGJ390" s="446"/>
      <c r="MGK390" s="446"/>
      <c r="MGL390" s="446"/>
      <c r="MGM390" s="446"/>
      <c r="MGN390" s="446"/>
      <c r="MGO390" s="446"/>
      <c r="MGP390" s="446"/>
      <c r="MGQ390" s="446"/>
      <c r="MGR390" s="446"/>
      <c r="MGS390" s="446"/>
      <c r="MGT390" s="446"/>
      <c r="MGU390" s="446"/>
      <c r="MGV390" s="446"/>
      <c r="MGW390" s="446"/>
      <c r="MGX390" s="446"/>
      <c r="MGY390" s="446"/>
      <c r="MGZ390" s="446"/>
      <c r="MHA390" s="446"/>
      <c r="MHB390" s="446"/>
      <c r="MHC390" s="446"/>
      <c r="MHD390" s="446"/>
      <c r="MHE390" s="446"/>
      <c r="MHF390" s="446"/>
      <c r="MHG390" s="446"/>
      <c r="MHH390" s="446"/>
      <c r="MHI390" s="446"/>
      <c r="MHJ390" s="446"/>
      <c r="MHK390" s="446"/>
      <c r="MHL390" s="446"/>
      <c r="MHM390" s="446"/>
      <c r="MHN390" s="446"/>
      <c r="MHO390" s="446"/>
      <c r="MHP390" s="446"/>
      <c r="MHQ390" s="446"/>
      <c r="MHR390" s="446"/>
      <c r="MHS390" s="446"/>
      <c r="MHT390" s="446"/>
      <c r="MHU390" s="446"/>
      <c r="MHV390" s="446"/>
      <c r="MHW390" s="446"/>
      <c r="MHX390" s="446"/>
      <c r="MHY390" s="446"/>
      <c r="MHZ390" s="446"/>
      <c r="MIA390" s="446"/>
      <c r="MIB390" s="446"/>
      <c r="MIC390" s="446"/>
      <c r="MID390" s="446"/>
      <c r="MIE390" s="446"/>
      <c r="MIF390" s="446"/>
      <c r="MIG390" s="446"/>
      <c r="MIH390" s="446"/>
      <c r="MII390" s="446"/>
      <c r="MIJ390" s="446"/>
      <c r="MIK390" s="446"/>
      <c r="MIL390" s="446"/>
      <c r="MIM390" s="446"/>
      <c r="MIN390" s="446"/>
      <c r="MIO390" s="446"/>
      <c r="MIP390" s="446"/>
      <c r="MIQ390" s="446"/>
      <c r="MIR390" s="446"/>
      <c r="MIS390" s="446"/>
      <c r="MIT390" s="446"/>
      <c r="MIU390" s="446"/>
      <c r="MIV390" s="446"/>
      <c r="MIW390" s="446"/>
      <c r="MIX390" s="446"/>
      <c r="MIY390" s="446"/>
      <c r="MIZ390" s="446"/>
      <c r="MJA390" s="446"/>
      <c r="MJB390" s="446"/>
      <c r="MJC390" s="446"/>
      <c r="MJD390" s="446"/>
      <c r="MJE390" s="446"/>
      <c r="MJF390" s="446"/>
      <c r="MJG390" s="446"/>
      <c r="MJH390" s="446"/>
      <c r="MJI390" s="446"/>
      <c r="MJJ390" s="446"/>
      <c r="MJK390" s="446"/>
      <c r="MJL390" s="446"/>
      <c r="MJM390" s="446"/>
      <c r="MJN390" s="446"/>
      <c r="MJO390" s="446"/>
      <c r="MJP390" s="446"/>
      <c r="MJQ390" s="446"/>
      <c r="MJR390" s="446"/>
      <c r="MJS390" s="446"/>
      <c r="MJT390" s="446"/>
      <c r="MJU390" s="446"/>
      <c r="MJV390" s="446"/>
      <c r="MJW390" s="446"/>
      <c r="MJX390" s="446"/>
      <c r="MJY390" s="446"/>
      <c r="MJZ390" s="446"/>
      <c r="MKA390" s="446"/>
      <c r="MKB390" s="446"/>
      <c r="MKC390" s="446"/>
      <c r="MKD390" s="446"/>
      <c r="MKE390" s="446"/>
      <c r="MKF390" s="446"/>
      <c r="MKG390" s="446"/>
      <c r="MKH390" s="446"/>
      <c r="MKI390" s="446"/>
      <c r="MKJ390" s="446"/>
      <c r="MKK390" s="446"/>
      <c r="MKL390" s="446"/>
      <c r="MKM390" s="446"/>
      <c r="MKN390" s="446"/>
      <c r="MKO390" s="446"/>
      <c r="MKP390" s="446"/>
      <c r="MKQ390" s="446"/>
      <c r="MKR390" s="446"/>
      <c r="MKS390" s="446"/>
      <c r="MKT390" s="446"/>
      <c r="MKU390" s="446"/>
      <c r="MKV390" s="446"/>
      <c r="MKW390" s="446"/>
      <c r="MKX390" s="446"/>
      <c r="MKY390" s="446"/>
      <c r="MKZ390" s="446"/>
      <c r="MLA390" s="446"/>
      <c r="MLB390" s="446"/>
      <c r="MLC390" s="446"/>
      <c r="MLD390" s="446"/>
      <c r="MLE390" s="446"/>
      <c r="MLF390" s="446"/>
      <c r="MLG390" s="446"/>
      <c r="MLH390" s="446"/>
      <c r="MLI390" s="446"/>
      <c r="MLJ390" s="446"/>
      <c r="MLK390" s="446"/>
      <c r="MLL390" s="446"/>
      <c r="MLM390" s="446"/>
      <c r="MLN390" s="446"/>
      <c r="MLO390" s="446"/>
      <c r="MLP390" s="446"/>
      <c r="MLQ390" s="446"/>
      <c r="MLR390" s="446"/>
      <c r="MLS390" s="446"/>
      <c r="MLT390" s="446"/>
      <c r="MLU390" s="446"/>
      <c r="MLV390" s="446"/>
      <c r="MLW390" s="446"/>
      <c r="MLX390" s="446"/>
      <c r="MLY390" s="446"/>
      <c r="MLZ390" s="446"/>
      <c r="MMA390" s="446"/>
      <c r="MMB390" s="446"/>
      <c r="MMC390" s="446"/>
      <c r="MMD390" s="446"/>
      <c r="MME390" s="446"/>
      <c r="MMF390" s="446"/>
      <c r="MMG390" s="446"/>
      <c r="MMH390" s="446"/>
      <c r="MMI390" s="446"/>
      <c r="MMJ390" s="446"/>
      <c r="MMK390" s="446"/>
      <c r="MML390" s="446"/>
      <c r="MMM390" s="446"/>
      <c r="MMN390" s="446"/>
      <c r="MMO390" s="446"/>
      <c r="MMP390" s="446"/>
      <c r="MMQ390" s="446"/>
      <c r="MMR390" s="446"/>
      <c r="MMS390" s="446"/>
      <c r="MMT390" s="446"/>
      <c r="MMU390" s="446"/>
      <c r="MMV390" s="446"/>
      <c r="MMW390" s="446"/>
      <c r="MMX390" s="446"/>
      <c r="MMY390" s="446"/>
      <c r="MMZ390" s="446"/>
      <c r="MNA390" s="446"/>
      <c r="MNB390" s="446"/>
      <c r="MNC390" s="446"/>
      <c r="MND390" s="446"/>
      <c r="MNE390" s="446"/>
      <c r="MNF390" s="446"/>
      <c r="MNG390" s="446"/>
      <c r="MNH390" s="446"/>
      <c r="MNI390" s="446"/>
      <c r="MNJ390" s="446"/>
      <c r="MNK390" s="446"/>
      <c r="MNL390" s="446"/>
      <c r="MNM390" s="446"/>
      <c r="MNN390" s="446"/>
      <c r="MNO390" s="446"/>
      <c r="MNP390" s="446"/>
      <c r="MNQ390" s="446"/>
      <c r="MNR390" s="446"/>
      <c r="MNS390" s="446"/>
      <c r="MNT390" s="446"/>
      <c r="MNU390" s="446"/>
      <c r="MNV390" s="446"/>
      <c r="MNW390" s="446"/>
      <c r="MNX390" s="446"/>
      <c r="MNY390" s="446"/>
      <c r="MNZ390" s="446"/>
      <c r="MOA390" s="446"/>
      <c r="MOB390" s="446"/>
      <c r="MOC390" s="446"/>
      <c r="MOD390" s="446"/>
      <c r="MOE390" s="446"/>
      <c r="MOF390" s="446"/>
      <c r="MOG390" s="446"/>
      <c r="MOH390" s="446"/>
      <c r="MOI390" s="446"/>
      <c r="MOJ390" s="446"/>
      <c r="MOK390" s="446"/>
      <c r="MOL390" s="446"/>
      <c r="MOM390" s="446"/>
      <c r="MON390" s="446"/>
      <c r="MOO390" s="446"/>
      <c r="MOP390" s="446"/>
      <c r="MOQ390" s="446"/>
      <c r="MOR390" s="446"/>
      <c r="MOS390" s="446"/>
      <c r="MOT390" s="446"/>
      <c r="MOU390" s="446"/>
      <c r="MOV390" s="446"/>
      <c r="MOW390" s="446"/>
      <c r="MOX390" s="446"/>
      <c r="MOY390" s="446"/>
      <c r="MOZ390" s="446"/>
      <c r="MPA390" s="446"/>
      <c r="MPB390" s="446"/>
      <c r="MPC390" s="446"/>
      <c r="MPD390" s="446"/>
      <c r="MPE390" s="446"/>
      <c r="MPF390" s="446"/>
      <c r="MPG390" s="446"/>
      <c r="MPH390" s="446"/>
      <c r="MPI390" s="446"/>
      <c r="MPJ390" s="446"/>
      <c r="MPK390" s="446"/>
      <c r="MPL390" s="446"/>
      <c r="MPM390" s="446"/>
      <c r="MPN390" s="446"/>
      <c r="MPO390" s="446"/>
      <c r="MPP390" s="446"/>
      <c r="MPQ390" s="446"/>
      <c r="MPR390" s="446"/>
      <c r="MPS390" s="446"/>
      <c r="MPT390" s="446"/>
      <c r="MPU390" s="446"/>
      <c r="MPV390" s="446"/>
      <c r="MPW390" s="446"/>
      <c r="MPX390" s="446"/>
      <c r="MPY390" s="446"/>
      <c r="MPZ390" s="446"/>
      <c r="MQA390" s="446"/>
      <c r="MQB390" s="446"/>
      <c r="MQC390" s="446"/>
      <c r="MQD390" s="446"/>
      <c r="MQE390" s="446"/>
      <c r="MQF390" s="446"/>
      <c r="MQG390" s="446"/>
      <c r="MQH390" s="446"/>
      <c r="MQI390" s="446"/>
      <c r="MQJ390" s="446"/>
      <c r="MQK390" s="446"/>
      <c r="MQL390" s="446"/>
      <c r="MQM390" s="446"/>
      <c r="MQN390" s="446"/>
      <c r="MQO390" s="446"/>
      <c r="MQP390" s="446"/>
      <c r="MQQ390" s="446"/>
      <c r="MQR390" s="446"/>
      <c r="MQS390" s="446"/>
      <c r="MQT390" s="446"/>
      <c r="MQU390" s="446"/>
      <c r="MQV390" s="446"/>
      <c r="MQW390" s="446"/>
      <c r="MQX390" s="446"/>
      <c r="MQY390" s="446"/>
      <c r="MQZ390" s="446"/>
      <c r="MRA390" s="446"/>
      <c r="MRB390" s="446"/>
      <c r="MRC390" s="446"/>
      <c r="MRD390" s="446"/>
      <c r="MRE390" s="446"/>
      <c r="MRF390" s="446"/>
      <c r="MRG390" s="446"/>
      <c r="MRH390" s="446"/>
      <c r="MRI390" s="446"/>
      <c r="MRJ390" s="446"/>
      <c r="MRK390" s="446"/>
      <c r="MRL390" s="446"/>
      <c r="MRM390" s="446"/>
      <c r="MRN390" s="446"/>
      <c r="MRO390" s="446"/>
      <c r="MRP390" s="446"/>
      <c r="MRQ390" s="446"/>
      <c r="MRR390" s="446"/>
      <c r="MRS390" s="446"/>
      <c r="MRT390" s="446"/>
      <c r="MRU390" s="446"/>
      <c r="MRV390" s="446"/>
      <c r="MRW390" s="446"/>
      <c r="MRX390" s="446"/>
      <c r="MRY390" s="446"/>
      <c r="MRZ390" s="446"/>
      <c r="MSA390" s="446"/>
      <c r="MSB390" s="446"/>
      <c r="MSC390" s="446"/>
      <c r="MSD390" s="446"/>
      <c r="MSE390" s="446"/>
      <c r="MSF390" s="446"/>
      <c r="MSG390" s="446"/>
      <c r="MSH390" s="446"/>
      <c r="MSI390" s="446"/>
      <c r="MSJ390" s="446"/>
      <c r="MSK390" s="446"/>
      <c r="MSL390" s="446"/>
      <c r="MSM390" s="446"/>
      <c r="MSN390" s="446"/>
      <c r="MSO390" s="446"/>
      <c r="MSP390" s="446"/>
      <c r="MSQ390" s="446"/>
      <c r="MSR390" s="446"/>
      <c r="MSS390" s="446"/>
      <c r="MST390" s="446"/>
      <c r="MSU390" s="446"/>
      <c r="MSV390" s="446"/>
      <c r="MSW390" s="446"/>
      <c r="MSX390" s="446"/>
      <c r="MSY390" s="446"/>
      <c r="MSZ390" s="446"/>
      <c r="MTA390" s="446"/>
      <c r="MTB390" s="446"/>
      <c r="MTC390" s="446"/>
      <c r="MTD390" s="446"/>
      <c r="MTE390" s="446"/>
      <c r="MTF390" s="446"/>
      <c r="MTG390" s="446"/>
      <c r="MTH390" s="446"/>
      <c r="MTI390" s="446"/>
      <c r="MTJ390" s="446"/>
      <c r="MTK390" s="446"/>
      <c r="MTL390" s="446"/>
      <c r="MTM390" s="446"/>
      <c r="MTN390" s="446"/>
      <c r="MTO390" s="446"/>
      <c r="MTP390" s="446"/>
      <c r="MTQ390" s="446"/>
      <c r="MTR390" s="446"/>
      <c r="MTS390" s="446"/>
      <c r="MTT390" s="446"/>
      <c r="MTU390" s="446"/>
      <c r="MTV390" s="446"/>
      <c r="MTW390" s="446"/>
      <c r="MTX390" s="446"/>
      <c r="MTY390" s="446"/>
      <c r="MTZ390" s="446"/>
      <c r="MUA390" s="446"/>
      <c r="MUB390" s="446"/>
      <c r="MUC390" s="446"/>
      <c r="MUD390" s="446"/>
      <c r="MUE390" s="446"/>
      <c r="MUF390" s="446"/>
      <c r="MUG390" s="446"/>
      <c r="MUH390" s="446"/>
      <c r="MUI390" s="446"/>
      <c r="MUJ390" s="446"/>
      <c r="MUK390" s="446"/>
      <c r="MUL390" s="446"/>
      <c r="MUM390" s="446"/>
      <c r="MUN390" s="446"/>
      <c r="MUO390" s="446"/>
      <c r="MUP390" s="446"/>
      <c r="MUQ390" s="446"/>
      <c r="MUR390" s="446"/>
      <c r="MUS390" s="446"/>
      <c r="MUT390" s="446"/>
      <c r="MUU390" s="446"/>
      <c r="MUV390" s="446"/>
      <c r="MUW390" s="446"/>
      <c r="MUX390" s="446"/>
      <c r="MUY390" s="446"/>
      <c r="MUZ390" s="446"/>
      <c r="MVA390" s="446"/>
      <c r="MVB390" s="446"/>
      <c r="MVC390" s="446"/>
      <c r="MVD390" s="446"/>
      <c r="MVE390" s="446"/>
      <c r="MVF390" s="446"/>
      <c r="MVG390" s="446"/>
      <c r="MVH390" s="446"/>
      <c r="MVI390" s="446"/>
      <c r="MVJ390" s="446"/>
      <c r="MVK390" s="446"/>
      <c r="MVL390" s="446"/>
      <c r="MVM390" s="446"/>
      <c r="MVN390" s="446"/>
      <c r="MVO390" s="446"/>
      <c r="MVP390" s="446"/>
      <c r="MVQ390" s="446"/>
      <c r="MVR390" s="446"/>
      <c r="MVS390" s="446"/>
      <c r="MVT390" s="446"/>
      <c r="MVU390" s="446"/>
      <c r="MVV390" s="446"/>
      <c r="MVW390" s="446"/>
      <c r="MVX390" s="446"/>
      <c r="MVY390" s="446"/>
      <c r="MVZ390" s="446"/>
      <c r="MWA390" s="446"/>
      <c r="MWB390" s="446"/>
      <c r="MWC390" s="446"/>
      <c r="MWD390" s="446"/>
      <c r="MWE390" s="446"/>
      <c r="MWF390" s="446"/>
      <c r="MWG390" s="446"/>
      <c r="MWH390" s="446"/>
      <c r="MWI390" s="446"/>
      <c r="MWJ390" s="446"/>
      <c r="MWK390" s="446"/>
      <c r="MWL390" s="446"/>
      <c r="MWM390" s="446"/>
      <c r="MWN390" s="446"/>
      <c r="MWO390" s="446"/>
      <c r="MWP390" s="446"/>
      <c r="MWQ390" s="446"/>
      <c r="MWR390" s="446"/>
      <c r="MWS390" s="446"/>
      <c r="MWT390" s="446"/>
      <c r="MWU390" s="446"/>
      <c r="MWV390" s="446"/>
      <c r="MWW390" s="446"/>
      <c r="MWX390" s="446"/>
      <c r="MWY390" s="446"/>
      <c r="MWZ390" s="446"/>
      <c r="MXA390" s="446"/>
      <c r="MXB390" s="446"/>
      <c r="MXC390" s="446"/>
      <c r="MXD390" s="446"/>
      <c r="MXE390" s="446"/>
      <c r="MXF390" s="446"/>
      <c r="MXG390" s="446"/>
      <c r="MXH390" s="446"/>
      <c r="MXI390" s="446"/>
      <c r="MXJ390" s="446"/>
      <c r="MXK390" s="446"/>
      <c r="MXL390" s="446"/>
      <c r="MXM390" s="446"/>
      <c r="MXN390" s="446"/>
      <c r="MXO390" s="446"/>
      <c r="MXP390" s="446"/>
      <c r="MXQ390" s="446"/>
      <c r="MXR390" s="446"/>
      <c r="MXS390" s="446"/>
      <c r="MXT390" s="446"/>
      <c r="MXU390" s="446"/>
      <c r="MXV390" s="446"/>
      <c r="MXW390" s="446"/>
      <c r="MXX390" s="446"/>
      <c r="MXY390" s="446"/>
      <c r="MXZ390" s="446"/>
      <c r="MYA390" s="446"/>
      <c r="MYB390" s="446"/>
      <c r="MYC390" s="446"/>
      <c r="MYD390" s="446"/>
      <c r="MYE390" s="446"/>
      <c r="MYF390" s="446"/>
      <c r="MYG390" s="446"/>
      <c r="MYH390" s="446"/>
      <c r="MYI390" s="446"/>
      <c r="MYJ390" s="446"/>
      <c r="MYK390" s="446"/>
      <c r="MYL390" s="446"/>
      <c r="MYM390" s="446"/>
      <c r="MYN390" s="446"/>
      <c r="MYO390" s="446"/>
      <c r="MYP390" s="446"/>
      <c r="MYQ390" s="446"/>
      <c r="MYR390" s="446"/>
      <c r="MYS390" s="446"/>
      <c r="MYT390" s="446"/>
      <c r="MYU390" s="446"/>
      <c r="MYV390" s="446"/>
      <c r="MYW390" s="446"/>
      <c r="MYX390" s="446"/>
      <c r="MYY390" s="446"/>
      <c r="MYZ390" s="446"/>
      <c r="MZA390" s="446"/>
      <c r="MZB390" s="446"/>
      <c r="MZC390" s="446"/>
      <c r="MZD390" s="446"/>
      <c r="MZE390" s="446"/>
      <c r="MZF390" s="446"/>
      <c r="MZG390" s="446"/>
      <c r="MZH390" s="446"/>
      <c r="MZI390" s="446"/>
      <c r="MZJ390" s="446"/>
      <c r="MZK390" s="446"/>
      <c r="MZL390" s="446"/>
      <c r="MZM390" s="446"/>
      <c r="MZN390" s="446"/>
      <c r="MZO390" s="446"/>
      <c r="MZP390" s="446"/>
      <c r="MZQ390" s="446"/>
      <c r="MZR390" s="446"/>
      <c r="MZS390" s="446"/>
      <c r="MZT390" s="446"/>
      <c r="MZU390" s="446"/>
      <c r="MZV390" s="446"/>
      <c r="MZW390" s="446"/>
      <c r="MZX390" s="446"/>
      <c r="MZY390" s="446"/>
      <c r="MZZ390" s="446"/>
      <c r="NAA390" s="446"/>
      <c r="NAB390" s="446"/>
      <c r="NAC390" s="446"/>
      <c r="NAD390" s="446"/>
      <c r="NAE390" s="446"/>
      <c r="NAF390" s="446"/>
      <c r="NAG390" s="446"/>
      <c r="NAH390" s="446"/>
      <c r="NAI390" s="446"/>
      <c r="NAJ390" s="446"/>
      <c r="NAK390" s="446"/>
      <c r="NAL390" s="446"/>
      <c r="NAM390" s="446"/>
      <c r="NAN390" s="446"/>
      <c r="NAO390" s="446"/>
      <c r="NAP390" s="446"/>
      <c r="NAQ390" s="446"/>
      <c r="NAR390" s="446"/>
      <c r="NAS390" s="446"/>
      <c r="NAT390" s="446"/>
      <c r="NAU390" s="446"/>
      <c r="NAV390" s="446"/>
      <c r="NAW390" s="446"/>
      <c r="NAX390" s="446"/>
      <c r="NAY390" s="446"/>
      <c r="NAZ390" s="446"/>
      <c r="NBA390" s="446"/>
      <c r="NBB390" s="446"/>
      <c r="NBC390" s="446"/>
      <c r="NBD390" s="446"/>
      <c r="NBE390" s="446"/>
      <c r="NBF390" s="446"/>
      <c r="NBG390" s="446"/>
      <c r="NBH390" s="446"/>
      <c r="NBI390" s="446"/>
      <c r="NBJ390" s="446"/>
      <c r="NBK390" s="446"/>
      <c r="NBL390" s="446"/>
      <c r="NBM390" s="446"/>
      <c r="NBN390" s="446"/>
      <c r="NBO390" s="446"/>
      <c r="NBP390" s="446"/>
      <c r="NBQ390" s="446"/>
      <c r="NBR390" s="446"/>
      <c r="NBS390" s="446"/>
      <c r="NBT390" s="446"/>
      <c r="NBU390" s="446"/>
      <c r="NBV390" s="446"/>
      <c r="NBW390" s="446"/>
      <c r="NBX390" s="446"/>
      <c r="NBY390" s="446"/>
      <c r="NBZ390" s="446"/>
      <c r="NCA390" s="446"/>
      <c r="NCB390" s="446"/>
      <c r="NCC390" s="446"/>
      <c r="NCD390" s="446"/>
      <c r="NCE390" s="446"/>
      <c r="NCF390" s="446"/>
      <c r="NCG390" s="446"/>
      <c r="NCH390" s="446"/>
      <c r="NCI390" s="446"/>
      <c r="NCJ390" s="446"/>
      <c r="NCK390" s="446"/>
      <c r="NCL390" s="446"/>
      <c r="NCM390" s="446"/>
      <c r="NCN390" s="446"/>
      <c r="NCO390" s="446"/>
      <c r="NCP390" s="446"/>
      <c r="NCQ390" s="446"/>
      <c r="NCR390" s="446"/>
      <c r="NCS390" s="446"/>
      <c r="NCT390" s="446"/>
      <c r="NCU390" s="446"/>
      <c r="NCV390" s="446"/>
      <c r="NCW390" s="446"/>
      <c r="NCX390" s="446"/>
      <c r="NCY390" s="446"/>
      <c r="NCZ390" s="446"/>
      <c r="NDA390" s="446"/>
      <c r="NDB390" s="446"/>
      <c r="NDC390" s="446"/>
      <c r="NDD390" s="446"/>
      <c r="NDE390" s="446"/>
      <c r="NDF390" s="446"/>
      <c r="NDG390" s="446"/>
      <c r="NDH390" s="446"/>
      <c r="NDI390" s="446"/>
      <c r="NDJ390" s="446"/>
      <c r="NDK390" s="446"/>
      <c r="NDL390" s="446"/>
      <c r="NDM390" s="446"/>
      <c r="NDN390" s="446"/>
      <c r="NDO390" s="446"/>
      <c r="NDP390" s="446"/>
      <c r="NDQ390" s="446"/>
      <c r="NDR390" s="446"/>
      <c r="NDS390" s="446"/>
      <c r="NDT390" s="446"/>
      <c r="NDU390" s="446"/>
      <c r="NDV390" s="446"/>
      <c r="NDW390" s="446"/>
      <c r="NDX390" s="446"/>
      <c r="NDY390" s="446"/>
      <c r="NDZ390" s="446"/>
      <c r="NEA390" s="446"/>
      <c r="NEB390" s="446"/>
      <c r="NEC390" s="446"/>
      <c r="NED390" s="446"/>
      <c r="NEE390" s="446"/>
      <c r="NEF390" s="446"/>
      <c r="NEG390" s="446"/>
      <c r="NEH390" s="446"/>
      <c r="NEI390" s="446"/>
      <c r="NEJ390" s="446"/>
      <c r="NEK390" s="446"/>
      <c r="NEL390" s="446"/>
      <c r="NEM390" s="446"/>
      <c r="NEN390" s="446"/>
      <c r="NEO390" s="446"/>
      <c r="NEP390" s="446"/>
      <c r="NEQ390" s="446"/>
      <c r="NER390" s="446"/>
      <c r="NES390" s="446"/>
      <c r="NET390" s="446"/>
      <c r="NEU390" s="446"/>
      <c r="NEV390" s="446"/>
      <c r="NEW390" s="446"/>
      <c r="NEX390" s="446"/>
      <c r="NEY390" s="446"/>
      <c r="NEZ390" s="446"/>
      <c r="NFA390" s="446"/>
      <c r="NFB390" s="446"/>
      <c r="NFC390" s="446"/>
      <c r="NFD390" s="446"/>
      <c r="NFE390" s="446"/>
      <c r="NFF390" s="446"/>
      <c r="NFG390" s="446"/>
      <c r="NFH390" s="446"/>
      <c r="NFI390" s="446"/>
      <c r="NFJ390" s="446"/>
      <c r="NFK390" s="446"/>
      <c r="NFL390" s="446"/>
      <c r="NFM390" s="446"/>
      <c r="NFN390" s="446"/>
      <c r="NFO390" s="446"/>
      <c r="NFP390" s="446"/>
      <c r="NFQ390" s="446"/>
      <c r="NFR390" s="446"/>
      <c r="NFS390" s="446"/>
      <c r="NFT390" s="446"/>
      <c r="NFU390" s="446"/>
      <c r="NFV390" s="446"/>
      <c r="NFW390" s="446"/>
      <c r="NFX390" s="446"/>
      <c r="NFY390" s="446"/>
      <c r="NFZ390" s="446"/>
      <c r="NGA390" s="446"/>
      <c r="NGB390" s="446"/>
      <c r="NGC390" s="446"/>
      <c r="NGD390" s="446"/>
      <c r="NGE390" s="446"/>
      <c r="NGF390" s="446"/>
      <c r="NGG390" s="446"/>
      <c r="NGH390" s="446"/>
      <c r="NGI390" s="446"/>
      <c r="NGJ390" s="446"/>
      <c r="NGK390" s="446"/>
      <c r="NGL390" s="446"/>
      <c r="NGM390" s="446"/>
      <c r="NGN390" s="446"/>
      <c r="NGO390" s="446"/>
      <c r="NGP390" s="446"/>
      <c r="NGQ390" s="446"/>
      <c r="NGR390" s="446"/>
      <c r="NGS390" s="446"/>
      <c r="NGT390" s="446"/>
      <c r="NGU390" s="446"/>
      <c r="NGV390" s="446"/>
      <c r="NGW390" s="446"/>
      <c r="NGX390" s="446"/>
      <c r="NGY390" s="446"/>
      <c r="NGZ390" s="446"/>
      <c r="NHA390" s="446"/>
      <c r="NHB390" s="446"/>
      <c r="NHC390" s="446"/>
      <c r="NHD390" s="446"/>
      <c r="NHE390" s="446"/>
      <c r="NHF390" s="446"/>
      <c r="NHG390" s="446"/>
      <c r="NHH390" s="446"/>
      <c r="NHI390" s="446"/>
      <c r="NHJ390" s="446"/>
      <c r="NHK390" s="446"/>
      <c r="NHL390" s="446"/>
      <c r="NHM390" s="446"/>
      <c r="NHN390" s="446"/>
      <c r="NHO390" s="446"/>
      <c r="NHP390" s="446"/>
      <c r="NHQ390" s="446"/>
      <c r="NHR390" s="446"/>
      <c r="NHS390" s="446"/>
      <c r="NHT390" s="446"/>
      <c r="NHU390" s="446"/>
      <c r="NHV390" s="446"/>
      <c r="NHW390" s="446"/>
      <c r="NHX390" s="446"/>
      <c r="NHY390" s="446"/>
      <c r="NHZ390" s="446"/>
      <c r="NIA390" s="446"/>
      <c r="NIB390" s="446"/>
      <c r="NIC390" s="446"/>
      <c r="NID390" s="446"/>
      <c r="NIE390" s="446"/>
      <c r="NIF390" s="446"/>
      <c r="NIG390" s="446"/>
      <c r="NIH390" s="446"/>
      <c r="NII390" s="446"/>
      <c r="NIJ390" s="446"/>
      <c r="NIK390" s="446"/>
      <c r="NIL390" s="446"/>
      <c r="NIM390" s="446"/>
      <c r="NIN390" s="446"/>
      <c r="NIO390" s="446"/>
      <c r="NIP390" s="446"/>
      <c r="NIQ390" s="446"/>
      <c r="NIR390" s="446"/>
      <c r="NIS390" s="446"/>
      <c r="NIT390" s="446"/>
      <c r="NIU390" s="446"/>
      <c r="NIV390" s="446"/>
      <c r="NIW390" s="446"/>
      <c r="NIX390" s="446"/>
      <c r="NIY390" s="446"/>
      <c r="NIZ390" s="446"/>
      <c r="NJA390" s="446"/>
      <c r="NJB390" s="446"/>
      <c r="NJC390" s="446"/>
      <c r="NJD390" s="446"/>
      <c r="NJE390" s="446"/>
      <c r="NJF390" s="446"/>
      <c r="NJG390" s="446"/>
      <c r="NJH390" s="446"/>
      <c r="NJI390" s="446"/>
      <c r="NJJ390" s="446"/>
      <c r="NJK390" s="446"/>
      <c r="NJL390" s="446"/>
      <c r="NJM390" s="446"/>
      <c r="NJN390" s="446"/>
      <c r="NJO390" s="446"/>
      <c r="NJP390" s="446"/>
      <c r="NJQ390" s="446"/>
      <c r="NJR390" s="446"/>
      <c r="NJS390" s="446"/>
      <c r="NJT390" s="446"/>
      <c r="NJU390" s="446"/>
      <c r="NJV390" s="446"/>
      <c r="NJW390" s="446"/>
      <c r="NJX390" s="446"/>
      <c r="NJY390" s="446"/>
      <c r="NJZ390" s="446"/>
      <c r="NKA390" s="446"/>
      <c r="NKB390" s="446"/>
      <c r="NKC390" s="446"/>
      <c r="NKD390" s="446"/>
      <c r="NKE390" s="446"/>
      <c r="NKF390" s="446"/>
      <c r="NKG390" s="446"/>
      <c r="NKH390" s="446"/>
      <c r="NKI390" s="446"/>
      <c r="NKJ390" s="446"/>
      <c r="NKK390" s="446"/>
      <c r="NKL390" s="446"/>
      <c r="NKM390" s="446"/>
      <c r="NKN390" s="446"/>
      <c r="NKO390" s="446"/>
      <c r="NKP390" s="446"/>
      <c r="NKQ390" s="446"/>
      <c r="NKR390" s="446"/>
      <c r="NKS390" s="446"/>
      <c r="NKT390" s="446"/>
      <c r="NKU390" s="446"/>
      <c r="NKV390" s="446"/>
      <c r="NKW390" s="446"/>
      <c r="NKX390" s="446"/>
      <c r="NKY390" s="446"/>
      <c r="NKZ390" s="446"/>
      <c r="NLA390" s="446"/>
      <c r="NLB390" s="446"/>
      <c r="NLC390" s="446"/>
      <c r="NLD390" s="446"/>
      <c r="NLE390" s="446"/>
      <c r="NLF390" s="446"/>
      <c r="NLG390" s="446"/>
      <c r="NLH390" s="446"/>
      <c r="NLI390" s="446"/>
      <c r="NLJ390" s="446"/>
      <c r="NLK390" s="446"/>
      <c r="NLL390" s="446"/>
      <c r="NLM390" s="446"/>
      <c r="NLN390" s="446"/>
      <c r="NLO390" s="446"/>
      <c r="NLP390" s="446"/>
      <c r="NLQ390" s="446"/>
      <c r="NLR390" s="446"/>
      <c r="NLS390" s="446"/>
      <c r="NLT390" s="446"/>
      <c r="NLU390" s="446"/>
      <c r="NLV390" s="446"/>
      <c r="NLW390" s="446"/>
      <c r="NLX390" s="446"/>
      <c r="NLY390" s="446"/>
      <c r="NLZ390" s="446"/>
      <c r="NMA390" s="446"/>
      <c r="NMB390" s="446"/>
      <c r="NMC390" s="446"/>
      <c r="NMD390" s="446"/>
      <c r="NME390" s="446"/>
      <c r="NMF390" s="446"/>
      <c r="NMG390" s="446"/>
      <c r="NMH390" s="446"/>
      <c r="NMI390" s="446"/>
      <c r="NMJ390" s="446"/>
      <c r="NMK390" s="446"/>
      <c r="NML390" s="446"/>
      <c r="NMM390" s="446"/>
      <c r="NMN390" s="446"/>
      <c r="NMO390" s="446"/>
      <c r="NMP390" s="446"/>
      <c r="NMQ390" s="446"/>
      <c r="NMR390" s="446"/>
      <c r="NMS390" s="446"/>
      <c r="NMT390" s="446"/>
      <c r="NMU390" s="446"/>
      <c r="NMV390" s="446"/>
      <c r="NMW390" s="446"/>
      <c r="NMX390" s="446"/>
      <c r="NMY390" s="446"/>
      <c r="NMZ390" s="446"/>
      <c r="NNA390" s="446"/>
      <c r="NNB390" s="446"/>
      <c r="NNC390" s="446"/>
      <c r="NND390" s="446"/>
      <c r="NNE390" s="446"/>
      <c r="NNF390" s="446"/>
      <c r="NNG390" s="446"/>
      <c r="NNH390" s="446"/>
      <c r="NNI390" s="446"/>
      <c r="NNJ390" s="446"/>
      <c r="NNK390" s="446"/>
      <c r="NNL390" s="446"/>
      <c r="NNM390" s="446"/>
      <c r="NNN390" s="446"/>
      <c r="NNO390" s="446"/>
      <c r="NNP390" s="446"/>
      <c r="NNQ390" s="446"/>
      <c r="NNR390" s="446"/>
      <c r="NNS390" s="446"/>
      <c r="NNT390" s="446"/>
      <c r="NNU390" s="446"/>
      <c r="NNV390" s="446"/>
      <c r="NNW390" s="446"/>
      <c r="NNX390" s="446"/>
      <c r="NNY390" s="446"/>
      <c r="NNZ390" s="446"/>
      <c r="NOA390" s="446"/>
      <c r="NOB390" s="446"/>
      <c r="NOC390" s="446"/>
      <c r="NOD390" s="446"/>
      <c r="NOE390" s="446"/>
      <c r="NOF390" s="446"/>
      <c r="NOG390" s="446"/>
      <c r="NOH390" s="446"/>
      <c r="NOI390" s="446"/>
      <c r="NOJ390" s="446"/>
      <c r="NOK390" s="446"/>
      <c r="NOL390" s="446"/>
      <c r="NOM390" s="446"/>
      <c r="NON390" s="446"/>
      <c r="NOO390" s="446"/>
      <c r="NOP390" s="446"/>
      <c r="NOQ390" s="446"/>
      <c r="NOR390" s="446"/>
      <c r="NOS390" s="446"/>
      <c r="NOT390" s="446"/>
      <c r="NOU390" s="446"/>
      <c r="NOV390" s="446"/>
      <c r="NOW390" s="446"/>
      <c r="NOX390" s="446"/>
      <c r="NOY390" s="446"/>
      <c r="NOZ390" s="446"/>
      <c r="NPA390" s="446"/>
      <c r="NPB390" s="446"/>
      <c r="NPC390" s="446"/>
      <c r="NPD390" s="446"/>
      <c r="NPE390" s="446"/>
      <c r="NPF390" s="446"/>
      <c r="NPG390" s="446"/>
      <c r="NPH390" s="446"/>
      <c r="NPI390" s="446"/>
      <c r="NPJ390" s="446"/>
      <c r="NPK390" s="446"/>
      <c r="NPL390" s="446"/>
      <c r="NPM390" s="446"/>
      <c r="NPN390" s="446"/>
      <c r="NPO390" s="446"/>
      <c r="NPP390" s="446"/>
      <c r="NPQ390" s="446"/>
      <c r="NPR390" s="446"/>
      <c r="NPS390" s="446"/>
      <c r="NPT390" s="446"/>
      <c r="NPU390" s="446"/>
      <c r="NPV390" s="446"/>
      <c r="NPW390" s="446"/>
      <c r="NPX390" s="446"/>
      <c r="NPY390" s="446"/>
      <c r="NPZ390" s="446"/>
      <c r="NQA390" s="446"/>
      <c r="NQB390" s="446"/>
      <c r="NQC390" s="446"/>
      <c r="NQD390" s="446"/>
      <c r="NQE390" s="446"/>
      <c r="NQF390" s="446"/>
      <c r="NQG390" s="446"/>
      <c r="NQH390" s="446"/>
      <c r="NQI390" s="446"/>
      <c r="NQJ390" s="446"/>
      <c r="NQK390" s="446"/>
      <c r="NQL390" s="446"/>
      <c r="NQM390" s="446"/>
      <c r="NQN390" s="446"/>
      <c r="NQO390" s="446"/>
      <c r="NQP390" s="446"/>
      <c r="NQQ390" s="446"/>
      <c r="NQR390" s="446"/>
      <c r="NQS390" s="446"/>
      <c r="NQT390" s="446"/>
      <c r="NQU390" s="446"/>
      <c r="NQV390" s="446"/>
      <c r="NQW390" s="446"/>
      <c r="NQX390" s="446"/>
      <c r="NQY390" s="446"/>
      <c r="NQZ390" s="446"/>
      <c r="NRA390" s="446"/>
      <c r="NRB390" s="446"/>
      <c r="NRC390" s="446"/>
      <c r="NRD390" s="446"/>
      <c r="NRE390" s="446"/>
      <c r="NRF390" s="446"/>
      <c r="NRG390" s="446"/>
      <c r="NRH390" s="446"/>
      <c r="NRI390" s="446"/>
      <c r="NRJ390" s="446"/>
      <c r="NRK390" s="446"/>
      <c r="NRL390" s="446"/>
      <c r="NRM390" s="446"/>
      <c r="NRN390" s="446"/>
      <c r="NRO390" s="446"/>
      <c r="NRP390" s="446"/>
      <c r="NRQ390" s="446"/>
      <c r="NRR390" s="446"/>
      <c r="NRS390" s="446"/>
      <c r="NRT390" s="446"/>
      <c r="NRU390" s="446"/>
      <c r="NRV390" s="446"/>
      <c r="NRW390" s="446"/>
      <c r="NRX390" s="446"/>
      <c r="NRY390" s="446"/>
      <c r="NRZ390" s="446"/>
      <c r="NSA390" s="446"/>
      <c r="NSB390" s="446"/>
      <c r="NSC390" s="446"/>
      <c r="NSD390" s="446"/>
      <c r="NSE390" s="446"/>
      <c r="NSF390" s="446"/>
      <c r="NSG390" s="446"/>
      <c r="NSH390" s="446"/>
      <c r="NSI390" s="446"/>
      <c r="NSJ390" s="446"/>
      <c r="NSK390" s="446"/>
      <c r="NSL390" s="446"/>
      <c r="NSM390" s="446"/>
      <c r="NSN390" s="446"/>
      <c r="NSO390" s="446"/>
      <c r="NSP390" s="446"/>
      <c r="NSQ390" s="446"/>
      <c r="NSR390" s="446"/>
      <c r="NSS390" s="446"/>
      <c r="NST390" s="446"/>
      <c r="NSU390" s="446"/>
      <c r="NSV390" s="446"/>
      <c r="NSW390" s="446"/>
      <c r="NSX390" s="446"/>
      <c r="NSY390" s="446"/>
      <c r="NSZ390" s="446"/>
      <c r="NTA390" s="446"/>
      <c r="NTB390" s="446"/>
      <c r="NTC390" s="446"/>
      <c r="NTD390" s="446"/>
      <c r="NTE390" s="446"/>
      <c r="NTF390" s="446"/>
      <c r="NTG390" s="446"/>
      <c r="NTH390" s="446"/>
      <c r="NTI390" s="446"/>
      <c r="NTJ390" s="446"/>
      <c r="NTK390" s="446"/>
      <c r="NTL390" s="446"/>
      <c r="NTM390" s="446"/>
      <c r="NTN390" s="446"/>
      <c r="NTO390" s="446"/>
      <c r="NTP390" s="446"/>
      <c r="NTQ390" s="446"/>
      <c r="NTR390" s="446"/>
      <c r="NTS390" s="446"/>
      <c r="NTT390" s="446"/>
      <c r="NTU390" s="446"/>
      <c r="NTV390" s="446"/>
      <c r="NTW390" s="446"/>
      <c r="NTX390" s="446"/>
      <c r="NTY390" s="446"/>
      <c r="NTZ390" s="446"/>
      <c r="NUA390" s="446"/>
      <c r="NUB390" s="446"/>
      <c r="NUC390" s="446"/>
      <c r="NUD390" s="446"/>
      <c r="NUE390" s="446"/>
      <c r="NUF390" s="446"/>
      <c r="NUG390" s="446"/>
      <c r="NUH390" s="446"/>
      <c r="NUI390" s="446"/>
      <c r="NUJ390" s="446"/>
      <c r="NUK390" s="446"/>
      <c r="NUL390" s="446"/>
      <c r="NUM390" s="446"/>
      <c r="NUN390" s="446"/>
      <c r="NUO390" s="446"/>
      <c r="NUP390" s="446"/>
      <c r="NUQ390" s="446"/>
      <c r="NUR390" s="446"/>
      <c r="NUS390" s="446"/>
      <c r="NUT390" s="446"/>
      <c r="NUU390" s="446"/>
      <c r="NUV390" s="446"/>
      <c r="NUW390" s="446"/>
      <c r="NUX390" s="446"/>
      <c r="NUY390" s="446"/>
      <c r="NUZ390" s="446"/>
      <c r="NVA390" s="446"/>
      <c r="NVB390" s="446"/>
      <c r="NVC390" s="446"/>
      <c r="NVD390" s="446"/>
      <c r="NVE390" s="446"/>
      <c r="NVF390" s="446"/>
      <c r="NVG390" s="446"/>
      <c r="NVH390" s="446"/>
      <c r="NVI390" s="446"/>
      <c r="NVJ390" s="446"/>
      <c r="NVK390" s="446"/>
      <c r="NVL390" s="446"/>
      <c r="NVM390" s="446"/>
      <c r="NVN390" s="446"/>
      <c r="NVO390" s="446"/>
      <c r="NVP390" s="446"/>
      <c r="NVQ390" s="446"/>
      <c r="NVR390" s="446"/>
      <c r="NVS390" s="446"/>
      <c r="NVT390" s="446"/>
      <c r="NVU390" s="446"/>
      <c r="NVV390" s="446"/>
      <c r="NVW390" s="446"/>
      <c r="NVX390" s="446"/>
      <c r="NVY390" s="446"/>
      <c r="NVZ390" s="446"/>
      <c r="NWA390" s="446"/>
      <c r="NWB390" s="446"/>
      <c r="NWC390" s="446"/>
      <c r="NWD390" s="446"/>
      <c r="NWE390" s="446"/>
      <c r="NWF390" s="446"/>
      <c r="NWG390" s="446"/>
      <c r="NWH390" s="446"/>
      <c r="NWI390" s="446"/>
      <c r="NWJ390" s="446"/>
      <c r="NWK390" s="446"/>
      <c r="NWL390" s="446"/>
      <c r="NWM390" s="446"/>
      <c r="NWN390" s="446"/>
      <c r="NWO390" s="446"/>
      <c r="NWP390" s="446"/>
      <c r="NWQ390" s="446"/>
      <c r="NWR390" s="446"/>
      <c r="NWS390" s="446"/>
      <c r="NWT390" s="446"/>
      <c r="NWU390" s="446"/>
      <c r="NWV390" s="446"/>
      <c r="NWW390" s="446"/>
      <c r="NWX390" s="446"/>
      <c r="NWY390" s="446"/>
      <c r="NWZ390" s="446"/>
      <c r="NXA390" s="446"/>
      <c r="NXB390" s="446"/>
      <c r="NXC390" s="446"/>
      <c r="NXD390" s="446"/>
      <c r="NXE390" s="446"/>
      <c r="NXF390" s="446"/>
      <c r="NXG390" s="446"/>
      <c r="NXH390" s="446"/>
      <c r="NXI390" s="446"/>
      <c r="NXJ390" s="446"/>
      <c r="NXK390" s="446"/>
      <c r="NXL390" s="446"/>
      <c r="NXM390" s="446"/>
      <c r="NXN390" s="446"/>
      <c r="NXO390" s="446"/>
      <c r="NXP390" s="446"/>
      <c r="NXQ390" s="446"/>
      <c r="NXR390" s="446"/>
      <c r="NXS390" s="446"/>
      <c r="NXT390" s="446"/>
      <c r="NXU390" s="446"/>
      <c r="NXV390" s="446"/>
      <c r="NXW390" s="446"/>
      <c r="NXX390" s="446"/>
      <c r="NXY390" s="446"/>
      <c r="NXZ390" s="446"/>
      <c r="NYA390" s="446"/>
      <c r="NYB390" s="446"/>
      <c r="NYC390" s="446"/>
      <c r="NYD390" s="446"/>
      <c r="NYE390" s="446"/>
      <c r="NYF390" s="446"/>
      <c r="NYG390" s="446"/>
      <c r="NYH390" s="446"/>
      <c r="NYI390" s="446"/>
      <c r="NYJ390" s="446"/>
      <c r="NYK390" s="446"/>
      <c r="NYL390" s="446"/>
      <c r="NYM390" s="446"/>
      <c r="NYN390" s="446"/>
      <c r="NYO390" s="446"/>
      <c r="NYP390" s="446"/>
      <c r="NYQ390" s="446"/>
      <c r="NYR390" s="446"/>
      <c r="NYS390" s="446"/>
      <c r="NYT390" s="446"/>
      <c r="NYU390" s="446"/>
      <c r="NYV390" s="446"/>
      <c r="NYW390" s="446"/>
      <c r="NYX390" s="446"/>
      <c r="NYY390" s="446"/>
      <c r="NYZ390" s="446"/>
      <c r="NZA390" s="446"/>
      <c r="NZB390" s="446"/>
      <c r="NZC390" s="446"/>
      <c r="NZD390" s="446"/>
      <c r="NZE390" s="446"/>
      <c r="NZF390" s="446"/>
      <c r="NZG390" s="446"/>
      <c r="NZH390" s="446"/>
      <c r="NZI390" s="446"/>
      <c r="NZJ390" s="446"/>
      <c r="NZK390" s="446"/>
      <c r="NZL390" s="446"/>
      <c r="NZM390" s="446"/>
      <c r="NZN390" s="446"/>
      <c r="NZO390" s="446"/>
      <c r="NZP390" s="446"/>
      <c r="NZQ390" s="446"/>
      <c r="NZR390" s="446"/>
      <c r="NZS390" s="446"/>
      <c r="NZT390" s="446"/>
      <c r="NZU390" s="446"/>
      <c r="NZV390" s="446"/>
      <c r="NZW390" s="446"/>
      <c r="NZX390" s="446"/>
      <c r="NZY390" s="446"/>
      <c r="NZZ390" s="446"/>
      <c r="OAA390" s="446"/>
      <c r="OAB390" s="446"/>
      <c r="OAC390" s="446"/>
      <c r="OAD390" s="446"/>
      <c r="OAE390" s="446"/>
      <c r="OAF390" s="446"/>
      <c r="OAG390" s="446"/>
      <c r="OAH390" s="446"/>
      <c r="OAI390" s="446"/>
      <c r="OAJ390" s="446"/>
      <c r="OAK390" s="446"/>
      <c r="OAL390" s="446"/>
      <c r="OAM390" s="446"/>
      <c r="OAN390" s="446"/>
      <c r="OAO390" s="446"/>
      <c r="OAP390" s="446"/>
      <c r="OAQ390" s="446"/>
      <c r="OAR390" s="446"/>
      <c r="OAS390" s="446"/>
      <c r="OAT390" s="446"/>
      <c r="OAU390" s="446"/>
      <c r="OAV390" s="446"/>
      <c r="OAW390" s="446"/>
      <c r="OAX390" s="446"/>
      <c r="OAY390" s="446"/>
      <c r="OAZ390" s="446"/>
      <c r="OBA390" s="446"/>
      <c r="OBB390" s="446"/>
      <c r="OBC390" s="446"/>
      <c r="OBD390" s="446"/>
      <c r="OBE390" s="446"/>
      <c r="OBF390" s="446"/>
      <c r="OBG390" s="446"/>
      <c r="OBH390" s="446"/>
      <c r="OBI390" s="446"/>
      <c r="OBJ390" s="446"/>
      <c r="OBK390" s="446"/>
      <c r="OBL390" s="446"/>
      <c r="OBM390" s="446"/>
      <c r="OBN390" s="446"/>
      <c r="OBO390" s="446"/>
      <c r="OBP390" s="446"/>
      <c r="OBQ390" s="446"/>
      <c r="OBR390" s="446"/>
      <c r="OBS390" s="446"/>
      <c r="OBT390" s="446"/>
      <c r="OBU390" s="446"/>
      <c r="OBV390" s="446"/>
      <c r="OBW390" s="446"/>
      <c r="OBX390" s="446"/>
      <c r="OBY390" s="446"/>
      <c r="OBZ390" s="446"/>
      <c r="OCA390" s="446"/>
      <c r="OCB390" s="446"/>
      <c r="OCC390" s="446"/>
      <c r="OCD390" s="446"/>
      <c r="OCE390" s="446"/>
      <c r="OCF390" s="446"/>
      <c r="OCG390" s="446"/>
      <c r="OCH390" s="446"/>
      <c r="OCI390" s="446"/>
      <c r="OCJ390" s="446"/>
      <c r="OCK390" s="446"/>
      <c r="OCL390" s="446"/>
      <c r="OCM390" s="446"/>
      <c r="OCN390" s="446"/>
      <c r="OCO390" s="446"/>
      <c r="OCP390" s="446"/>
      <c r="OCQ390" s="446"/>
      <c r="OCR390" s="446"/>
      <c r="OCS390" s="446"/>
      <c r="OCT390" s="446"/>
      <c r="OCU390" s="446"/>
      <c r="OCV390" s="446"/>
      <c r="OCW390" s="446"/>
      <c r="OCX390" s="446"/>
      <c r="OCY390" s="446"/>
      <c r="OCZ390" s="446"/>
      <c r="ODA390" s="446"/>
      <c r="ODB390" s="446"/>
      <c r="ODC390" s="446"/>
      <c r="ODD390" s="446"/>
      <c r="ODE390" s="446"/>
      <c r="ODF390" s="446"/>
      <c r="ODG390" s="446"/>
      <c r="ODH390" s="446"/>
      <c r="ODI390" s="446"/>
      <c r="ODJ390" s="446"/>
      <c r="ODK390" s="446"/>
      <c r="ODL390" s="446"/>
      <c r="ODM390" s="446"/>
      <c r="ODN390" s="446"/>
      <c r="ODO390" s="446"/>
      <c r="ODP390" s="446"/>
      <c r="ODQ390" s="446"/>
      <c r="ODR390" s="446"/>
      <c r="ODS390" s="446"/>
      <c r="ODT390" s="446"/>
      <c r="ODU390" s="446"/>
      <c r="ODV390" s="446"/>
      <c r="ODW390" s="446"/>
      <c r="ODX390" s="446"/>
      <c r="ODY390" s="446"/>
      <c r="ODZ390" s="446"/>
      <c r="OEA390" s="446"/>
      <c r="OEB390" s="446"/>
      <c r="OEC390" s="446"/>
      <c r="OED390" s="446"/>
      <c r="OEE390" s="446"/>
      <c r="OEF390" s="446"/>
      <c r="OEG390" s="446"/>
      <c r="OEH390" s="446"/>
      <c r="OEI390" s="446"/>
      <c r="OEJ390" s="446"/>
      <c r="OEK390" s="446"/>
      <c r="OEL390" s="446"/>
      <c r="OEM390" s="446"/>
      <c r="OEN390" s="446"/>
      <c r="OEO390" s="446"/>
      <c r="OEP390" s="446"/>
      <c r="OEQ390" s="446"/>
      <c r="OER390" s="446"/>
      <c r="OES390" s="446"/>
      <c r="OET390" s="446"/>
      <c r="OEU390" s="446"/>
      <c r="OEV390" s="446"/>
      <c r="OEW390" s="446"/>
      <c r="OEX390" s="446"/>
      <c r="OEY390" s="446"/>
      <c r="OEZ390" s="446"/>
      <c r="OFA390" s="446"/>
      <c r="OFB390" s="446"/>
      <c r="OFC390" s="446"/>
      <c r="OFD390" s="446"/>
      <c r="OFE390" s="446"/>
      <c r="OFF390" s="446"/>
      <c r="OFG390" s="446"/>
      <c r="OFH390" s="446"/>
      <c r="OFI390" s="446"/>
      <c r="OFJ390" s="446"/>
      <c r="OFK390" s="446"/>
      <c r="OFL390" s="446"/>
      <c r="OFM390" s="446"/>
      <c r="OFN390" s="446"/>
      <c r="OFO390" s="446"/>
      <c r="OFP390" s="446"/>
      <c r="OFQ390" s="446"/>
      <c r="OFR390" s="446"/>
      <c r="OFS390" s="446"/>
      <c r="OFT390" s="446"/>
      <c r="OFU390" s="446"/>
      <c r="OFV390" s="446"/>
      <c r="OFW390" s="446"/>
      <c r="OFX390" s="446"/>
      <c r="OFY390" s="446"/>
      <c r="OFZ390" s="446"/>
      <c r="OGA390" s="446"/>
      <c r="OGB390" s="446"/>
      <c r="OGC390" s="446"/>
      <c r="OGD390" s="446"/>
      <c r="OGE390" s="446"/>
      <c r="OGF390" s="446"/>
      <c r="OGG390" s="446"/>
      <c r="OGH390" s="446"/>
      <c r="OGI390" s="446"/>
      <c r="OGJ390" s="446"/>
      <c r="OGK390" s="446"/>
      <c r="OGL390" s="446"/>
      <c r="OGM390" s="446"/>
      <c r="OGN390" s="446"/>
      <c r="OGO390" s="446"/>
      <c r="OGP390" s="446"/>
      <c r="OGQ390" s="446"/>
      <c r="OGR390" s="446"/>
      <c r="OGS390" s="446"/>
      <c r="OGT390" s="446"/>
      <c r="OGU390" s="446"/>
      <c r="OGV390" s="446"/>
      <c r="OGW390" s="446"/>
      <c r="OGX390" s="446"/>
      <c r="OGY390" s="446"/>
      <c r="OGZ390" s="446"/>
      <c r="OHA390" s="446"/>
      <c r="OHB390" s="446"/>
      <c r="OHC390" s="446"/>
      <c r="OHD390" s="446"/>
      <c r="OHE390" s="446"/>
      <c r="OHF390" s="446"/>
      <c r="OHG390" s="446"/>
      <c r="OHH390" s="446"/>
      <c r="OHI390" s="446"/>
      <c r="OHJ390" s="446"/>
      <c r="OHK390" s="446"/>
      <c r="OHL390" s="446"/>
      <c r="OHM390" s="446"/>
      <c r="OHN390" s="446"/>
      <c r="OHO390" s="446"/>
      <c r="OHP390" s="446"/>
      <c r="OHQ390" s="446"/>
      <c r="OHR390" s="446"/>
      <c r="OHS390" s="446"/>
      <c r="OHT390" s="446"/>
      <c r="OHU390" s="446"/>
      <c r="OHV390" s="446"/>
      <c r="OHW390" s="446"/>
      <c r="OHX390" s="446"/>
      <c r="OHY390" s="446"/>
      <c r="OHZ390" s="446"/>
      <c r="OIA390" s="446"/>
      <c r="OIB390" s="446"/>
      <c r="OIC390" s="446"/>
      <c r="OID390" s="446"/>
      <c r="OIE390" s="446"/>
      <c r="OIF390" s="446"/>
      <c r="OIG390" s="446"/>
      <c r="OIH390" s="446"/>
      <c r="OII390" s="446"/>
      <c r="OIJ390" s="446"/>
      <c r="OIK390" s="446"/>
      <c r="OIL390" s="446"/>
      <c r="OIM390" s="446"/>
      <c r="OIN390" s="446"/>
      <c r="OIO390" s="446"/>
      <c r="OIP390" s="446"/>
      <c r="OIQ390" s="446"/>
      <c r="OIR390" s="446"/>
      <c r="OIS390" s="446"/>
      <c r="OIT390" s="446"/>
      <c r="OIU390" s="446"/>
      <c r="OIV390" s="446"/>
      <c r="OIW390" s="446"/>
      <c r="OIX390" s="446"/>
      <c r="OIY390" s="446"/>
      <c r="OIZ390" s="446"/>
      <c r="OJA390" s="446"/>
      <c r="OJB390" s="446"/>
      <c r="OJC390" s="446"/>
      <c r="OJD390" s="446"/>
      <c r="OJE390" s="446"/>
      <c r="OJF390" s="446"/>
      <c r="OJG390" s="446"/>
      <c r="OJH390" s="446"/>
      <c r="OJI390" s="446"/>
      <c r="OJJ390" s="446"/>
      <c r="OJK390" s="446"/>
      <c r="OJL390" s="446"/>
      <c r="OJM390" s="446"/>
      <c r="OJN390" s="446"/>
      <c r="OJO390" s="446"/>
      <c r="OJP390" s="446"/>
      <c r="OJQ390" s="446"/>
      <c r="OJR390" s="446"/>
      <c r="OJS390" s="446"/>
      <c r="OJT390" s="446"/>
      <c r="OJU390" s="446"/>
      <c r="OJV390" s="446"/>
      <c r="OJW390" s="446"/>
      <c r="OJX390" s="446"/>
      <c r="OJY390" s="446"/>
      <c r="OJZ390" s="446"/>
      <c r="OKA390" s="446"/>
      <c r="OKB390" s="446"/>
      <c r="OKC390" s="446"/>
      <c r="OKD390" s="446"/>
      <c r="OKE390" s="446"/>
      <c r="OKF390" s="446"/>
      <c r="OKG390" s="446"/>
      <c r="OKH390" s="446"/>
      <c r="OKI390" s="446"/>
      <c r="OKJ390" s="446"/>
      <c r="OKK390" s="446"/>
      <c r="OKL390" s="446"/>
      <c r="OKM390" s="446"/>
      <c r="OKN390" s="446"/>
      <c r="OKO390" s="446"/>
      <c r="OKP390" s="446"/>
      <c r="OKQ390" s="446"/>
      <c r="OKR390" s="446"/>
      <c r="OKS390" s="446"/>
      <c r="OKT390" s="446"/>
      <c r="OKU390" s="446"/>
      <c r="OKV390" s="446"/>
      <c r="OKW390" s="446"/>
      <c r="OKX390" s="446"/>
      <c r="OKY390" s="446"/>
      <c r="OKZ390" s="446"/>
      <c r="OLA390" s="446"/>
      <c r="OLB390" s="446"/>
      <c r="OLC390" s="446"/>
      <c r="OLD390" s="446"/>
      <c r="OLE390" s="446"/>
      <c r="OLF390" s="446"/>
      <c r="OLG390" s="446"/>
      <c r="OLH390" s="446"/>
      <c r="OLI390" s="446"/>
      <c r="OLJ390" s="446"/>
      <c r="OLK390" s="446"/>
      <c r="OLL390" s="446"/>
      <c r="OLM390" s="446"/>
      <c r="OLN390" s="446"/>
      <c r="OLO390" s="446"/>
      <c r="OLP390" s="446"/>
      <c r="OLQ390" s="446"/>
      <c r="OLR390" s="446"/>
      <c r="OLS390" s="446"/>
      <c r="OLT390" s="446"/>
      <c r="OLU390" s="446"/>
      <c r="OLV390" s="446"/>
      <c r="OLW390" s="446"/>
      <c r="OLX390" s="446"/>
      <c r="OLY390" s="446"/>
      <c r="OLZ390" s="446"/>
      <c r="OMA390" s="446"/>
      <c r="OMB390" s="446"/>
      <c r="OMC390" s="446"/>
      <c r="OMD390" s="446"/>
      <c r="OME390" s="446"/>
      <c r="OMF390" s="446"/>
      <c r="OMG390" s="446"/>
      <c r="OMH390" s="446"/>
      <c r="OMI390" s="446"/>
      <c r="OMJ390" s="446"/>
      <c r="OMK390" s="446"/>
      <c r="OML390" s="446"/>
      <c r="OMM390" s="446"/>
      <c r="OMN390" s="446"/>
      <c r="OMO390" s="446"/>
      <c r="OMP390" s="446"/>
      <c r="OMQ390" s="446"/>
      <c r="OMR390" s="446"/>
      <c r="OMS390" s="446"/>
      <c r="OMT390" s="446"/>
      <c r="OMU390" s="446"/>
      <c r="OMV390" s="446"/>
      <c r="OMW390" s="446"/>
      <c r="OMX390" s="446"/>
      <c r="OMY390" s="446"/>
      <c r="OMZ390" s="446"/>
      <c r="ONA390" s="446"/>
      <c r="ONB390" s="446"/>
      <c r="ONC390" s="446"/>
      <c r="OND390" s="446"/>
      <c r="ONE390" s="446"/>
      <c r="ONF390" s="446"/>
      <c r="ONG390" s="446"/>
      <c r="ONH390" s="446"/>
      <c r="ONI390" s="446"/>
      <c r="ONJ390" s="446"/>
      <c r="ONK390" s="446"/>
      <c r="ONL390" s="446"/>
      <c r="ONM390" s="446"/>
      <c r="ONN390" s="446"/>
      <c r="ONO390" s="446"/>
      <c r="ONP390" s="446"/>
      <c r="ONQ390" s="446"/>
      <c r="ONR390" s="446"/>
      <c r="ONS390" s="446"/>
      <c r="ONT390" s="446"/>
      <c r="ONU390" s="446"/>
      <c r="ONV390" s="446"/>
      <c r="ONW390" s="446"/>
      <c r="ONX390" s="446"/>
      <c r="ONY390" s="446"/>
      <c r="ONZ390" s="446"/>
      <c r="OOA390" s="446"/>
      <c r="OOB390" s="446"/>
      <c r="OOC390" s="446"/>
      <c r="OOD390" s="446"/>
      <c r="OOE390" s="446"/>
      <c r="OOF390" s="446"/>
      <c r="OOG390" s="446"/>
      <c r="OOH390" s="446"/>
      <c r="OOI390" s="446"/>
      <c r="OOJ390" s="446"/>
      <c r="OOK390" s="446"/>
      <c r="OOL390" s="446"/>
      <c r="OOM390" s="446"/>
      <c r="OON390" s="446"/>
      <c r="OOO390" s="446"/>
      <c r="OOP390" s="446"/>
      <c r="OOQ390" s="446"/>
      <c r="OOR390" s="446"/>
      <c r="OOS390" s="446"/>
      <c r="OOT390" s="446"/>
      <c r="OOU390" s="446"/>
      <c r="OOV390" s="446"/>
      <c r="OOW390" s="446"/>
      <c r="OOX390" s="446"/>
      <c r="OOY390" s="446"/>
      <c r="OOZ390" s="446"/>
      <c r="OPA390" s="446"/>
      <c r="OPB390" s="446"/>
      <c r="OPC390" s="446"/>
      <c r="OPD390" s="446"/>
      <c r="OPE390" s="446"/>
      <c r="OPF390" s="446"/>
      <c r="OPG390" s="446"/>
      <c r="OPH390" s="446"/>
      <c r="OPI390" s="446"/>
      <c r="OPJ390" s="446"/>
      <c r="OPK390" s="446"/>
      <c r="OPL390" s="446"/>
      <c r="OPM390" s="446"/>
      <c r="OPN390" s="446"/>
      <c r="OPO390" s="446"/>
      <c r="OPP390" s="446"/>
      <c r="OPQ390" s="446"/>
      <c r="OPR390" s="446"/>
      <c r="OPS390" s="446"/>
      <c r="OPT390" s="446"/>
      <c r="OPU390" s="446"/>
      <c r="OPV390" s="446"/>
      <c r="OPW390" s="446"/>
      <c r="OPX390" s="446"/>
      <c r="OPY390" s="446"/>
      <c r="OPZ390" s="446"/>
      <c r="OQA390" s="446"/>
      <c r="OQB390" s="446"/>
      <c r="OQC390" s="446"/>
      <c r="OQD390" s="446"/>
      <c r="OQE390" s="446"/>
      <c r="OQF390" s="446"/>
      <c r="OQG390" s="446"/>
      <c r="OQH390" s="446"/>
      <c r="OQI390" s="446"/>
      <c r="OQJ390" s="446"/>
      <c r="OQK390" s="446"/>
      <c r="OQL390" s="446"/>
      <c r="OQM390" s="446"/>
      <c r="OQN390" s="446"/>
      <c r="OQO390" s="446"/>
      <c r="OQP390" s="446"/>
      <c r="OQQ390" s="446"/>
      <c r="OQR390" s="446"/>
      <c r="OQS390" s="446"/>
      <c r="OQT390" s="446"/>
      <c r="OQU390" s="446"/>
      <c r="OQV390" s="446"/>
      <c r="OQW390" s="446"/>
      <c r="OQX390" s="446"/>
      <c r="OQY390" s="446"/>
      <c r="OQZ390" s="446"/>
      <c r="ORA390" s="446"/>
      <c r="ORB390" s="446"/>
      <c r="ORC390" s="446"/>
      <c r="ORD390" s="446"/>
      <c r="ORE390" s="446"/>
      <c r="ORF390" s="446"/>
      <c r="ORG390" s="446"/>
      <c r="ORH390" s="446"/>
      <c r="ORI390" s="446"/>
      <c r="ORJ390" s="446"/>
      <c r="ORK390" s="446"/>
      <c r="ORL390" s="446"/>
      <c r="ORM390" s="446"/>
      <c r="ORN390" s="446"/>
      <c r="ORO390" s="446"/>
      <c r="ORP390" s="446"/>
      <c r="ORQ390" s="446"/>
      <c r="ORR390" s="446"/>
      <c r="ORS390" s="446"/>
      <c r="ORT390" s="446"/>
      <c r="ORU390" s="446"/>
      <c r="ORV390" s="446"/>
      <c r="ORW390" s="446"/>
      <c r="ORX390" s="446"/>
      <c r="ORY390" s="446"/>
      <c r="ORZ390" s="446"/>
      <c r="OSA390" s="446"/>
      <c r="OSB390" s="446"/>
      <c r="OSC390" s="446"/>
      <c r="OSD390" s="446"/>
      <c r="OSE390" s="446"/>
      <c r="OSF390" s="446"/>
      <c r="OSG390" s="446"/>
      <c r="OSH390" s="446"/>
      <c r="OSI390" s="446"/>
      <c r="OSJ390" s="446"/>
      <c r="OSK390" s="446"/>
      <c r="OSL390" s="446"/>
      <c r="OSM390" s="446"/>
      <c r="OSN390" s="446"/>
      <c r="OSO390" s="446"/>
      <c r="OSP390" s="446"/>
      <c r="OSQ390" s="446"/>
      <c r="OSR390" s="446"/>
      <c r="OSS390" s="446"/>
      <c r="OST390" s="446"/>
      <c r="OSU390" s="446"/>
      <c r="OSV390" s="446"/>
      <c r="OSW390" s="446"/>
      <c r="OSX390" s="446"/>
      <c r="OSY390" s="446"/>
      <c r="OSZ390" s="446"/>
      <c r="OTA390" s="446"/>
      <c r="OTB390" s="446"/>
      <c r="OTC390" s="446"/>
      <c r="OTD390" s="446"/>
      <c r="OTE390" s="446"/>
      <c r="OTF390" s="446"/>
      <c r="OTG390" s="446"/>
      <c r="OTH390" s="446"/>
      <c r="OTI390" s="446"/>
      <c r="OTJ390" s="446"/>
      <c r="OTK390" s="446"/>
      <c r="OTL390" s="446"/>
      <c r="OTM390" s="446"/>
      <c r="OTN390" s="446"/>
      <c r="OTO390" s="446"/>
      <c r="OTP390" s="446"/>
      <c r="OTQ390" s="446"/>
      <c r="OTR390" s="446"/>
      <c r="OTS390" s="446"/>
      <c r="OTT390" s="446"/>
      <c r="OTU390" s="446"/>
      <c r="OTV390" s="446"/>
      <c r="OTW390" s="446"/>
      <c r="OTX390" s="446"/>
      <c r="OTY390" s="446"/>
      <c r="OTZ390" s="446"/>
      <c r="OUA390" s="446"/>
      <c r="OUB390" s="446"/>
      <c r="OUC390" s="446"/>
      <c r="OUD390" s="446"/>
      <c r="OUE390" s="446"/>
      <c r="OUF390" s="446"/>
      <c r="OUG390" s="446"/>
      <c r="OUH390" s="446"/>
      <c r="OUI390" s="446"/>
      <c r="OUJ390" s="446"/>
      <c r="OUK390" s="446"/>
      <c r="OUL390" s="446"/>
      <c r="OUM390" s="446"/>
      <c r="OUN390" s="446"/>
      <c r="OUO390" s="446"/>
      <c r="OUP390" s="446"/>
      <c r="OUQ390" s="446"/>
      <c r="OUR390" s="446"/>
      <c r="OUS390" s="446"/>
      <c r="OUT390" s="446"/>
      <c r="OUU390" s="446"/>
      <c r="OUV390" s="446"/>
      <c r="OUW390" s="446"/>
      <c r="OUX390" s="446"/>
      <c r="OUY390" s="446"/>
      <c r="OUZ390" s="446"/>
      <c r="OVA390" s="446"/>
      <c r="OVB390" s="446"/>
      <c r="OVC390" s="446"/>
      <c r="OVD390" s="446"/>
      <c r="OVE390" s="446"/>
      <c r="OVF390" s="446"/>
      <c r="OVG390" s="446"/>
      <c r="OVH390" s="446"/>
      <c r="OVI390" s="446"/>
      <c r="OVJ390" s="446"/>
      <c r="OVK390" s="446"/>
      <c r="OVL390" s="446"/>
      <c r="OVM390" s="446"/>
      <c r="OVN390" s="446"/>
      <c r="OVO390" s="446"/>
      <c r="OVP390" s="446"/>
      <c r="OVQ390" s="446"/>
      <c r="OVR390" s="446"/>
      <c r="OVS390" s="446"/>
      <c r="OVT390" s="446"/>
      <c r="OVU390" s="446"/>
      <c r="OVV390" s="446"/>
      <c r="OVW390" s="446"/>
      <c r="OVX390" s="446"/>
      <c r="OVY390" s="446"/>
      <c r="OVZ390" s="446"/>
      <c r="OWA390" s="446"/>
      <c r="OWB390" s="446"/>
      <c r="OWC390" s="446"/>
      <c r="OWD390" s="446"/>
      <c r="OWE390" s="446"/>
      <c r="OWF390" s="446"/>
      <c r="OWG390" s="446"/>
      <c r="OWH390" s="446"/>
      <c r="OWI390" s="446"/>
      <c r="OWJ390" s="446"/>
      <c r="OWK390" s="446"/>
      <c r="OWL390" s="446"/>
      <c r="OWM390" s="446"/>
      <c r="OWN390" s="446"/>
      <c r="OWO390" s="446"/>
      <c r="OWP390" s="446"/>
      <c r="OWQ390" s="446"/>
      <c r="OWR390" s="446"/>
      <c r="OWS390" s="446"/>
      <c r="OWT390" s="446"/>
      <c r="OWU390" s="446"/>
      <c r="OWV390" s="446"/>
      <c r="OWW390" s="446"/>
      <c r="OWX390" s="446"/>
      <c r="OWY390" s="446"/>
      <c r="OWZ390" s="446"/>
      <c r="OXA390" s="446"/>
      <c r="OXB390" s="446"/>
      <c r="OXC390" s="446"/>
      <c r="OXD390" s="446"/>
      <c r="OXE390" s="446"/>
      <c r="OXF390" s="446"/>
      <c r="OXG390" s="446"/>
      <c r="OXH390" s="446"/>
      <c r="OXI390" s="446"/>
      <c r="OXJ390" s="446"/>
      <c r="OXK390" s="446"/>
      <c r="OXL390" s="446"/>
      <c r="OXM390" s="446"/>
      <c r="OXN390" s="446"/>
      <c r="OXO390" s="446"/>
      <c r="OXP390" s="446"/>
      <c r="OXQ390" s="446"/>
      <c r="OXR390" s="446"/>
      <c r="OXS390" s="446"/>
      <c r="OXT390" s="446"/>
      <c r="OXU390" s="446"/>
      <c r="OXV390" s="446"/>
      <c r="OXW390" s="446"/>
      <c r="OXX390" s="446"/>
      <c r="OXY390" s="446"/>
      <c r="OXZ390" s="446"/>
      <c r="OYA390" s="446"/>
      <c r="OYB390" s="446"/>
      <c r="OYC390" s="446"/>
      <c r="OYD390" s="446"/>
      <c r="OYE390" s="446"/>
      <c r="OYF390" s="446"/>
      <c r="OYG390" s="446"/>
      <c r="OYH390" s="446"/>
      <c r="OYI390" s="446"/>
      <c r="OYJ390" s="446"/>
      <c r="OYK390" s="446"/>
      <c r="OYL390" s="446"/>
      <c r="OYM390" s="446"/>
      <c r="OYN390" s="446"/>
      <c r="OYO390" s="446"/>
      <c r="OYP390" s="446"/>
      <c r="OYQ390" s="446"/>
      <c r="OYR390" s="446"/>
      <c r="OYS390" s="446"/>
      <c r="OYT390" s="446"/>
      <c r="OYU390" s="446"/>
      <c r="OYV390" s="446"/>
      <c r="OYW390" s="446"/>
      <c r="OYX390" s="446"/>
      <c r="OYY390" s="446"/>
      <c r="OYZ390" s="446"/>
      <c r="OZA390" s="446"/>
      <c r="OZB390" s="446"/>
      <c r="OZC390" s="446"/>
      <c r="OZD390" s="446"/>
      <c r="OZE390" s="446"/>
      <c r="OZF390" s="446"/>
      <c r="OZG390" s="446"/>
      <c r="OZH390" s="446"/>
      <c r="OZI390" s="446"/>
      <c r="OZJ390" s="446"/>
      <c r="OZK390" s="446"/>
      <c r="OZL390" s="446"/>
      <c r="OZM390" s="446"/>
      <c r="OZN390" s="446"/>
      <c r="OZO390" s="446"/>
      <c r="OZP390" s="446"/>
      <c r="OZQ390" s="446"/>
      <c r="OZR390" s="446"/>
      <c r="OZS390" s="446"/>
      <c r="OZT390" s="446"/>
      <c r="OZU390" s="446"/>
      <c r="OZV390" s="446"/>
      <c r="OZW390" s="446"/>
      <c r="OZX390" s="446"/>
      <c r="OZY390" s="446"/>
      <c r="OZZ390" s="446"/>
      <c r="PAA390" s="446"/>
      <c r="PAB390" s="446"/>
      <c r="PAC390" s="446"/>
      <c r="PAD390" s="446"/>
      <c r="PAE390" s="446"/>
      <c r="PAF390" s="446"/>
      <c r="PAG390" s="446"/>
      <c r="PAH390" s="446"/>
      <c r="PAI390" s="446"/>
      <c r="PAJ390" s="446"/>
      <c r="PAK390" s="446"/>
      <c r="PAL390" s="446"/>
      <c r="PAM390" s="446"/>
      <c r="PAN390" s="446"/>
      <c r="PAO390" s="446"/>
      <c r="PAP390" s="446"/>
      <c r="PAQ390" s="446"/>
      <c r="PAR390" s="446"/>
      <c r="PAS390" s="446"/>
      <c r="PAT390" s="446"/>
      <c r="PAU390" s="446"/>
      <c r="PAV390" s="446"/>
      <c r="PAW390" s="446"/>
      <c r="PAX390" s="446"/>
      <c r="PAY390" s="446"/>
      <c r="PAZ390" s="446"/>
      <c r="PBA390" s="446"/>
      <c r="PBB390" s="446"/>
      <c r="PBC390" s="446"/>
      <c r="PBD390" s="446"/>
      <c r="PBE390" s="446"/>
      <c r="PBF390" s="446"/>
      <c r="PBG390" s="446"/>
      <c r="PBH390" s="446"/>
      <c r="PBI390" s="446"/>
      <c r="PBJ390" s="446"/>
      <c r="PBK390" s="446"/>
      <c r="PBL390" s="446"/>
      <c r="PBM390" s="446"/>
      <c r="PBN390" s="446"/>
      <c r="PBO390" s="446"/>
      <c r="PBP390" s="446"/>
      <c r="PBQ390" s="446"/>
      <c r="PBR390" s="446"/>
      <c r="PBS390" s="446"/>
      <c r="PBT390" s="446"/>
      <c r="PBU390" s="446"/>
      <c r="PBV390" s="446"/>
      <c r="PBW390" s="446"/>
      <c r="PBX390" s="446"/>
      <c r="PBY390" s="446"/>
      <c r="PBZ390" s="446"/>
      <c r="PCA390" s="446"/>
      <c r="PCB390" s="446"/>
      <c r="PCC390" s="446"/>
      <c r="PCD390" s="446"/>
      <c r="PCE390" s="446"/>
      <c r="PCF390" s="446"/>
      <c r="PCG390" s="446"/>
      <c r="PCH390" s="446"/>
      <c r="PCI390" s="446"/>
      <c r="PCJ390" s="446"/>
      <c r="PCK390" s="446"/>
      <c r="PCL390" s="446"/>
      <c r="PCM390" s="446"/>
      <c r="PCN390" s="446"/>
      <c r="PCO390" s="446"/>
      <c r="PCP390" s="446"/>
      <c r="PCQ390" s="446"/>
      <c r="PCR390" s="446"/>
      <c r="PCS390" s="446"/>
      <c r="PCT390" s="446"/>
      <c r="PCU390" s="446"/>
      <c r="PCV390" s="446"/>
      <c r="PCW390" s="446"/>
      <c r="PCX390" s="446"/>
      <c r="PCY390" s="446"/>
      <c r="PCZ390" s="446"/>
      <c r="PDA390" s="446"/>
      <c r="PDB390" s="446"/>
      <c r="PDC390" s="446"/>
      <c r="PDD390" s="446"/>
      <c r="PDE390" s="446"/>
      <c r="PDF390" s="446"/>
      <c r="PDG390" s="446"/>
      <c r="PDH390" s="446"/>
      <c r="PDI390" s="446"/>
      <c r="PDJ390" s="446"/>
      <c r="PDK390" s="446"/>
      <c r="PDL390" s="446"/>
      <c r="PDM390" s="446"/>
      <c r="PDN390" s="446"/>
      <c r="PDO390" s="446"/>
      <c r="PDP390" s="446"/>
      <c r="PDQ390" s="446"/>
      <c r="PDR390" s="446"/>
      <c r="PDS390" s="446"/>
      <c r="PDT390" s="446"/>
      <c r="PDU390" s="446"/>
      <c r="PDV390" s="446"/>
      <c r="PDW390" s="446"/>
      <c r="PDX390" s="446"/>
      <c r="PDY390" s="446"/>
      <c r="PDZ390" s="446"/>
      <c r="PEA390" s="446"/>
      <c r="PEB390" s="446"/>
      <c r="PEC390" s="446"/>
      <c r="PED390" s="446"/>
      <c r="PEE390" s="446"/>
      <c r="PEF390" s="446"/>
      <c r="PEG390" s="446"/>
      <c r="PEH390" s="446"/>
      <c r="PEI390" s="446"/>
      <c r="PEJ390" s="446"/>
      <c r="PEK390" s="446"/>
      <c r="PEL390" s="446"/>
      <c r="PEM390" s="446"/>
      <c r="PEN390" s="446"/>
      <c r="PEO390" s="446"/>
      <c r="PEP390" s="446"/>
      <c r="PEQ390" s="446"/>
      <c r="PER390" s="446"/>
      <c r="PES390" s="446"/>
      <c r="PET390" s="446"/>
      <c r="PEU390" s="446"/>
      <c r="PEV390" s="446"/>
      <c r="PEW390" s="446"/>
      <c r="PEX390" s="446"/>
      <c r="PEY390" s="446"/>
      <c r="PEZ390" s="446"/>
      <c r="PFA390" s="446"/>
      <c r="PFB390" s="446"/>
      <c r="PFC390" s="446"/>
      <c r="PFD390" s="446"/>
      <c r="PFE390" s="446"/>
      <c r="PFF390" s="446"/>
      <c r="PFG390" s="446"/>
      <c r="PFH390" s="446"/>
      <c r="PFI390" s="446"/>
      <c r="PFJ390" s="446"/>
      <c r="PFK390" s="446"/>
      <c r="PFL390" s="446"/>
      <c r="PFM390" s="446"/>
      <c r="PFN390" s="446"/>
      <c r="PFO390" s="446"/>
      <c r="PFP390" s="446"/>
      <c r="PFQ390" s="446"/>
      <c r="PFR390" s="446"/>
      <c r="PFS390" s="446"/>
      <c r="PFT390" s="446"/>
      <c r="PFU390" s="446"/>
      <c r="PFV390" s="446"/>
      <c r="PFW390" s="446"/>
      <c r="PFX390" s="446"/>
      <c r="PFY390" s="446"/>
      <c r="PFZ390" s="446"/>
      <c r="PGA390" s="446"/>
      <c r="PGB390" s="446"/>
      <c r="PGC390" s="446"/>
      <c r="PGD390" s="446"/>
      <c r="PGE390" s="446"/>
      <c r="PGF390" s="446"/>
      <c r="PGG390" s="446"/>
      <c r="PGH390" s="446"/>
      <c r="PGI390" s="446"/>
      <c r="PGJ390" s="446"/>
      <c r="PGK390" s="446"/>
      <c r="PGL390" s="446"/>
      <c r="PGM390" s="446"/>
      <c r="PGN390" s="446"/>
      <c r="PGO390" s="446"/>
      <c r="PGP390" s="446"/>
      <c r="PGQ390" s="446"/>
      <c r="PGR390" s="446"/>
      <c r="PGS390" s="446"/>
      <c r="PGT390" s="446"/>
      <c r="PGU390" s="446"/>
      <c r="PGV390" s="446"/>
      <c r="PGW390" s="446"/>
      <c r="PGX390" s="446"/>
      <c r="PGY390" s="446"/>
      <c r="PGZ390" s="446"/>
      <c r="PHA390" s="446"/>
      <c r="PHB390" s="446"/>
      <c r="PHC390" s="446"/>
      <c r="PHD390" s="446"/>
      <c r="PHE390" s="446"/>
      <c r="PHF390" s="446"/>
      <c r="PHG390" s="446"/>
      <c r="PHH390" s="446"/>
      <c r="PHI390" s="446"/>
      <c r="PHJ390" s="446"/>
      <c r="PHK390" s="446"/>
      <c r="PHL390" s="446"/>
      <c r="PHM390" s="446"/>
      <c r="PHN390" s="446"/>
      <c r="PHO390" s="446"/>
      <c r="PHP390" s="446"/>
      <c r="PHQ390" s="446"/>
      <c r="PHR390" s="446"/>
      <c r="PHS390" s="446"/>
      <c r="PHT390" s="446"/>
      <c r="PHU390" s="446"/>
      <c r="PHV390" s="446"/>
      <c r="PHW390" s="446"/>
      <c r="PHX390" s="446"/>
      <c r="PHY390" s="446"/>
      <c r="PHZ390" s="446"/>
      <c r="PIA390" s="446"/>
      <c r="PIB390" s="446"/>
      <c r="PIC390" s="446"/>
      <c r="PID390" s="446"/>
      <c r="PIE390" s="446"/>
      <c r="PIF390" s="446"/>
      <c r="PIG390" s="446"/>
      <c r="PIH390" s="446"/>
      <c r="PII390" s="446"/>
      <c r="PIJ390" s="446"/>
      <c r="PIK390" s="446"/>
      <c r="PIL390" s="446"/>
      <c r="PIM390" s="446"/>
      <c r="PIN390" s="446"/>
      <c r="PIO390" s="446"/>
      <c r="PIP390" s="446"/>
      <c r="PIQ390" s="446"/>
      <c r="PIR390" s="446"/>
      <c r="PIS390" s="446"/>
      <c r="PIT390" s="446"/>
      <c r="PIU390" s="446"/>
      <c r="PIV390" s="446"/>
      <c r="PIW390" s="446"/>
      <c r="PIX390" s="446"/>
      <c r="PIY390" s="446"/>
      <c r="PIZ390" s="446"/>
      <c r="PJA390" s="446"/>
      <c r="PJB390" s="446"/>
      <c r="PJC390" s="446"/>
      <c r="PJD390" s="446"/>
      <c r="PJE390" s="446"/>
      <c r="PJF390" s="446"/>
      <c r="PJG390" s="446"/>
      <c r="PJH390" s="446"/>
      <c r="PJI390" s="446"/>
      <c r="PJJ390" s="446"/>
      <c r="PJK390" s="446"/>
      <c r="PJL390" s="446"/>
      <c r="PJM390" s="446"/>
      <c r="PJN390" s="446"/>
      <c r="PJO390" s="446"/>
      <c r="PJP390" s="446"/>
      <c r="PJQ390" s="446"/>
      <c r="PJR390" s="446"/>
      <c r="PJS390" s="446"/>
      <c r="PJT390" s="446"/>
      <c r="PJU390" s="446"/>
      <c r="PJV390" s="446"/>
      <c r="PJW390" s="446"/>
      <c r="PJX390" s="446"/>
      <c r="PJY390" s="446"/>
      <c r="PJZ390" s="446"/>
      <c r="PKA390" s="446"/>
      <c r="PKB390" s="446"/>
      <c r="PKC390" s="446"/>
      <c r="PKD390" s="446"/>
      <c r="PKE390" s="446"/>
      <c r="PKF390" s="446"/>
      <c r="PKG390" s="446"/>
      <c r="PKH390" s="446"/>
      <c r="PKI390" s="446"/>
      <c r="PKJ390" s="446"/>
      <c r="PKK390" s="446"/>
      <c r="PKL390" s="446"/>
      <c r="PKM390" s="446"/>
      <c r="PKN390" s="446"/>
      <c r="PKO390" s="446"/>
      <c r="PKP390" s="446"/>
      <c r="PKQ390" s="446"/>
      <c r="PKR390" s="446"/>
      <c r="PKS390" s="446"/>
      <c r="PKT390" s="446"/>
      <c r="PKU390" s="446"/>
      <c r="PKV390" s="446"/>
      <c r="PKW390" s="446"/>
      <c r="PKX390" s="446"/>
      <c r="PKY390" s="446"/>
      <c r="PKZ390" s="446"/>
      <c r="PLA390" s="446"/>
      <c r="PLB390" s="446"/>
      <c r="PLC390" s="446"/>
      <c r="PLD390" s="446"/>
      <c r="PLE390" s="446"/>
      <c r="PLF390" s="446"/>
      <c r="PLG390" s="446"/>
      <c r="PLH390" s="446"/>
      <c r="PLI390" s="446"/>
      <c r="PLJ390" s="446"/>
      <c r="PLK390" s="446"/>
      <c r="PLL390" s="446"/>
      <c r="PLM390" s="446"/>
      <c r="PLN390" s="446"/>
      <c r="PLO390" s="446"/>
      <c r="PLP390" s="446"/>
      <c r="PLQ390" s="446"/>
      <c r="PLR390" s="446"/>
      <c r="PLS390" s="446"/>
      <c r="PLT390" s="446"/>
      <c r="PLU390" s="446"/>
      <c r="PLV390" s="446"/>
      <c r="PLW390" s="446"/>
      <c r="PLX390" s="446"/>
      <c r="PLY390" s="446"/>
      <c r="PLZ390" s="446"/>
      <c r="PMA390" s="446"/>
      <c r="PMB390" s="446"/>
      <c r="PMC390" s="446"/>
      <c r="PMD390" s="446"/>
      <c r="PME390" s="446"/>
      <c r="PMF390" s="446"/>
      <c r="PMG390" s="446"/>
      <c r="PMH390" s="446"/>
      <c r="PMI390" s="446"/>
      <c r="PMJ390" s="446"/>
      <c r="PMK390" s="446"/>
      <c r="PML390" s="446"/>
      <c r="PMM390" s="446"/>
      <c r="PMN390" s="446"/>
      <c r="PMO390" s="446"/>
      <c r="PMP390" s="446"/>
      <c r="PMQ390" s="446"/>
      <c r="PMR390" s="446"/>
      <c r="PMS390" s="446"/>
      <c r="PMT390" s="446"/>
      <c r="PMU390" s="446"/>
      <c r="PMV390" s="446"/>
      <c r="PMW390" s="446"/>
      <c r="PMX390" s="446"/>
      <c r="PMY390" s="446"/>
      <c r="PMZ390" s="446"/>
      <c r="PNA390" s="446"/>
      <c r="PNB390" s="446"/>
      <c r="PNC390" s="446"/>
      <c r="PND390" s="446"/>
      <c r="PNE390" s="446"/>
      <c r="PNF390" s="446"/>
      <c r="PNG390" s="446"/>
      <c r="PNH390" s="446"/>
      <c r="PNI390" s="446"/>
      <c r="PNJ390" s="446"/>
      <c r="PNK390" s="446"/>
      <c r="PNL390" s="446"/>
      <c r="PNM390" s="446"/>
      <c r="PNN390" s="446"/>
      <c r="PNO390" s="446"/>
      <c r="PNP390" s="446"/>
      <c r="PNQ390" s="446"/>
      <c r="PNR390" s="446"/>
      <c r="PNS390" s="446"/>
      <c r="PNT390" s="446"/>
      <c r="PNU390" s="446"/>
      <c r="PNV390" s="446"/>
      <c r="PNW390" s="446"/>
      <c r="PNX390" s="446"/>
      <c r="PNY390" s="446"/>
      <c r="PNZ390" s="446"/>
      <c r="POA390" s="446"/>
      <c r="POB390" s="446"/>
      <c r="POC390" s="446"/>
      <c r="POD390" s="446"/>
      <c r="POE390" s="446"/>
      <c r="POF390" s="446"/>
      <c r="POG390" s="446"/>
      <c r="POH390" s="446"/>
      <c r="POI390" s="446"/>
      <c r="POJ390" s="446"/>
      <c r="POK390" s="446"/>
      <c r="POL390" s="446"/>
      <c r="POM390" s="446"/>
      <c r="PON390" s="446"/>
      <c r="POO390" s="446"/>
      <c r="POP390" s="446"/>
      <c r="POQ390" s="446"/>
      <c r="POR390" s="446"/>
      <c r="POS390" s="446"/>
      <c r="POT390" s="446"/>
      <c r="POU390" s="446"/>
      <c r="POV390" s="446"/>
      <c r="POW390" s="446"/>
      <c r="POX390" s="446"/>
      <c r="POY390" s="446"/>
      <c r="POZ390" s="446"/>
      <c r="PPA390" s="446"/>
      <c r="PPB390" s="446"/>
      <c r="PPC390" s="446"/>
      <c r="PPD390" s="446"/>
      <c r="PPE390" s="446"/>
      <c r="PPF390" s="446"/>
      <c r="PPG390" s="446"/>
      <c r="PPH390" s="446"/>
      <c r="PPI390" s="446"/>
      <c r="PPJ390" s="446"/>
      <c r="PPK390" s="446"/>
      <c r="PPL390" s="446"/>
      <c r="PPM390" s="446"/>
      <c r="PPN390" s="446"/>
      <c r="PPO390" s="446"/>
      <c r="PPP390" s="446"/>
      <c r="PPQ390" s="446"/>
      <c r="PPR390" s="446"/>
      <c r="PPS390" s="446"/>
      <c r="PPT390" s="446"/>
      <c r="PPU390" s="446"/>
      <c r="PPV390" s="446"/>
      <c r="PPW390" s="446"/>
      <c r="PPX390" s="446"/>
      <c r="PPY390" s="446"/>
      <c r="PPZ390" s="446"/>
      <c r="PQA390" s="446"/>
      <c r="PQB390" s="446"/>
      <c r="PQC390" s="446"/>
      <c r="PQD390" s="446"/>
      <c r="PQE390" s="446"/>
      <c r="PQF390" s="446"/>
      <c r="PQG390" s="446"/>
      <c r="PQH390" s="446"/>
      <c r="PQI390" s="446"/>
      <c r="PQJ390" s="446"/>
      <c r="PQK390" s="446"/>
      <c r="PQL390" s="446"/>
      <c r="PQM390" s="446"/>
      <c r="PQN390" s="446"/>
      <c r="PQO390" s="446"/>
      <c r="PQP390" s="446"/>
      <c r="PQQ390" s="446"/>
      <c r="PQR390" s="446"/>
      <c r="PQS390" s="446"/>
      <c r="PQT390" s="446"/>
      <c r="PQU390" s="446"/>
      <c r="PQV390" s="446"/>
      <c r="PQW390" s="446"/>
      <c r="PQX390" s="446"/>
      <c r="PQY390" s="446"/>
      <c r="PQZ390" s="446"/>
      <c r="PRA390" s="446"/>
      <c r="PRB390" s="446"/>
      <c r="PRC390" s="446"/>
      <c r="PRD390" s="446"/>
      <c r="PRE390" s="446"/>
      <c r="PRF390" s="446"/>
      <c r="PRG390" s="446"/>
      <c r="PRH390" s="446"/>
      <c r="PRI390" s="446"/>
      <c r="PRJ390" s="446"/>
      <c r="PRK390" s="446"/>
      <c r="PRL390" s="446"/>
      <c r="PRM390" s="446"/>
      <c r="PRN390" s="446"/>
      <c r="PRO390" s="446"/>
      <c r="PRP390" s="446"/>
      <c r="PRQ390" s="446"/>
      <c r="PRR390" s="446"/>
      <c r="PRS390" s="446"/>
      <c r="PRT390" s="446"/>
      <c r="PRU390" s="446"/>
      <c r="PRV390" s="446"/>
      <c r="PRW390" s="446"/>
      <c r="PRX390" s="446"/>
      <c r="PRY390" s="446"/>
      <c r="PRZ390" s="446"/>
      <c r="PSA390" s="446"/>
      <c r="PSB390" s="446"/>
      <c r="PSC390" s="446"/>
      <c r="PSD390" s="446"/>
      <c r="PSE390" s="446"/>
      <c r="PSF390" s="446"/>
      <c r="PSG390" s="446"/>
      <c r="PSH390" s="446"/>
      <c r="PSI390" s="446"/>
      <c r="PSJ390" s="446"/>
      <c r="PSK390" s="446"/>
      <c r="PSL390" s="446"/>
      <c r="PSM390" s="446"/>
      <c r="PSN390" s="446"/>
      <c r="PSO390" s="446"/>
      <c r="PSP390" s="446"/>
      <c r="PSQ390" s="446"/>
      <c r="PSR390" s="446"/>
      <c r="PSS390" s="446"/>
      <c r="PST390" s="446"/>
      <c r="PSU390" s="446"/>
      <c r="PSV390" s="446"/>
      <c r="PSW390" s="446"/>
      <c r="PSX390" s="446"/>
      <c r="PSY390" s="446"/>
      <c r="PSZ390" s="446"/>
      <c r="PTA390" s="446"/>
      <c r="PTB390" s="446"/>
      <c r="PTC390" s="446"/>
      <c r="PTD390" s="446"/>
      <c r="PTE390" s="446"/>
      <c r="PTF390" s="446"/>
      <c r="PTG390" s="446"/>
      <c r="PTH390" s="446"/>
      <c r="PTI390" s="446"/>
      <c r="PTJ390" s="446"/>
      <c r="PTK390" s="446"/>
      <c r="PTL390" s="446"/>
      <c r="PTM390" s="446"/>
      <c r="PTN390" s="446"/>
      <c r="PTO390" s="446"/>
      <c r="PTP390" s="446"/>
      <c r="PTQ390" s="446"/>
      <c r="PTR390" s="446"/>
      <c r="PTS390" s="446"/>
      <c r="PTT390" s="446"/>
      <c r="PTU390" s="446"/>
      <c r="PTV390" s="446"/>
      <c r="PTW390" s="446"/>
      <c r="PTX390" s="446"/>
      <c r="PTY390" s="446"/>
      <c r="PTZ390" s="446"/>
      <c r="PUA390" s="446"/>
      <c r="PUB390" s="446"/>
      <c r="PUC390" s="446"/>
      <c r="PUD390" s="446"/>
      <c r="PUE390" s="446"/>
      <c r="PUF390" s="446"/>
      <c r="PUG390" s="446"/>
      <c r="PUH390" s="446"/>
      <c r="PUI390" s="446"/>
      <c r="PUJ390" s="446"/>
      <c r="PUK390" s="446"/>
      <c r="PUL390" s="446"/>
      <c r="PUM390" s="446"/>
      <c r="PUN390" s="446"/>
      <c r="PUO390" s="446"/>
      <c r="PUP390" s="446"/>
      <c r="PUQ390" s="446"/>
      <c r="PUR390" s="446"/>
      <c r="PUS390" s="446"/>
      <c r="PUT390" s="446"/>
      <c r="PUU390" s="446"/>
      <c r="PUV390" s="446"/>
      <c r="PUW390" s="446"/>
      <c r="PUX390" s="446"/>
      <c r="PUY390" s="446"/>
      <c r="PUZ390" s="446"/>
      <c r="PVA390" s="446"/>
      <c r="PVB390" s="446"/>
      <c r="PVC390" s="446"/>
      <c r="PVD390" s="446"/>
      <c r="PVE390" s="446"/>
      <c r="PVF390" s="446"/>
      <c r="PVG390" s="446"/>
      <c r="PVH390" s="446"/>
      <c r="PVI390" s="446"/>
      <c r="PVJ390" s="446"/>
      <c r="PVK390" s="446"/>
      <c r="PVL390" s="446"/>
      <c r="PVM390" s="446"/>
      <c r="PVN390" s="446"/>
      <c r="PVO390" s="446"/>
      <c r="PVP390" s="446"/>
      <c r="PVQ390" s="446"/>
      <c r="PVR390" s="446"/>
      <c r="PVS390" s="446"/>
      <c r="PVT390" s="446"/>
      <c r="PVU390" s="446"/>
      <c r="PVV390" s="446"/>
      <c r="PVW390" s="446"/>
      <c r="PVX390" s="446"/>
      <c r="PVY390" s="446"/>
      <c r="PVZ390" s="446"/>
      <c r="PWA390" s="446"/>
      <c r="PWB390" s="446"/>
      <c r="PWC390" s="446"/>
      <c r="PWD390" s="446"/>
      <c r="PWE390" s="446"/>
      <c r="PWF390" s="446"/>
      <c r="PWG390" s="446"/>
      <c r="PWH390" s="446"/>
      <c r="PWI390" s="446"/>
      <c r="PWJ390" s="446"/>
      <c r="PWK390" s="446"/>
      <c r="PWL390" s="446"/>
      <c r="PWM390" s="446"/>
      <c r="PWN390" s="446"/>
      <c r="PWO390" s="446"/>
      <c r="PWP390" s="446"/>
      <c r="PWQ390" s="446"/>
      <c r="PWR390" s="446"/>
      <c r="PWS390" s="446"/>
      <c r="PWT390" s="446"/>
      <c r="PWU390" s="446"/>
      <c r="PWV390" s="446"/>
      <c r="PWW390" s="446"/>
      <c r="PWX390" s="446"/>
      <c r="PWY390" s="446"/>
      <c r="PWZ390" s="446"/>
      <c r="PXA390" s="446"/>
      <c r="PXB390" s="446"/>
      <c r="PXC390" s="446"/>
      <c r="PXD390" s="446"/>
      <c r="PXE390" s="446"/>
      <c r="PXF390" s="446"/>
      <c r="PXG390" s="446"/>
      <c r="PXH390" s="446"/>
      <c r="PXI390" s="446"/>
      <c r="PXJ390" s="446"/>
      <c r="PXK390" s="446"/>
      <c r="PXL390" s="446"/>
      <c r="PXM390" s="446"/>
      <c r="PXN390" s="446"/>
      <c r="PXO390" s="446"/>
      <c r="PXP390" s="446"/>
      <c r="PXQ390" s="446"/>
      <c r="PXR390" s="446"/>
      <c r="PXS390" s="446"/>
      <c r="PXT390" s="446"/>
      <c r="PXU390" s="446"/>
      <c r="PXV390" s="446"/>
      <c r="PXW390" s="446"/>
      <c r="PXX390" s="446"/>
      <c r="PXY390" s="446"/>
      <c r="PXZ390" s="446"/>
      <c r="PYA390" s="446"/>
      <c r="PYB390" s="446"/>
      <c r="PYC390" s="446"/>
      <c r="PYD390" s="446"/>
      <c r="PYE390" s="446"/>
      <c r="PYF390" s="446"/>
      <c r="PYG390" s="446"/>
      <c r="PYH390" s="446"/>
      <c r="PYI390" s="446"/>
      <c r="PYJ390" s="446"/>
      <c r="PYK390" s="446"/>
      <c r="PYL390" s="446"/>
      <c r="PYM390" s="446"/>
      <c r="PYN390" s="446"/>
      <c r="PYO390" s="446"/>
      <c r="PYP390" s="446"/>
      <c r="PYQ390" s="446"/>
      <c r="PYR390" s="446"/>
      <c r="PYS390" s="446"/>
      <c r="PYT390" s="446"/>
      <c r="PYU390" s="446"/>
      <c r="PYV390" s="446"/>
      <c r="PYW390" s="446"/>
      <c r="PYX390" s="446"/>
      <c r="PYY390" s="446"/>
      <c r="PYZ390" s="446"/>
      <c r="PZA390" s="446"/>
      <c r="PZB390" s="446"/>
      <c r="PZC390" s="446"/>
      <c r="PZD390" s="446"/>
      <c r="PZE390" s="446"/>
      <c r="PZF390" s="446"/>
      <c r="PZG390" s="446"/>
      <c r="PZH390" s="446"/>
      <c r="PZI390" s="446"/>
      <c r="PZJ390" s="446"/>
      <c r="PZK390" s="446"/>
      <c r="PZL390" s="446"/>
      <c r="PZM390" s="446"/>
      <c r="PZN390" s="446"/>
      <c r="PZO390" s="446"/>
      <c r="PZP390" s="446"/>
      <c r="PZQ390" s="446"/>
      <c r="PZR390" s="446"/>
      <c r="PZS390" s="446"/>
      <c r="PZT390" s="446"/>
      <c r="PZU390" s="446"/>
      <c r="PZV390" s="446"/>
      <c r="PZW390" s="446"/>
      <c r="PZX390" s="446"/>
      <c r="PZY390" s="446"/>
      <c r="PZZ390" s="446"/>
      <c r="QAA390" s="446"/>
      <c r="QAB390" s="446"/>
      <c r="QAC390" s="446"/>
      <c r="QAD390" s="446"/>
      <c r="QAE390" s="446"/>
      <c r="QAF390" s="446"/>
      <c r="QAG390" s="446"/>
      <c r="QAH390" s="446"/>
      <c r="QAI390" s="446"/>
      <c r="QAJ390" s="446"/>
      <c r="QAK390" s="446"/>
      <c r="QAL390" s="446"/>
      <c r="QAM390" s="446"/>
      <c r="QAN390" s="446"/>
      <c r="QAO390" s="446"/>
      <c r="QAP390" s="446"/>
      <c r="QAQ390" s="446"/>
      <c r="QAR390" s="446"/>
      <c r="QAS390" s="446"/>
      <c r="QAT390" s="446"/>
      <c r="QAU390" s="446"/>
      <c r="QAV390" s="446"/>
      <c r="QAW390" s="446"/>
      <c r="QAX390" s="446"/>
      <c r="QAY390" s="446"/>
      <c r="QAZ390" s="446"/>
      <c r="QBA390" s="446"/>
      <c r="QBB390" s="446"/>
      <c r="QBC390" s="446"/>
      <c r="QBD390" s="446"/>
      <c r="QBE390" s="446"/>
      <c r="QBF390" s="446"/>
      <c r="QBG390" s="446"/>
      <c r="QBH390" s="446"/>
      <c r="QBI390" s="446"/>
      <c r="QBJ390" s="446"/>
      <c r="QBK390" s="446"/>
      <c r="QBL390" s="446"/>
      <c r="QBM390" s="446"/>
      <c r="QBN390" s="446"/>
      <c r="QBO390" s="446"/>
      <c r="QBP390" s="446"/>
      <c r="QBQ390" s="446"/>
      <c r="QBR390" s="446"/>
      <c r="QBS390" s="446"/>
      <c r="QBT390" s="446"/>
      <c r="QBU390" s="446"/>
      <c r="QBV390" s="446"/>
      <c r="QBW390" s="446"/>
      <c r="QBX390" s="446"/>
      <c r="QBY390" s="446"/>
      <c r="QBZ390" s="446"/>
      <c r="QCA390" s="446"/>
      <c r="QCB390" s="446"/>
      <c r="QCC390" s="446"/>
      <c r="QCD390" s="446"/>
      <c r="QCE390" s="446"/>
      <c r="QCF390" s="446"/>
      <c r="QCG390" s="446"/>
      <c r="QCH390" s="446"/>
      <c r="QCI390" s="446"/>
      <c r="QCJ390" s="446"/>
      <c r="QCK390" s="446"/>
      <c r="QCL390" s="446"/>
      <c r="QCM390" s="446"/>
      <c r="QCN390" s="446"/>
      <c r="QCO390" s="446"/>
      <c r="QCP390" s="446"/>
      <c r="QCQ390" s="446"/>
      <c r="QCR390" s="446"/>
      <c r="QCS390" s="446"/>
      <c r="QCT390" s="446"/>
      <c r="QCU390" s="446"/>
      <c r="QCV390" s="446"/>
      <c r="QCW390" s="446"/>
      <c r="QCX390" s="446"/>
      <c r="QCY390" s="446"/>
      <c r="QCZ390" s="446"/>
      <c r="QDA390" s="446"/>
      <c r="QDB390" s="446"/>
      <c r="QDC390" s="446"/>
      <c r="QDD390" s="446"/>
      <c r="QDE390" s="446"/>
      <c r="QDF390" s="446"/>
      <c r="QDG390" s="446"/>
      <c r="QDH390" s="446"/>
      <c r="QDI390" s="446"/>
      <c r="QDJ390" s="446"/>
      <c r="QDK390" s="446"/>
      <c r="QDL390" s="446"/>
      <c r="QDM390" s="446"/>
      <c r="QDN390" s="446"/>
      <c r="QDO390" s="446"/>
      <c r="QDP390" s="446"/>
      <c r="QDQ390" s="446"/>
      <c r="QDR390" s="446"/>
      <c r="QDS390" s="446"/>
      <c r="QDT390" s="446"/>
      <c r="QDU390" s="446"/>
      <c r="QDV390" s="446"/>
      <c r="QDW390" s="446"/>
      <c r="QDX390" s="446"/>
      <c r="QDY390" s="446"/>
      <c r="QDZ390" s="446"/>
      <c r="QEA390" s="446"/>
      <c r="QEB390" s="446"/>
      <c r="QEC390" s="446"/>
      <c r="QED390" s="446"/>
      <c r="QEE390" s="446"/>
      <c r="QEF390" s="446"/>
      <c r="QEG390" s="446"/>
      <c r="QEH390" s="446"/>
      <c r="QEI390" s="446"/>
      <c r="QEJ390" s="446"/>
      <c r="QEK390" s="446"/>
      <c r="QEL390" s="446"/>
      <c r="QEM390" s="446"/>
      <c r="QEN390" s="446"/>
      <c r="QEO390" s="446"/>
      <c r="QEP390" s="446"/>
      <c r="QEQ390" s="446"/>
      <c r="QER390" s="446"/>
      <c r="QES390" s="446"/>
      <c r="QET390" s="446"/>
      <c r="QEU390" s="446"/>
      <c r="QEV390" s="446"/>
      <c r="QEW390" s="446"/>
      <c r="QEX390" s="446"/>
      <c r="QEY390" s="446"/>
      <c r="QEZ390" s="446"/>
      <c r="QFA390" s="446"/>
      <c r="QFB390" s="446"/>
      <c r="QFC390" s="446"/>
      <c r="QFD390" s="446"/>
      <c r="QFE390" s="446"/>
      <c r="QFF390" s="446"/>
      <c r="QFG390" s="446"/>
      <c r="QFH390" s="446"/>
      <c r="QFI390" s="446"/>
      <c r="QFJ390" s="446"/>
      <c r="QFK390" s="446"/>
      <c r="QFL390" s="446"/>
      <c r="QFM390" s="446"/>
      <c r="QFN390" s="446"/>
      <c r="QFO390" s="446"/>
      <c r="QFP390" s="446"/>
      <c r="QFQ390" s="446"/>
      <c r="QFR390" s="446"/>
      <c r="QFS390" s="446"/>
      <c r="QFT390" s="446"/>
      <c r="QFU390" s="446"/>
      <c r="QFV390" s="446"/>
      <c r="QFW390" s="446"/>
      <c r="QFX390" s="446"/>
      <c r="QFY390" s="446"/>
      <c r="QFZ390" s="446"/>
      <c r="QGA390" s="446"/>
      <c r="QGB390" s="446"/>
      <c r="QGC390" s="446"/>
      <c r="QGD390" s="446"/>
      <c r="QGE390" s="446"/>
      <c r="QGF390" s="446"/>
      <c r="QGG390" s="446"/>
      <c r="QGH390" s="446"/>
      <c r="QGI390" s="446"/>
      <c r="QGJ390" s="446"/>
      <c r="QGK390" s="446"/>
      <c r="QGL390" s="446"/>
      <c r="QGM390" s="446"/>
      <c r="QGN390" s="446"/>
      <c r="QGO390" s="446"/>
      <c r="QGP390" s="446"/>
      <c r="QGQ390" s="446"/>
      <c r="QGR390" s="446"/>
      <c r="QGS390" s="446"/>
      <c r="QGT390" s="446"/>
      <c r="QGU390" s="446"/>
      <c r="QGV390" s="446"/>
      <c r="QGW390" s="446"/>
      <c r="QGX390" s="446"/>
      <c r="QGY390" s="446"/>
      <c r="QGZ390" s="446"/>
      <c r="QHA390" s="446"/>
      <c r="QHB390" s="446"/>
      <c r="QHC390" s="446"/>
      <c r="QHD390" s="446"/>
      <c r="QHE390" s="446"/>
      <c r="QHF390" s="446"/>
      <c r="QHG390" s="446"/>
      <c r="QHH390" s="446"/>
      <c r="QHI390" s="446"/>
      <c r="QHJ390" s="446"/>
      <c r="QHK390" s="446"/>
      <c r="QHL390" s="446"/>
      <c r="QHM390" s="446"/>
      <c r="QHN390" s="446"/>
      <c r="QHO390" s="446"/>
      <c r="QHP390" s="446"/>
      <c r="QHQ390" s="446"/>
      <c r="QHR390" s="446"/>
      <c r="QHS390" s="446"/>
      <c r="QHT390" s="446"/>
      <c r="QHU390" s="446"/>
      <c r="QHV390" s="446"/>
      <c r="QHW390" s="446"/>
      <c r="QHX390" s="446"/>
      <c r="QHY390" s="446"/>
      <c r="QHZ390" s="446"/>
      <c r="QIA390" s="446"/>
      <c r="QIB390" s="446"/>
      <c r="QIC390" s="446"/>
      <c r="QID390" s="446"/>
      <c r="QIE390" s="446"/>
      <c r="QIF390" s="446"/>
      <c r="QIG390" s="446"/>
      <c r="QIH390" s="446"/>
      <c r="QII390" s="446"/>
      <c r="QIJ390" s="446"/>
      <c r="QIK390" s="446"/>
      <c r="QIL390" s="446"/>
      <c r="QIM390" s="446"/>
      <c r="QIN390" s="446"/>
      <c r="QIO390" s="446"/>
      <c r="QIP390" s="446"/>
      <c r="QIQ390" s="446"/>
      <c r="QIR390" s="446"/>
      <c r="QIS390" s="446"/>
      <c r="QIT390" s="446"/>
      <c r="QIU390" s="446"/>
      <c r="QIV390" s="446"/>
      <c r="QIW390" s="446"/>
      <c r="QIX390" s="446"/>
      <c r="QIY390" s="446"/>
      <c r="QIZ390" s="446"/>
      <c r="QJA390" s="446"/>
      <c r="QJB390" s="446"/>
      <c r="QJC390" s="446"/>
      <c r="QJD390" s="446"/>
      <c r="QJE390" s="446"/>
      <c r="QJF390" s="446"/>
      <c r="QJG390" s="446"/>
      <c r="QJH390" s="446"/>
      <c r="QJI390" s="446"/>
      <c r="QJJ390" s="446"/>
      <c r="QJK390" s="446"/>
      <c r="QJL390" s="446"/>
      <c r="QJM390" s="446"/>
      <c r="QJN390" s="446"/>
      <c r="QJO390" s="446"/>
      <c r="QJP390" s="446"/>
      <c r="QJQ390" s="446"/>
      <c r="QJR390" s="446"/>
      <c r="QJS390" s="446"/>
      <c r="QJT390" s="446"/>
      <c r="QJU390" s="446"/>
      <c r="QJV390" s="446"/>
      <c r="QJW390" s="446"/>
      <c r="QJX390" s="446"/>
      <c r="QJY390" s="446"/>
      <c r="QJZ390" s="446"/>
      <c r="QKA390" s="446"/>
      <c r="QKB390" s="446"/>
      <c r="QKC390" s="446"/>
      <c r="QKD390" s="446"/>
      <c r="QKE390" s="446"/>
      <c r="QKF390" s="446"/>
      <c r="QKG390" s="446"/>
      <c r="QKH390" s="446"/>
      <c r="QKI390" s="446"/>
      <c r="QKJ390" s="446"/>
      <c r="QKK390" s="446"/>
      <c r="QKL390" s="446"/>
      <c r="QKM390" s="446"/>
      <c r="QKN390" s="446"/>
      <c r="QKO390" s="446"/>
      <c r="QKP390" s="446"/>
      <c r="QKQ390" s="446"/>
      <c r="QKR390" s="446"/>
      <c r="QKS390" s="446"/>
      <c r="QKT390" s="446"/>
      <c r="QKU390" s="446"/>
      <c r="QKV390" s="446"/>
      <c r="QKW390" s="446"/>
      <c r="QKX390" s="446"/>
      <c r="QKY390" s="446"/>
      <c r="QKZ390" s="446"/>
      <c r="QLA390" s="446"/>
      <c r="QLB390" s="446"/>
      <c r="QLC390" s="446"/>
      <c r="QLD390" s="446"/>
      <c r="QLE390" s="446"/>
      <c r="QLF390" s="446"/>
      <c r="QLG390" s="446"/>
      <c r="QLH390" s="446"/>
      <c r="QLI390" s="446"/>
      <c r="QLJ390" s="446"/>
      <c r="QLK390" s="446"/>
      <c r="QLL390" s="446"/>
      <c r="QLM390" s="446"/>
      <c r="QLN390" s="446"/>
      <c r="QLO390" s="446"/>
      <c r="QLP390" s="446"/>
      <c r="QLQ390" s="446"/>
      <c r="QLR390" s="446"/>
      <c r="QLS390" s="446"/>
      <c r="QLT390" s="446"/>
      <c r="QLU390" s="446"/>
      <c r="QLV390" s="446"/>
      <c r="QLW390" s="446"/>
      <c r="QLX390" s="446"/>
      <c r="QLY390" s="446"/>
      <c r="QLZ390" s="446"/>
      <c r="QMA390" s="446"/>
      <c r="QMB390" s="446"/>
      <c r="QMC390" s="446"/>
      <c r="QMD390" s="446"/>
      <c r="QME390" s="446"/>
      <c r="QMF390" s="446"/>
      <c r="QMG390" s="446"/>
      <c r="QMH390" s="446"/>
      <c r="QMI390" s="446"/>
      <c r="QMJ390" s="446"/>
      <c r="QMK390" s="446"/>
      <c r="QML390" s="446"/>
      <c r="QMM390" s="446"/>
      <c r="QMN390" s="446"/>
      <c r="QMO390" s="446"/>
      <c r="QMP390" s="446"/>
      <c r="QMQ390" s="446"/>
      <c r="QMR390" s="446"/>
      <c r="QMS390" s="446"/>
      <c r="QMT390" s="446"/>
      <c r="QMU390" s="446"/>
      <c r="QMV390" s="446"/>
      <c r="QMW390" s="446"/>
      <c r="QMX390" s="446"/>
      <c r="QMY390" s="446"/>
      <c r="QMZ390" s="446"/>
      <c r="QNA390" s="446"/>
      <c r="QNB390" s="446"/>
      <c r="QNC390" s="446"/>
      <c r="QND390" s="446"/>
      <c r="QNE390" s="446"/>
      <c r="QNF390" s="446"/>
      <c r="QNG390" s="446"/>
      <c r="QNH390" s="446"/>
      <c r="QNI390" s="446"/>
      <c r="QNJ390" s="446"/>
      <c r="QNK390" s="446"/>
      <c r="QNL390" s="446"/>
      <c r="QNM390" s="446"/>
      <c r="QNN390" s="446"/>
      <c r="QNO390" s="446"/>
      <c r="QNP390" s="446"/>
      <c r="QNQ390" s="446"/>
      <c r="QNR390" s="446"/>
      <c r="QNS390" s="446"/>
      <c r="QNT390" s="446"/>
      <c r="QNU390" s="446"/>
      <c r="QNV390" s="446"/>
      <c r="QNW390" s="446"/>
      <c r="QNX390" s="446"/>
      <c r="QNY390" s="446"/>
      <c r="QNZ390" s="446"/>
      <c r="QOA390" s="446"/>
      <c r="QOB390" s="446"/>
      <c r="QOC390" s="446"/>
      <c r="QOD390" s="446"/>
      <c r="QOE390" s="446"/>
      <c r="QOF390" s="446"/>
      <c r="QOG390" s="446"/>
      <c r="QOH390" s="446"/>
      <c r="QOI390" s="446"/>
      <c r="QOJ390" s="446"/>
      <c r="QOK390" s="446"/>
      <c r="QOL390" s="446"/>
      <c r="QOM390" s="446"/>
      <c r="QON390" s="446"/>
      <c r="QOO390" s="446"/>
      <c r="QOP390" s="446"/>
      <c r="QOQ390" s="446"/>
      <c r="QOR390" s="446"/>
      <c r="QOS390" s="446"/>
      <c r="QOT390" s="446"/>
      <c r="QOU390" s="446"/>
      <c r="QOV390" s="446"/>
      <c r="QOW390" s="446"/>
      <c r="QOX390" s="446"/>
      <c r="QOY390" s="446"/>
      <c r="QOZ390" s="446"/>
      <c r="QPA390" s="446"/>
      <c r="QPB390" s="446"/>
      <c r="QPC390" s="446"/>
      <c r="QPD390" s="446"/>
      <c r="QPE390" s="446"/>
      <c r="QPF390" s="446"/>
      <c r="QPG390" s="446"/>
      <c r="QPH390" s="446"/>
      <c r="QPI390" s="446"/>
      <c r="QPJ390" s="446"/>
      <c r="QPK390" s="446"/>
      <c r="QPL390" s="446"/>
      <c r="QPM390" s="446"/>
      <c r="QPN390" s="446"/>
      <c r="QPO390" s="446"/>
      <c r="QPP390" s="446"/>
      <c r="QPQ390" s="446"/>
      <c r="QPR390" s="446"/>
      <c r="QPS390" s="446"/>
      <c r="QPT390" s="446"/>
      <c r="QPU390" s="446"/>
      <c r="QPV390" s="446"/>
      <c r="QPW390" s="446"/>
      <c r="QPX390" s="446"/>
      <c r="QPY390" s="446"/>
      <c r="QPZ390" s="446"/>
      <c r="QQA390" s="446"/>
      <c r="QQB390" s="446"/>
      <c r="QQC390" s="446"/>
      <c r="QQD390" s="446"/>
      <c r="QQE390" s="446"/>
      <c r="QQF390" s="446"/>
      <c r="QQG390" s="446"/>
      <c r="QQH390" s="446"/>
      <c r="QQI390" s="446"/>
      <c r="QQJ390" s="446"/>
      <c r="QQK390" s="446"/>
      <c r="QQL390" s="446"/>
      <c r="QQM390" s="446"/>
      <c r="QQN390" s="446"/>
      <c r="QQO390" s="446"/>
      <c r="QQP390" s="446"/>
      <c r="QQQ390" s="446"/>
      <c r="QQR390" s="446"/>
      <c r="QQS390" s="446"/>
      <c r="QQT390" s="446"/>
      <c r="QQU390" s="446"/>
      <c r="QQV390" s="446"/>
      <c r="QQW390" s="446"/>
      <c r="QQX390" s="446"/>
      <c r="QQY390" s="446"/>
      <c r="QQZ390" s="446"/>
      <c r="QRA390" s="446"/>
      <c r="QRB390" s="446"/>
      <c r="QRC390" s="446"/>
      <c r="QRD390" s="446"/>
      <c r="QRE390" s="446"/>
      <c r="QRF390" s="446"/>
      <c r="QRG390" s="446"/>
      <c r="QRH390" s="446"/>
      <c r="QRI390" s="446"/>
      <c r="QRJ390" s="446"/>
      <c r="QRK390" s="446"/>
      <c r="QRL390" s="446"/>
      <c r="QRM390" s="446"/>
      <c r="QRN390" s="446"/>
      <c r="QRO390" s="446"/>
      <c r="QRP390" s="446"/>
      <c r="QRQ390" s="446"/>
      <c r="QRR390" s="446"/>
      <c r="QRS390" s="446"/>
      <c r="QRT390" s="446"/>
      <c r="QRU390" s="446"/>
      <c r="QRV390" s="446"/>
      <c r="QRW390" s="446"/>
      <c r="QRX390" s="446"/>
      <c r="QRY390" s="446"/>
      <c r="QRZ390" s="446"/>
      <c r="QSA390" s="446"/>
      <c r="QSB390" s="446"/>
      <c r="QSC390" s="446"/>
      <c r="QSD390" s="446"/>
      <c r="QSE390" s="446"/>
      <c r="QSF390" s="446"/>
      <c r="QSG390" s="446"/>
      <c r="QSH390" s="446"/>
      <c r="QSI390" s="446"/>
      <c r="QSJ390" s="446"/>
      <c r="QSK390" s="446"/>
      <c r="QSL390" s="446"/>
      <c r="QSM390" s="446"/>
      <c r="QSN390" s="446"/>
      <c r="QSO390" s="446"/>
      <c r="QSP390" s="446"/>
      <c r="QSQ390" s="446"/>
      <c r="QSR390" s="446"/>
      <c r="QSS390" s="446"/>
      <c r="QST390" s="446"/>
      <c r="QSU390" s="446"/>
      <c r="QSV390" s="446"/>
      <c r="QSW390" s="446"/>
      <c r="QSX390" s="446"/>
      <c r="QSY390" s="446"/>
      <c r="QSZ390" s="446"/>
      <c r="QTA390" s="446"/>
      <c r="QTB390" s="446"/>
      <c r="QTC390" s="446"/>
      <c r="QTD390" s="446"/>
      <c r="QTE390" s="446"/>
      <c r="QTF390" s="446"/>
      <c r="QTG390" s="446"/>
      <c r="QTH390" s="446"/>
      <c r="QTI390" s="446"/>
      <c r="QTJ390" s="446"/>
      <c r="QTK390" s="446"/>
      <c r="QTL390" s="446"/>
      <c r="QTM390" s="446"/>
      <c r="QTN390" s="446"/>
      <c r="QTO390" s="446"/>
      <c r="QTP390" s="446"/>
      <c r="QTQ390" s="446"/>
      <c r="QTR390" s="446"/>
      <c r="QTS390" s="446"/>
      <c r="QTT390" s="446"/>
      <c r="QTU390" s="446"/>
      <c r="QTV390" s="446"/>
      <c r="QTW390" s="446"/>
      <c r="QTX390" s="446"/>
      <c r="QTY390" s="446"/>
      <c r="QTZ390" s="446"/>
      <c r="QUA390" s="446"/>
      <c r="QUB390" s="446"/>
      <c r="QUC390" s="446"/>
      <c r="QUD390" s="446"/>
      <c r="QUE390" s="446"/>
      <c r="QUF390" s="446"/>
      <c r="QUG390" s="446"/>
      <c r="QUH390" s="446"/>
      <c r="QUI390" s="446"/>
      <c r="QUJ390" s="446"/>
      <c r="QUK390" s="446"/>
      <c r="QUL390" s="446"/>
      <c r="QUM390" s="446"/>
      <c r="QUN390" s="446"/>
      <c r="QUO390" s="446"/>
      <c r="QUP390" s="446"/>
      <c r="QUQ390" s="446"/>
      <c r="QUR390" s="446"/>
      <c r="QUS390" s="446"/>
      <c r="QUT390" s="446"/>
      <c r="QUU390" s="446"/>
      <c r="QUV390" s="446"/>
      <c r="QUW390" s="446"/>
      <c r="QUX390" s="446"/>
      <c r="QUY390" s="446"/>
      <c r="QUZ390" s="446"/>
      <c r="QVA390" s="446"/>
      <c r="QVB390" s="446"/>
      <c r="QVC390" s="446"/>
      <c r="QVD390" s="446"/>
      <c r="QVE390" s="446"/>
      <c r="QVF390" s="446"/>
      <c r="QVG390" s="446"/>
      <c r="QVH390" s="446"/>
      <c r="QVI390" s="446"/>
      <c r="QVJ390" s="446"/>
      <c r="QVK390" s="446"/>
      <c r="QVL390" s="446"/>
      <c r="QVM390" s="446"/>
      <c r="QVN390" s="446"/>
      <c r="QVO390" s="446"/>
      <c r="QVP390" s="446"/>
      <c r="QVQ390" s="446"/>
      <c r="QVR390" s="446"/>
      <c r="QVS390" s="446"/>
      <c r="QVT390" s="446"/>
      <c r="QVU390" s="446"/>
      <c r="QVV390" s="446"/>
      <c r="QVW390" s="446"/>
      <c r="QVX390" s="446"/>
      <c r="QVY390" s="446"/>
      <c r="QVZ390" s="446"/>
      <c r="QWA390" s="446"/>
      <c r="QWB390" s="446"/>
      <c r="QWC390" s="446"/>
      <c r="QWD390" s="446"/>
      <c r="QWE390" s="446"/>
      <c r="QWF390" s="446"/>
      <c r="QWG390" s="446"/>
      <c r="QWH390" s="446"/>
      <c r="QWI390" s="446"/>
      <c r="QWJ390" s="446"/>
      <c r="QWK390" s="446"/>
      <c r="QWL390" s="446"/>
      <c r="QWM390" s="446"/>
      <c r="QWN390" s="446"/>
      <c r="QWO390" s="446"/>
      <c r="QWP390" s="446"/>
      <c r="QWQ390" s="446"/>
      <c r="QWR390" s="446"/>
      <c r="QWS390" s="446"/>
      <c r="QWT390" s="446"/>
      <c r="QWU390" s="446"/>
      <c r="QWV390" s="446"/>
      <c r="QWW390" s="446"/>
      <c r="QWX390" s="446"/>
      <c r="QWY390" s="446"/>
      <c r="QWZ390" s="446"/>
      <c r="QXA390" s="446"/>
      <c r="QXB390" s="446"/>
      <c r="QXC390" s="446"/>
      <c r="QXD390" s="446"/>
      <c r="QXE390" s="446"/>
      <c r="QXF390" s="446"/>
      <c r="QXG390" s="446"/>
      <c r="QXH390" s="446"/>
      <c r="QXI390" s="446"/>
      <c r="QXJ390" s="446"/>
      <c r="QXK390" s="446"/>
      <c r="QXL390" s="446"/>
      <c r="QXM390" s="446"/>
      <c r="QXN390" s="446"/>
      <c r="QXO390" s="446"/>
      <c r="QXP390" s="446"/>
      <c r="QXQ390" s="446"/>
      <c r="QXR390" s="446"/>
      <c r="QXS390" s="446"/>
      <c r="QXT390" s="446"/>
      <c r="QXU390" s="446"/>
      <c r="QXV390" s="446"/>
      <c r="QXW390" s="446"/>
      <c r="QXX390" s="446"/>
      <c r="QXY390" s="446"/>
      <c r="QXZ390" s="446"/>
      <c r="QYA390" s="446"/>
      <c r="QYB390" s="446"/>
      <c r="QYC390" s="446"/>
      <c r="QYD390" s="446"/>
      <c r="QYE390" s="446"/>
      <c r="QYF390" s="446"/>
      <c r="QYG390" s="446"/>
      <c r="QYH390" s="446"/>
      <c r="QYI390" s="446"/>
      <c r="QYJ390" s="446"/>
      <c r="QYK390" s="446"/>
      <c r="QYL390" s="446"/>
      <c r="QYM390" s="446"/>
      <c r="QYN390" s="446"/>
      <c r="QYO390" s="446"/>
      <c r="QYP390" s="446"/>
      <c r="QYQ390" s="446"/>
      <c r="QYR390" s="446"/>
      <c r="QYS390" s="446"/>
      <c r="QYT390" s="446"/>
      <c r="QYU390" s="446"/>
      <c r="QYV390" s="446"/>
      <c r="QYW390" s="446"/>
      <c r="QYX390" s="446"/>
      <c r="QYY390" s="446"/>
      <c r="QYZ390" s="446"/>
      <c r="QZA390" s="446"/>
      <c r="QZB390" s="446"/>
      <c r="QZC390" s="446"/>
      <c r="QZD390" s="446"/>
      <c r="QZE390" s="446"/>
      <c r="QZF390" s="446"/>
      <c r="QZG390" s="446"/>
      <c r="QZH390" s="446"/>
      <c r="QZI390" s="446"/>
      <c r="QZJ390" s="446"/>
      <c r="QZK390" s="446"/>
      <c r="QZL390" s="446"/>
      <c r="QZM390" s="446"/>
      <c r="QZN390" s="446"/>
      <c r="QZO390" s="446"/>
      <c r="QZP390" s="446"/>
      <c r="QZQ390" s="446"/>
      <c r="QZR390" s="446"/>
      <c r="QZS390" s="446"/>
      <c r="QZT390" s="446"/>
      <c r="QZU390" s="446"/>
      <c r="QZV390" s="446"/>
      <c r="QZW390" s="446"/>
      <c r="QZX390" s="446"/>
      <c r="QZY390" s="446"/>
      <c r="QZZ390" s="446"/>
      <c r="RAA390" s="446"/>
      <c r="RAB390" s="446"/>
      <c r="RAC390" s="446"/>
      <c r="RAD390" s="446"/>
      <c r="RAE390" s="446"/>
      <c r="RAF390" s="446"/>
      <c r="RAG390" s="446"/>
      <c r="RAH390" s="446"/>
      <c r="RAI390" s="446"/>
      <c r="RAJ390" s="446"/>
      <c r="RAK390" s="446"/>
      <c r="RAL390" s="446"/>
      <c r="RAM390" s="446"/>
      <c r="RAN390" s="446"/>
      <c r="RAO390" s="446"/>
      <c r="RAP390" s="446"/>
      <c r="RAQ390" s="446"/>
      <c r="RAR390" s="446"/>
      <c r="RAS390" s="446"/>
      <c r="RAT390" s="446"/>
      <c r="RAU390" s="446"/>
      <c r="RAV390" s="446"/>
      <c r="RAW390" s="446"/>
      <c r="RAX390" s="446"/>
      <c r="RAY390" s="446"/>
      <c r="RAZ390" s="446"/>
      <c r="RBA390" s="446"/>
      <c r="RBB390" s="446"/>
      <c r="RBC390" s="446"/>
      <c r="RBD390" s="446"/>
      <c r="RBE390" s="446"/>
      <c r="RBF390" s="446"/>
      <c r="RBG390" s="446"/>
      <c r="RBH390" s="446"/>
      <c r="RBI390" s="446"/>
      <c r="RBJ390" s="446"/>
      <c r="RBK390" s="446"/>
      <c r="RBL390" s="446"/>
      <c r="RBM390" s="446"/>
      <c r="RBN390" s="446"/>
      <c r="RBO390" s="446"/>
      <c r="RBP390" s="446"/>
      <c r="RBQ390" s="446"/>
      <c r="RBR390" s="446"/>
      <c r="RBS390" s="446"/>
      <c r="RBT390" s="446"/>
      <c r="RBU390" s="446"/>
      <c r="RBV390" s="446"/>
      <c r="RBW390" s="446"/>
      <c r="RBX390" s="446"/>
      <c r="RBY390" s="446"/>
      <c r="RBZ390" s="446"/>
      <c r="RCA390" s="446"/>
      <c r="RCB390" s="446"/>
      <c r="RCC390" s="446"/>
      <c r="RCD390" s="446"/>
      <c r="RCE390" s="446"/>
      <c r="RCF390" s="446"/>
      <c r="RCG390" s="446"/>
      <c r="RCH390" s="446"/>
      <c r="RCI390" s="446"/>
      <c r="RCJ390" s="446"/>
      <c r="RCK390" s="446"/>
      <c r="RCL390" s="446"/>
      <c r="RCM390" s="446"/>
      <c r="RCN390" s="446"/>
      <c r="RCO390" s="446"/>
      <c r="RCP390" s="446"/>
      <c r="RCQ390" s="446"/>
      <c r="RCR390" s="446"/>
      <c r="RCS390" s="446"/>
      <c r="RCT390" s="446"/>
      <c r="RCU390" s="446"/>
      <c r="RCV390" s="446"/>
      <c r="RCW390" s="446"/>
      <c r="RCX390" s="446"/>
      <c r="RCY390" s="446"/>
      <c r="RCZ390" s="446"/>
      <c r="RDA390" s="446"/>
      <c r="RDB390" s="446"/>
      <c r="RDC390" s="446"/>
      <c r="RDD390" s="446"/>
      <c r="RDE390" s="446"/>
      <c r="RDF390" s="446"/>
      <c r="RDG390" s="446"/>
      <c r="RDH390" s="446"/>
      <c r="RDI390" s="446"/>
      <c r="RDJ390" s="446"/>
      <c r="RDK390" s="446"/>
      <c r="RDL390" s="446"/>
      <c r="RDM390" s="446"/>
      <c r="RDN390" s="446"/>
      <c r="RDO390" s="446"/>
      <c r="RDP390" s="446"/>
      <c r="RDQ390" s="446"/>
      <c r="RDR390" s="446"/>
      <c r="RDS390" s="446"/>
      <c r="RDT390" s="446"/>
      <c r="RDU390" s="446"/>
      <c r="RDV390" s="446"/>
      <c r="RDW390" s="446"/>
      <c r="RDX390" s="446"/>
      <c r="RDY390" s="446"/>
      <c r="RDZ390" s="446"/>
      <c r="REA390" s="446"/>
      <c r="REB390" s="446"/>
      <c r="REC390" s="446"/>
      <c r="RED390" s="446"/>
      <c r="REE390" s="446"/>
      <c r="REF390" s="446"/>
      <c r="REG390" s="446"/>
      <c r="REH390" s="446"/>
      <c r="REI390" s="446"/>
      <c r="REJ390" s="446"/>
      <c r="REK390" s="446"/>
      <c r="REL390" s="446"/>
      <c r="REM390" s="446"/>
      <c r="REN390" s="446"/>
      <c r="REO390" s="446"/>
      <c r="REP390" s="446"/>
      <c r="REQ390" s="446"/>
      <c r="RER390" s="446"/>
      <c r="RES390" s="446"/>
      <c r="RET390" s="446"/>
      <c r="REU390" s="446"/>
      <c r="REV390" s="446"/>
      <c r="REW390" s="446"/>
      <c r="REX390" s="446"/>
      <c r="REY390" s="446"/>
      <c r="REZ390" s="446"/>
      <c r="RFA390" s="446"/>
      <c r="RFB390" s="446"/>
      <c r="RFC390" s="446"/>
      <c r="RFD390" s="446"/>
      <c r="RFE390" s="446"/>
      <c r="RFF390" s="446"/>
      <c r="RFG390" s="446"/>
      <c r="RFH390" s="446"/>
      <c r="RFI390" s="446"/>
      <c r="RFJ390" s="446"/>
      <c r="RFK390" s="446"/>
      <c r="RFL390" s="446"/>
      <c r="RFM390" s="446"/>
      <c r="RFN390" s="446"/>
      <c r="RFO390" s="446"/>
      <c r="RFP390" s="446"/>
      <c r="RFQ390" s="446"/>
      <c r="RFR390" s="446"/>
      <c r="RFS390" s="446"/>
      <c r="RFT390" s="446"/>
      <c r="RFU390" s="446"/>
      <c r="RFV390" s="446"/>
      <c r="RFW390" s="446"/>
      <c r="RFX390" s="446"/>
      <c r="RFY390" s="446"/>
      <c r="RFZ390" s="446"/>
      <c r="RGA390" s="446"/>
      <c r="RGB390" s="446"/>
      <c r="RGC390" s="446"/>
      <c r="RGD390" s="446"/>
      <c r="RGE390" s="446"/>
      <c r="RGF390" s="446"/>
      <c r="RGG390" s="446"/>
      <c r="RGH390" s="446"/>
      <c r="RGI390" s="446"/>
      <c r="RGJ390" s="446"/>
      <c r="RGK390" s="446"/>
      <c r="RGL390" s="446"/>
      <c r="RGM390" s="446"/>
      <c r="RGN390" s="446"/>
      <c r="RGO390" s="446"/>
      <c r="RGP390" s="446"/>
      <c r="RGQ390" s="446"/>
      <c r="RGR390" s="446"/>
      <c r="RGS390" s="446"/>
      <c r="RGT390" s="446"/>
      <c r="RGU390" s="446"/>
      <c r="RGV390" s="446"/>
      <c r="RGW390" s="446"/>
      <c r="RGX390" s="446"/>
      <c r="RGY390" s="446"/>
      <c r="RGZ390" s="446"/>
      <c r="RHA390" s="446"/>
      <c r="RHB390" s="446"/>
      <c r="RHC390" s="446"/>
      <c r="RHD390" s="446"/>
      <c r="RHE390" s="446"/>
      <c r="RHF390" s="446"/>
      <c r="RHG390" s="446"/>
      <c r="RHH390" s="446"/>
      <c r="RHI390" s="446"/>
      <c r="RHJ390" s="446"/>
      <c r="RHK390" s="446"/>
      <c r="RHL390" s="446"/>
      <c r="RHM390" s="446"/>
      <c r="RHN390" s="446"/>
      <c r="RHO390" s="446"/>
      <c r="RHP390" s="446"/>
      <c r="RHQ390" s="446"/>
      <c r="RHR390" s="446"/>
      <c r="RHS390" s="446"/>
      <c r="RHT390" s="446"/>
      <c r="RHU390" s="446"/>
      <c r="RHV390" s="446"/>
      <c r="RHW390" s="446"/>
      <c r="RHX390" s="446"/>
      <c r="RHY390" s="446"/>
      <c r="RHZ390" s="446"/>
      <c r="RIA390" s="446"/>
      <c r="RIB390" s="446"/>
      <c r="RIC390" s="446"/>
      <c r="RID390" s="446"/>
      <c r="RIE390" s="446"/>
      <c r="RIF390" s="446"/>
      <c r="RIG390" s="446"/>
      <c r="RIH390" s="446"/>
      <c r="RII390" s="446"/>
      <c r="RIJ390" s="446"/>
      <c r="RIK390" s="446"/>
      <c r="RIL390" s="446"/>
      <c r="RIM390" s="446"/>
      <c r="RIN390" s="446"/>
      <c r="RIO390" s="446"/>
      <c r="RIP390" s="446"/>
      <c r="RIQ390" s="446"/>
      <c r="RIR390" s="446"/>
      <c r="RIS390" s="446"/>
      <c r="RIT390" s="446"/>
      <c r="RIU390" s="446"/>
      <c r="RIV390" s="446"/>
      <c r="RIW390" s="446"/>
      <c r="RIX390" s="446"/>
      <c r="RIY390" s="446"/>
      <c r="RIZ390" s="446"/>
      <c r="RJA390" s="446"/>
      <c r="RJB390" s="446"/>
      <c r="RJC390" s="446"/>
      <c r="RJD390" s="446"/>
      <c r="RJE390" s="446"/>
      <c r="RJF390" s="446"/>
      <c r="RJG390" s="446"/>
      <c r="RJH390" s="446"/>
      <c r="RJI390" s="446"/>
      <c r="RJJ390" s="446"/>
      <c r="RJK390" s="446"/>
      <c r="RJL390" s="446"/>
      <c r="RJM390" s="446"/>
      <c r="RJN390" s="446"/>
      <c r="RJO390" s="446"/>
      <c r="RJP390" s="446"/>
      <c r="RJQ390" s="446"/>
      <c r="RJR390" s="446"/>
      <c r="RJS390" s="446"/>
      <c r="RJT390" s="446"/>
      <c r="RJU390" s="446"/>
      <c r="RJV390" s="446"/>
      <c r="RJW390" s="446"/>
      <c r="RJX390" s="446"/>
      <c r="RJY390" s="446"/>
      <c r="RJZ390" s="446"/>
      <c r="RKA390" s="446"/>
      <c r="RKB390" s="446"/>
      <c r="RKC390" s="446"/>
      <c r="RKD390" s="446"/>
      <c r="RKE390" s="446"/>
      <c r="RKF390" s="446"/>
      <c r="RKG390" s="446"/>
      <c r="RKH390" s="446"/>
      <c r="RKI390" s="446"/>
      <c r="RKJ390" s="446"/>
      <c r="RKK390" s="446"/>
      <c r="RKL390" s="446"/>
      <c r="RKM390" s="446"/>
      <c r="RKN390" s="446"/>
      <c r="RKO390" s="446"/>
      <c r="RKP390" s="446"/>
      <c r="RKQ390" s="446"/>
      <c r="RKR390" s="446"/>
      <c r="RKS390" s="446"/>
      <c r="RKT390" s="446"/>
      <c r="RKU390" s="446"/>
      <c r="RKV390" s="446"/>
      <c r="RKW390" s="446"/>
      <c r="RKX390" s="446"/>
      <c r="RKY390" s="446"/>
      <c r="RKZ390" s="446"/>
      <c r="RLA390" s="446"/>
      <c r="RLB390" s="446"/>
      <c r="RLC390" s="446"/>
      <c r="RLD390" s="446"/>
      <c r="RLE390" s="446"/>
      <c r="RLF390" s="446"/>
      <c r="RLG390" s="446"/>
      <c r="RLH390" s="446"/>
      <c r="RLI390" s="446"/>
      <c r="RLJ390" s="446"/>
      <c r="RLK390" s="446"/>
      <c r="RLL390" s="446"/>
      <c r="RLM390" s="446"/>
      <c r="RLN390" s="446"/>
      <c r="RLO390" s="446"/>
      <c r="RLP390" s="446"/>
      <c r="RLQ390" s="446"/>
      <c r="RLR390" s="446"/>
      <c r="RLS390" s="446"/>
      <c r="RLT390" s="446"/>
      <c r="RLU390" s="446"/>
      <c r="RLV390" s="446"/>
      <c r="RLW390" s="446"/>
      <c r="RLX390" s="446"/>
      <c r="RLY390" s="446"/>
      <c r="RLZ390" s="446"/>
      <c r="RMA390" s="446"/>
      <c r="RMB390" s="446"/>
      <c r="RMC390" s="446"/>
      <c r="RMD390" s="446"/>
      <c r="RME390" s="446"/>
      <c r="RMF390" s="446"/>
      <c r="RMG390" s="446"/>
      <c r="RMH390" s="446"/>
      <c r="RMI390" s="446"/>
      <c r="RMJ390" s="446"/>
      <c r="RMK390" s="446"/>
      <c r="RML390" s="446"/>
      <c r="RMM390" s="446"/>
      <c r="RMN390" s="446"/>
      <c r="RMO390" s="446"/>
      <c r="RMP390" s="446"/>
      <c r="RMQ390" s="446"/>
      <c r="RMR390" s="446"/>
      <c r="RMS390" s="446"/>
      <c r="RMT390" s="446"/>
      <c r="RMU390" s="446"/>
      <c r="RMV390" s="446"/>
      <c r="RMW390" s="446"/>
      <c r="RMX390" s="446"/>
      <c r="RMY390" s="446"/>
      <c r="RMZ390" s="446"/>
      <c r="RNA390" s="446"/>
      <c r="RNB390" s="446"/>
      <c r="RNC390" s="446"/>
      <c r="RND390" s="446"/>
      <c r="RNE390" s="446"/>
      <c r="RNF390" s="446"/>
      <c r="RNG390" s="446"/>
      <c r="RNH390" s="446"/>
      <c r="RNI390" s="446"/>
      <c r="RNJ390" s="446"/>
      <c r="RNK390" s="446"/>
      <c r="RNL390" s="446"/>
      <c r="RNM390" s="446"/>
      <c r="RNN390" s="446"/>
      <c r="RNO390" s="446"/>
      <c r="RNP390" s="446"/>
      <c r="RNQ390" s="446"/>
      <c r="RNR390" s="446"/>
      <c r="RNS390" s="446"/>
      <c r="RNT390" s="446"/>
      <c r="RNU390" s="446"/>
      <c r="RNV390" s="446"/>
      <c r="RNW390" s="446"/>
      <c r="RNX390" s="446"/>
      <c r="RNY390" s="446"/>
      <c r="RNZ390" s="446"/>
      <c r="ROA390" s="446"/>
      <c r="ROB390" s="446"/>
      <c r="ROC390" s="446"/>
      <c r="ROD390" s="446"/>
      <c r="ROE390" s="446"/>
      <c r="ROF390" s="446"/>
      <c r="ROG390" s="446"/>
      <c r="ROH390" s="446"/>
      <c r="ROI390" s="446"/>
      <c r="ROJ390" s="446"/>
      <c r="ROK390" s="446"/>
      <c r="ROL390" s="446"/>
      <c r="ROM390" s="446"/>
      <c r="RON390" s="446"/>
      <c r="ROO390" s="446"/>
      <c r="ROP390" s="446"/>
      <c r="ROQ390" s="446"/>
      <c r="ROR390" s="446"/>
      <c r="ROS390" s="446"/>
      <c r="ROT390" s="446"/>
      <c r="ROU390" s="446"/>
      <c r="ROV390" s="446"/>
      <c r="ROW390" s="446"/>
      <c r="ROX390" s="446"/>
      <c r="ROY390" s="446"/>
      <c r="ROZ390" s="446"/>
      <c r="RPA390" s="446"/>
      <c r="RPB390" s="446"/>
      <c r="RPC390" s="446"/>
      <c r="RPD390" s="446"/>
      <c r="RPE390" s="446"/>
      <c r="RPF390" s="446"/>
      <c r="RPG390" s="446"/>
      <c r="RPH390" s="446"/>
      <c r="RPI390" s="446"/>
      <c r="RPJ390" s="446"/>
      <c r="RPK390" s="446"/>
      <c r="RPL390" s="446"/>
      <c r="RPM390" s="446"/>
      <c r="RPN390" s="446"/>
      <c r="RPO390" s="446"/>
      <c r="RPP390" s="446"/>
      <c r="RPQ390" s="446"/>
      <c r="RPR390" s="446"/>
      <c r="RPS390" s="446"/>
      <c r="RPT390" s="446"/>
      <c r="RPU390" s="446"/>
      <c r="RPV390" s="446"/>
      <c r="RPW390" s="446"/>
      <c r="RPX390" s="446"/>
      <c r="RPY390" s="446"/>
      <c r="RPZ390" s="446"/>
      <c r="RQA390" s="446"/>
      <c r="RQB390" s="446"/>
      <c r="RQC390" s="446"/>
      <c r="RQD390" s="446"/>
      <c r="RQE390" s="446"/>
      <c r="RQF390" s="446"/>
      <c r="RQG390" s="446"/>
      <c r="RQH390" s="446"/>
      <c r="RQI390" s="446"/>
      <c r="RQJ390" s="446"/>
      <c r="RQK390" s="446"/>
      <c r="RQL390" s="446"/>
      <c r="RQM390" s="446"/>
      <c r="RQN390" s="446"/>
      <c r="RQO390" s="446"/>
      <c r="RQP390" s="446"/>
      <c r="RQQ390" s="446"/>
      <c r="RQR390" s="446"/>
      <c r="RQS390" s="446"/>
      <c r="RQT390" s="446"/>
      <c r="RQU390" s="446"/>
      <c r="RQV390" s="446"/>
      <c r="RQW390" s="446"/>
      <c r="RQX390" s="446"/>
      <c r="RQY390" s="446"/>
      <c r="RQZ390" s="446"/>
      <c r="RRA390" s="446"/>
      <c r="RRB390" s="446"/>
      <c r="RRC390" s="446"/>
      <c r="RRD390" s="446"/>
      <c r="RRE390" s="446"/>
      <c r="RRF390" s="446"/>
      <c r="RRG390" s="446"/>
      <c r="RRH390" s="446"/>
      <c r="RRI390" s="446"/>
      <c r="RRJ390" s="446"/>
      <c r="RRK390" s="446"/>
      <c r="RRL390" s="446"/>
      <c r="RRM390" s="446"/>
      <c r="RRN390" s="446"/>
      <c r="RRO390" s="446"/>
      <c r="RRP390" s="446"/>
      <c r="RRQ390" s="446"/>
      <c r="RRR390" s="446"/>
      <c r="RRS390" s="446"/>
      <c r="RRT390" s="446"/>
      <c r="RRU390" s="446"/>
      <c r="RRV390" s="446"/>
      <c r="RRW390" s="446"/>
      <c r="RRX390" s="446"/>
      <c r="RRY390" s="446"/>
      <c r="RRZ390" s="446"/>
      <c r="RSA390" s="446"/>
      <c r="RSB390" s="446"/>
      <c r="RSC390" s="446"/>
      <c r="RSD390" s="446"/>
      <c r="RSE390" s="446"/>
      <c r="RSF390" s="446"/>
      <c r="RSG390" s="446"/>
      <c r="RSH390" s="446"/>
      <c r="RSI390" s="446"/>
      <c r="RSJ390" s="446"/>
      <c r="RSK390" s="446"/>
      <c r="RSL390" s="446"/>
      <c r="RSM390" s="446"/>
      <c r="RSN390" s="446"/>
      <c r="RSO390" s="446"/>
      <c r="RSP390" s="446"/>
      <c r="RSQ390" s="446"/>
      <c r="RSR390" s="446"/>
      <c r="RSS390" s="446"/>
      <c r="RST390" s="446"/>
      <c r="RSU390" s="446"/>
      <c r="RSV390" s="446"/>
      <c r="RSW390" s="446"/>
      <c r="RSX390" s="446"/>
      <c r="RSY390" s="446"/>
      <c r="RSZ390" s="446"/>
      <c r="RTA390" s="446"/>
      <c r="RTB390" s="446"/>
      <c r="RTC390" s="446"/>
      <c r="RTD390" s="446"/>
      <c r="RTE390" s="446"/>
      <c r="RTF390" s="446"/>
      <c r="RTG390" s="446"/>
      <c r="RTH390" s="446"/>
      <c r="RTI390" s="446"/>
      <c r="RTJ390" s="446"/>
      <c r="RTK390" s="446"/>
      <c r="RTL390" s="446"/>
      <c r="RTM390" s="446"/>
      <c r="RTN390" s="446"/>
      <c r="RTO390" s="446"/>
      <c r="RTP390" s="446"/>
      <c r="RTQ390" s="446"/>
      <c r="RTR390" s="446"/>
      <c r="RTS390" s="446"/>
      <c r="RTT390" s="446"/>
      <c r="RTU390" s="446"/>
      <c r="RTV390" s="446"/>
      <c r="RTW390" s="446"/>
      <c r="RTX390" s="446"/>
      <c r="RTY390" s="446"/>
      <c r="RTZ390" s="446"/>
      <c r="RUA390" s="446"/>
      <c r="RUB390" s="446"/>
      <c r="RUC390" s="446"/>
      <c r="RUD390" s="446"/>
      <c r="RUE390" s="446"/>
      <c r="RUF390" s="446"/>
      <c r="RUG390" s="446"/>
      <c r="RUH390" s="446"/>
      <c r="RUI390" s="446"/>
      <c r="RUJ390" s="446"/>
      <c r="RUK390" s="446"/>
      <c r="RUL390" s="446"/>
      <c r="RUM390" s="446"/>
      <c r="RUN390" s="446"/>
      <c r="RUO390" s="446"/>
      <c r="RUP390" s="446"/>
      <c r="RUQ390" s="446"/>
      <c r="RUR390" s="446"/>
      <c r="RUS390" s="446"/>
      <c r="RUT390" s="446"/>
      <c r="RUU390" s="446"/>
      <c r="RUV390" s="446"/>
      <c r="RUW390" s="446"/>
      <c r="RUX390" s="446"/>
      <c r="RUY390" s="446"/>
      <c r="RUZ390" s="446"/>
      <c r="RVA390" s="446"/>
      <c r="RVB390" s="446"/>
      <c r="RVC390" s="446"/>
      <c r="RVD390" s="446"/>
      <c r="RVE390" s="446"/>
      <c r="RVF390" s="446"/>
      <c r="RVG390" s="446"/>
      <c r="RVH390" s="446"/>
      <c r="RVI390" s="446"/>
      <c r="RVJ390" s="446"/>
      <c r="RVK390" s="446"/>
      <c r="RVL390" s="446"/>
      <c r="RVM390" s="446"/>
      <c r="RVN390" s="446"/>
      <c r="RVO390" s="446"/>
      <c r="RVP390" s="446"/>
      <c r="RVQ390" s="446"/>
      <c r="RVR390" s="446"/>
      <c r="RVS390" s="446"/>
      <c r="RVT390" s="446"/>
      <c r="RVU390" s="446"/>
      <c r="RVV390" s="446"/>
      <c r="RVW390" s="446"/>
      <c r="RVX390" s="446"/>
      <c r="RVY390" s="446"/>
      <c r="RVZ390" s="446"/>
      <c r="RWA390" s="446"/>
      <c r="RWB390" s="446"/>
      <c r="RWC390" s="446"/>
      <c r="RWD390" s="446"/>
      <c r="RWE390" s="446"/>
      <c r="RWF390" s="446"/>
      <c r="RWG390" s="446"/>
      <c r="RWH390" s="446"/>
      <c r="RWI390" s="446"/>
      <c r="RWJ390" s="446"/>
      <c r="RWK390" s="446"/>
      <c r="RWL390" s="446"/>
      <c r="RWM390" s="446"/>
      <c r="RWN390" s="446"/>
      <c r="RWO390" s="446"/>
      <c r="RWP390" s="446"/>
      <c r="RWQ390" s="446"/>
      <c r="RWR390" s="446"/>
      <c r="RWS390" s="446"/>
      <c r="RWT390" s="446"/>
      <c r="RWU390" s="446"/>
      <c r="RWV390" s="446"/>
      <c r="RWW390" s="446"/>
      <c r="RWX390" s="446"/>
      <c r="RWY390" s="446"/>
      <c r="RWZ390" s="446"/>
      <c r="RXA390" s="446"/>
      <c r="RXB390" s="446"/>
      <c r="RXC390" s="446"/>
      <c r="RXD390" s="446"/>
      <c r="RXE390" s="446"/>
      <c r="RXF390" s="446"/>
      <c r="RXG390" s="446"/>
      <c r="RXH390" s="446"/>
      <c r="RXI390" s="446"/>
      <c r="RXJ390" s="446"/>
      <c r="RXK390" s="446"/>
      <c r="RXL390" s="446"/>
      <c r="RXM390" s="446"/>
      <c r="RXN390" s="446"/>
      <c r="RXO390" s="446"/>
      <c r="RXP390" s="446"/>
      <c r="RXQ390" s="446"/>
      <c r="RXR390" s="446"/>
      <c r="RXS390" s="446"/>
      <c r="RXT390" s="446"/>
      <c r="RXU390" s="446"/>
      <c r="RXV390" s="446"/>
      <c r="RXW390" s="446"/>
      <c r="RXX390" s="446"/>
      <c r="RXY390" s="446"/>
      <c r="RXZ390" s="446"/>
      <c r="RYA390" s="446"/>
      <c r="RYB390" s="446"/>
      <c r="RYC390" s="446"/>
      <c r="RYD390" s="446"/>
      <c r="RYE390" s="446"/>
      <c r="RYF390" s="446"/>
      <c r="RYG390" s="446"/>
      <c r="RYH390" s="446"/>
      <c r="RYI390" s="446"/>
      <c r="RYJ390" s="446"/>
      <c r="RYK390" s="446"/>
      <c r="RYL390" s="446"/>
      <c r="RYM390" s="446"/>
      <c r="RYN390" s="446"/>
      <c r="RYO390" s="446"/>
      <c r="RYP390" s="446"/>
      <c r="RYQ390" s="446"/>
      <c r="RYR390" s="446"/>
      <c r="RYS390" s="446"/>
      <c r="RYT390" s="446"/>
      <c r="RYU390" s="446"/>
      <c r="RYV390" s="446"/>
      <c r="RYW390" s="446"/>
      <c r="RYX390" s="446"/>
      <c r="RYY390" s="446"/>
      <c r="RYZ390" s="446"/>
      <c r="RZA390" s="446"/>
      <c r="RZB390" s="446"/>
      <c r="RZC390" s="446"/>
      <c r="RZD390" s="446"/>
      <c r="RZE390" s="446"/>
      <c r="RZF390" s="446"/>
      <c r="RZG390" s="446"/>
      <c r="RZH390" s="446"/>
      <c r="RZI390" s="446"/>
      <c r="RZJ390" s="446"/>
      <c r="RZK390" s="446"/>
      <c r="RZL390" s="446"/>
      <c r="RZM390" s="446"/>
      <c r="RZN390" s="446"/>
      <c r="RZO390" s="446"/>
      <c r="RZP390" s="446"/>
      <c r="RZQ390" s="446"/>
      <c r="RZR390" s="446"/>
      <c r="RZS390" s="446"/>
      <c r="RZT390" s="446"/>
      <c r="RZU390" s="446"/>
      <c r="RZV390" s="446"/>
      <c r="RZW390" s="446"/>
      <c r="RZX390" s="446"/>
      <c r="RZY390" s="446"/>
      <c r="RZZ390" s="446"/>
      <c r="SAA390" s="446"/>
      <c r="SAB390" s="446"/>
      <c r="SAC390" s="446"/>
      <c r="SAD390" s="446"/>
      <c r="SAE390" s="446"/>
      <c r="SAF390" s="446"/>
      <c r="SAG390" s="446"/>
      <c r="SAH390" s="446"/>
      <c r="SAI390" s="446"/>
      <c r="SAJ390" s="446"/>
      <c r="SAK390" s="446"/>
      <c r="SAL390" s="446"/>
      <c r="SAM390" s="446"/>
      <c r="SAN390" s="446"/>
      <c r="SAO390" s="446"/>
      <c r="SAP390" s="446"/>
      <c r="SAQ390" s="446"/>
      <c r="SAR390" s="446"/>
      <c r="SAS390" s="446"/>
      <c r="SAT390" s="446"/>
      <c r="SAU390" s="446"/>
      <c r="SAV390" s="446"/>
      <c r="SAW390" s="446"/>
      <c r="SAX390" s="446"/>
      <c r="SAY390" s="446"/>
      <c r="SAZ390" s="446"/>
      <c r="SBA390" s="446"/>
      <c r="SBB390" s="446"/>
      <c r="SBC390" s="446"/>
      <c r="SBD390" s="446"/>
      <c r="SBE390" s="446"/>
      <c r="SBF390" s="446"/>
      <c r="SBG390" s="446"/>
      <c r="SBH390" s="446"/>
      <c r="SBI390" s="446"/>
      <c r="SBJ390" s="446"/>
      <c r="SBK390" s="446"/>
      <c r="SBL390" s="446"/>
      <c r="SBM390" s="446"/>
      <c r="SBN390" s="446"/>
      <c r="SBO390" s="446"/>
      <c r="SBP390" s="446"/>
      <c r="SBQ390" s="446"/>
      <c r="SBR390" s="446"/>
      <c r="SBS390" s="446"/>
      <c r="SBT390" s="446"/>
      <c r="SBU390" s="446"/>
      <c r="SBV390" s="446"/>
      <c r="SBW390" s="446"/>
      <c r="SBX390" s="446"/>
      <c r="SBY390" s="446"/>
      <c r="SBZ390" s="446"/>
      <c r="SCA390" s="446"/>
      <c r="SCB390" s="446"/>
      <c r="SCC390" s="446"/>
      <c r="SCD390" s="446"/>
      <c r="SCE390" s="446"/>
      <c r="SCF390" s="446"/>
      <c r="SCG390" s="446"/>
      <c r="SCH390" s="446"/>
      <c r="SCI390" s="446"/>
      <c r="SCJ390" s="446"/>
      <c r="SCK390" s="446"/>
      <c r="SCL390" s="446"/>
      <c r="SCM390" s="446"/>
      <c r="SCN390" s="446"/>
      <c r="SCO390" s="446"/>
      <c r="SCP390" s="446"/>
      <c r="SCQ390" s="446"/>
      <c r="SCR390" s="446"/>
      <c r="SCS390" s="446"/>
      <c r="SCT390" s="446"/>
      <c r="SCU390" s="446"/>
      <c r="SCV390" s="446"/>
      <c r="SCW390" s="446"/>
      <c r="SCX390" s="446"/>
      <c r="SCY390" s="446"/>
      <c r="SCZ390" s="446"/>
      <c r="SDA390" s="446"/>
      <c r="SDB390" s="446"/>
      <c r="SDC390" s="446"/>
      <c r="SDD390" s="446"/>
      <c r="SDE390" s="446"/>
      <c r="SDF390" s="446"/>
      <c r="SDG390" s="446"/>
      <c r="SDH390" s="446"/>
      <c r="SDI390" s="446"/>
      <c r="SDJ390" s="446"/>
      <c r="SDK390" s="446"/>
      <c r="SDL390" s="446"/>
      <c r="SDM390" s="446"/>
      <c r="SDN390" s="446"/>
      <c r="SDO390" s="446"/>
      <c r="SDP390" s="446"/>
      <c r="SDQ390" s="446"/>
      <c r="SDR390" s="446"/>
      <c r="SDS390" s="446"/>
      <c r="SDT390" s="446"/>
      <c r="SDU390" s="446"/>
      <c r="SDV390" s="446"/>
      <c r="SDW390" s="446"/>
      <c r="SDX390" s="446"/>
      <c r="SDY390" s="446"/>
      <c r="SDZ390" s="446"/>
      <c r="SEA390" s="446"/>
      <c r="SEB390" s="446"/>
      <c r="SEC390" s="446"/>
      <c r="SED390" s="446"/>
      <c r="SEE390" s="446"/>
      <c r="SEF390" s="446"/>
      <c r="SEG390" s="446"/>
      <c r="SEH390" s="446"/>
      <c r="SEI390" s="446"/>
      <c r="SEJ390" s="446"/>
      <c r="SEK390" s="446"/>
      <c r="SEL390" s="446"/>
      <c r="SEM390" s="446"/>
      <c r="SEN390" s="446"/>
      <c r="SEO390" s="446"/>
      <c r="SEP390" s="446"/>
      <c r="SEQ390" s="446"/>
      <c r="SER390" s="446"/>
      <c r="SES390" s="446"/>
      <c r="SET390" s="446"/>
      <c r="SEU390" s="446"/>
      <c r="SEV390" s="446"/>
      <c r="SEW390" s="446"/>
      <c r="SEX390" s="446"/>
      <c r="SEY390" s="446"/>
      <c r="SEZ390" s="446"/>
      <c r="SFA390" s="446"/>
      <c r="SFB390" s="446"/>
      <c r="SFC390" s="446"/>
      <c r="SFD390" s="446"/>
      <c r="SFE390" s="446"/>
      <c r="SFF390" s="446"/>
      <c r="SFG390" s="446"/>
      <c r="SFH390" s="446"/>
      <c r="SFI390" s="446"/>
      <c r="SFJ390" s="446"/>
      <c r="SFK390" s="446"/>
      <c r="SFL390" s="446"/>
      <c r="SFM390" s="446"/>
      <c r="SFN390" s="446"/>
      <c r="SFO390" s="446"/>
      <c r="SFP390" s="446"/>
      <c r="SFQ390" s="446"/>
      <c r="SFR390" s="446"/>
      <c r="SFS390" s="446"/>
      <c r="SFT390" s="446"/>
      <c r="SFU390" s="446"/>
      <c r="SFV390" s="446"/>
      <c r="SFW390" s="446"/>
      <c r="SFX390" s="446"/>
      <c r="SFY390" s="446"/>
      <c r="SFZ390" s="446"/>
      <c r="SGA390" s="446"/>
      <c r="SGB390" s="446"/>
      <c r="SGC390" s="446"/>
      <c r="SGD390" s="446"/>
      <c r="SGE390" s="446"/>
      <c r="SGF390" s="446"/>
      <c r="SGG390" s="446"/>
      <c r="SGH390" s="446"/>
      <c r="SGI390" s="446"/>
      <c r="SGJ390" s="446"/>
      <c r="SGK390" s="446"/>
      <c r="SGL390" s="446"/>
      <c r="SGM390" s="446"/>
      <c r="SGN390" s="446"/>
      <c r="SGO390" s="446"/>
      <c r="SGP390" s="446"/>
      <c r="SGQ390" s="446"/>
      <c r="SGR390" s="446"/>
      <c r="SGS390" s="446"/>
      <c r="SGT390" s="446"/>
      <c r="SGU390" s="446"/>
      <c r="SGV390" s="446"/>
      <c r="SGW390" s="446"/>
      <c r="SGX390" s="446"/>
      <c r="SGY390" s="446"/>
      <c r="SGZ390" s="446"/>
      <c r="SHA390" s="446"/>
      <c r="SHB390" s="446"/>
      <c r="SHC390" s="446"/>
      <c r="SHD390" s="446"/>
      <c r="SHE390" s="446"/>
      <c r="SHF390" s="446"/>
      <c r="SHG390" s="446"/>
      <c r="SHH390" s="446"/>
      <c r="SHI390" s="446"/>
      <c r="SHJ390" s="446"/>
      <c r="SHK390" s="446"/>
      <c r="SHL390" s="446"/>
      <c r="SHM390" s="446"/>
      <c r="SHN390" s="446"/>
      <c r="SHO390" s="446"/>
      <c r="SHP390" s="446"/>
      <c r="SHQ390" s="446"/>
      <c r="SHR390" s="446"/>
      <c r="SHS390" s="446"/>
      <c r="SHT390" s="446"/>
      <c r="SHU390" s="446"/>
      <c r="SHV390" s="446"/>
      <c r="SHW390" s="446"/>
      <c r="SHX390" s="446"/>
      <c r="SHY390" s="446"/>
      <c r="SHZ390" s="446"/>
      <c r="SIA390" s="446"/>
      <c r="SIB390" s="446"/>
      <c r="SIC390" s="446"/>
      <c r="SID390" s="446"/>
      <c r="SIE390" s="446"/>
      <c r="SIF390" s="446"/>
      <c r="SIG390" s="446"/>
      <c r="SIH390" s="446"/>
      <c r="SII390" s="446"/>
      <c r="SIJ390" s="446"/>
      <c r="SIK390" s="446"/>
      <c r="SIL390" s="446"/>
      <c r="SIM390" s="446"/>
      <c r="SIN390" s="446"/>
      <c r="SIO390" s="446"/>
      <c r="SIP390" s="446"/>
      <c r="SIQ390" s="446"/>
      <c r="SIR390" s="446"/>
      <c r="SIS390" s="446"/>
      <c r="SIT390" s="446"/>
      <c r="SIU390" s="446"/>
      <c r="SIV390" s="446"/>
      <c r="SIW390" s="446"/>
      <c r="SIX390" s="446"/>
      <c r="SIY390" s="446"/>
      <c r="SIZ390" s="446"/>
      <c r="SJA390" s="446"/>
      <c r="SJB390" s="446"/>
      <c r="SJC390" s="446"/>
      <c r="SJD390" s="446"/>
      <c r="SJE390" s="446"/>
      <c r="SJF390" s="446"/>
      <c r="SJG390" s="446"/>
      <c r="SJH390" s="446"/>
      <c r="SJI390" s="446"/>
      <c r="SJJ390" s="446"/>
      <c r="SJK390" s="446"/>
      <c r="SJL390" s="446"/>
      <c r="SJM390" s="446"/>
      <c r="SJN390" s="446"/>
      <c r="SJO390" s="446"/>
      <c r="SJP390" s="446"/>
      <c r="SJQ390" s="446"/>
      <c r="SJR390" s="446"/>
      <c r="SJS390" s="446"/>
      <c r="SJT390" s="446"/>
      <c r="SJU390" s="446"/>
      <c r="SJV390" s="446"/>
      <c r="SJW390" s="446"/>
      <c r="SJX390" s="446"/>
      <c r="SJY390" s="446"/>
      <c r="SJZ390" s="446"/>
      <c r="SKA390" s="446"/>
      <c r="SKB390" s="446"/>
      <c r="SKC390" s="446"/>
      <c r="SKD390" s="446"/>
      <c r="SKE390" s="446"/>
      <c r="SKF390" s="446"/>
      <c r="SKG390" s="446"/>
      <c r="SKH390" s="446"/>
      <c r="SKI390" s="446"/>
      <c r="SKJ390" s="446"/>
      <c r="SKK390" s="446"/>
      <c r="SKL390" s="446"/>
      <c r="SKM390" s="446"/>
      <c r="SKN390" s="446"/>
      <c r="SKO390" s="446"/>
      <c r="SKP390" s="446"/>
      <c r="SKQ390" s="446"/>
      <c r="SKR390" s="446"/>
      <c r="SKS390" s="446"/>
      <c r="SKT390" s="446"/>
      <c r="SKU390" s="446"/>
      <c r="SKV390" s="446"/>
      <c r="SKW390" s="446"/>
      <c r="SKX390" s="446"/>
      <c r="SKY390" s="446"/>
      <c r="SKZ390" s="446"/>
      <c r="SLA390" s="446"/>
      <c r="SLB390" s="446"/>
      <c r="SLC390" s="446"/>
      <c r="SLD390" s="446"/>
      <c r="SLE390" s="446"/>
      <c r="SLF390" s="446"/>
      <c r="SLG390" s="446"/>
      <c r="SLH390" s="446"/>
      <c r="SLI390" s="446"/>
      <c r="SLJ390" s="446"/>
      <c r="SLK390" s="446"/>
      <c r="SLL390" s="446"/>
      <c r="SLM390" s="446"/>
      <c r="SLN390" s="446"/>
      <c r="SLO390" s="446"/>
      <c r="SLP390" s="446"/>
      <c r="SLQ390" s="446"/>
      <c r="SLR390" s="446"/>
      <c r="SLS390" s="446"/>
      <c r="SLT390" s="446"/>
      <c r="SLU390" s="446"/>
      <c r="SLV390" s="446"/>
      <c r="SLW390" s="446"/>
      <c r="SLX390" s="446"/>
      <c r="SLY390" s="446"/>
      <c r="SLZ390" s="446"/>
      <c r="SMA390" s="446"/>
      <c r="SMB390" s="446"/>
      <c r="SMC390" s="446"/>
      <c r="SMD390" s="446"/>
      <c r="SME390" s="446"/>
      <c r="SMF390" s="446"/>
      <c r="SMG390" s="446"/>
      <c r="SMH390" s="446"/>
      <c r="SMI390" s="446"/>
      <c r="SMJ390" s="446"/>
      <c r="SMK390" s="446"/>
      <c r="SML390" s="446"/>
      <c r="SMM390" s="446"/>
      <c r="SMN390" s="446"/>
      <c r="SMO390" s="446"/>
      <c r="SMP390" s="446"/>
      <c r="SMQ390" s="446"/>
      <c r="SMR390" s="446"/>
      <c r="SMS390" s="446"/>
      <c r="SMT390" s="446"/>
      <c r="SMU390" s="446"/>
      <c r="SMV390" s="446"/>
      <c r="SMW390" s="446"/>
      <c r="SMX390" s="446"/>
      <c r="SMY390" s="446"/>
      <c r="SMZ390" s="446"/>
      <c r="SNA390" s="446"/>
      <c r="SNB390" s="446"/>
      <c r="SNC390" s="446"/>
      <c r="SND390" s="446"/>
      <c r="SNE390" s="446"/>
      <c r="SNF390" s="446"/>
      <c r="SNG390" s="446"/>
      <c r="SNH390" s="446"/>
      <c r="SNI390" s="446"/>
      <c r="SNJ390" s="446"/>
      <c r="SNK390" s="446"/>
      <c r="SNL390" s="446"/>
      <c r="SNM390" s="446"/>
      <c r="SNN390" s="446"/>
      <c r="SNO390" s="446"/>
      <c r="SNP390" s="446"/>
      <c r="SNQ390" s="446"/>
      <c r="SNR390" s="446"/>
      <c r="SNS390" s="446"/>
      <c r="SNT390" s="446"/>
      <c r="SNU390" s="446"/>
      <c r="SNV390" s="446"/>
      <c r="SNW390" s="446"/>
      <c r="SNX390" s="446"/>
      <c r="SNY390" s="446"/>
      <c r="SNZ390" s="446"/>
      <c r="SOA390" s="446"/>
      <c r="SOB390" s="446"/>
      <c r="SOC390" s="446"/>
      <c r="SOD390" s="446"/>
      <c r="SOE390" s="446"/>
      <c r="SOF390" s="446"/>
      <c r="SOG390" s="446"/>
      <c r="SOH390" s="446"/>
      <c r="SOI390" s="446"/>
      <c r="SOJ390" s="446"/>
      <c r="SOK390" s="446"/>
      <c r="SOL390" s="446"/>
      <c r="SOM390" s="446"/>
      <c r="SON390" s="446"/>
      <c r="SOO390" s="446"/>
      <c r="SOP390" s="446"/>
      <c r="SOQ390" s="446"/>
      <c r="SOR390" s="446"/>
      <c r="SOS390" s="446"/>
      <c r="SOT390" s="446"/>
      <c r="SOU390" s="446"/>
      <c r="SOV390" s="446"/>
      <c r="SOW390" s="446"/>
      <c r="SOX390" s="446"/>
      <c r="SOY390" s="446"/>
      <c r="SOZ390" s="446"/>
      <c r="SPA390" s="446"/>
      <c r="SPB390" s="446"/>
      <c r="SPC390" s="446"/>
      <c r="SPD390" s="446"/>
      <c r="SPE390" s="446"/>
      <c r="SPF390" s="446"/>
      <c r="SPG390" s="446"/>
      <c r="SPH390" s="446"/>
      <c r="SPI390" s="446"/>
      <c r="SPJ390" s="446"/>
      <c r="SPK390" s="446"/>
      <c r="SPL390" s="446"/>
      <c r="SPM390" s="446"/>
      <c r="SPN390" s="446"/>
      <c r="SPO390" s="446"/>
      <c r="SPP390" s="446"/>
      <c r="SPQ390" s="446"/>
      <c r="SPR390" s="446"/>
      <c r="SPS390" s="446"/>
      <c r="SPT390" s="446"/>
      <c r="SPU390" s="446"/>
      <c r="SPV390" s="446"/>
      <c r="SPW390" s="446"/>
      <c r="SPX390" s="446"/>
      <c r="SPY390" s="446"/>
      <c r="SPZ390" s="446"/>
      <c r="SQA390" s="446"/>
      <c r="SQB390" s="446"/>
      <c r="SQC390" s="446"/>
      <c r="SQD390" s="446"/>
      <c r="SQE390" s="446"/>
      <c r="SQF390" s="446"/>
      <c r="SQG390" s="446"/>
      <c r="SQH390" s="446"/>
      <c r="SQI390" s="446"/>
      <c r="SQJ390" s="446"/>
      <c r="SQK390" s="446"/>
      <c r="SQL390" s="446"/>
      <c r="SQM390" s="446"/>
      <c r="SQN390" s="446"/>
      <c r="SQO390" s="446"/>
      <c r="SQP390" s="446"/>
      <c r="SQQ390" s="446"/>
      <c r="SQR390" s="446"/>
      <c r="SQS390" s="446"/>
      <c r="SQT390" s="446"/>
      <c r="SQU390" s="446"/>
      <c r="SQV390" s="446"/>
      <c r="SQW390" s="446"/>
      <c r="SQX390" s="446"/>
      <c r="SQY390" s="446"/>
      <c r="SQZ390" s="446"/>
      <c r="SRA390" s="446"/>
      <c r="SRB390" s="446"/>
      <c r="SRC390" s="446"/>
      <c r="SRD390" s="446"/>
      <c r="SRE390" s="446"/>
      <c r="SRF390" s="446"/>
      <c r="SRG390" s="446"/>
      <c r="SRH390" s="446"/>
      <c r="SRI390" s="446"/>
      <c r="SRJ390" s="446"/>
      <c r="SRK390" s="446"/>
      <c r="SRL390" s="446"/>
      <c r="SRM390" s="446"/>
      <c r="SRN390" s="446"/>
      <c r="SRO390" s="446"/>
      <c r="SRP390" s="446"/>
      <c r="SRQ390" s="446"/>
      <c r="SRR390" s="446"/>
      <c r="SRS390" s="446"/>
      <c r="SRT390" s="446"/>
      <c r="SRU390" s="446"/>
      <c r="SRV390" s="446"/>
      <c r="SRW390" s="446"/>
      <c r="SRX390" s="446"/>
      <c r="SRY390" s="446"/>
      <c r="SRZ390" s="446"/>
      <c r="SSA390" s="446"/>
      <c r="SSB390" s="446"/>
      <c r="SSC390" s="446"/>
      <c r="SSD390" s="446"/>
      <c r="SSE390" s="446"/>
      <c r="SSF390" s="446"/>
      <c r="SSG390" s="446"/>
      <c r="SSH390" s="446"/>
      <c r="SSI390" s="446"/>
      <c r="SSJ390" s="446"/>
      <c r="SSK390" s="446"/>
      <c r="SSL390" s="446"/>
      <c r="SSM390" s="446"/>
      <c r="SSN390" s="446"/>
      <c r="SSO390" s="446"/>
      <c r="SSP390" s="446"/>
      <c r="SSQ390" s="446"/>
      <c r="SSR390" s="446"/>
      <c r="SSS390" s="446"/>
      <c r="SST390" s="446"/>
      <c r="SSU390" s="446"/>
      <c r="SSV390" s="446"/>
      <c r="SSW390" s="446"/>
      <c r="SSX390" s="446"/>
      <c r="SSY390" s="446"/>
      <c r="SSZ390" s="446"/>
      <c r="STA390" s="446"/>
      <c r="STB390" s="446"/>
      <c r="STC390" s="446"/>
      <c r="STD390" s="446"/>
      <c r="STE390" s="446"/>
      <c r="STF390" s="446"/>
      <c r="STG390" s="446"/>
      <c r="STH390" s="446"/>
      <c r="STI390" s="446"/>
      <c r="STJ390" s="446"/>
      <c r="STK390" s="446"/>
      <c r="STL390" s="446"/>
      <c r="STM390" s="446"/>
      <c r="STN390" s="446"/>
      <c r="STO390" s="446"/>
      <c r="STP390" s="446"/>
      <c r="STQ390" s="446"/>
      <c r="STR390" s="446"/>
      <c r="STS390" s="446"/>
      <c r="STT390" s="446"/>
      <c r="STU390" s="446"/>
      <c r="STV390" s="446"/>
      <c r="STW390" s="446"/>
      <c r="STX390" s="446"/>
      <c r="STY390" s="446"/>
      <c r="STZ390" s="446"/>
      <c r="SUA390" s="446"/>
      <c r="SUB390" s="446"/>
      <c r="SUC390" s="446"/>
      <c r="SUD390" s="446"/>
      <c r="SUE390" s="446"/>
      <c r="SUF390" s="446"/>
      <c r="SUG390" s="446"/>
      <c r="SUH390" s="446"/>
      <c r="SUI390" s="446"/>
      <c r="SUJ390" s="446"/>
      <c r="SUK390" s="446"/>
      <c r="SUL390" s="446"/>
      <c r="SUM390" s="446"/>
      <c r="SUN390" s="446"/>
      <c r="SUO390" s="446"/>
      <c r="SUP390" s="446"/>
      <c r="SUQ390" s="446"/>
      <c r="SUR390" s="446"/>
      <c r="SUS390" s="446"/>
      <c r="SUT390" s="446"/>
      <c r="SUU390" s="446"/>
      <c r="SUV390" s="446"/>
      <c r="SUW390" s="446"/>
      <c r="SUX390" s="446"/>
      <c r="SUY390" s="446"/>
      <c r="SUZ390" s="446"/>
      <c r="SVA390" s="446"/>
      <c r="SVB390" s="446"/>
      <c r="SVC390" s="446"/>
      <c r="SVD390" s="446"/>
      <c r="SVE390" s="446"/>
      <c r="SVF390" s="446"/>
      <c r="SVG390" s="446"/>
      <c r="SVH390" s="446"/>
      <c r="SVI390" s="446"/>
      <c r="SVJ390" s="446"/>
      <c r="SVK390" s="446"/>
      <c r="SVL390" s="446"/>
      <c r="SVM390" s="446"/>
      <c r="SVN390" s="446"/>
      <c r="SVO390" s="446"/>
      <c r="SVP390" s="446"/>
      <c r="SVQ390" s="446"/>
      <c r="SVR390" s="446"/>
      <c r="SVS390" s="446"/>
      <c r="SVT390" s="446"/>
      <c r="SVU390" s="446"/>
      <c r="SVV390" s="446"/>
      <c r="SVW390" s="446"/>
      <c r="SVX390" s="446"/>
      <c r="SVY390" s="446"/>
      <c r="SVZ390" s="446"/>
      <c r="SWA390" s="446"/>
      <c r="SWB390" s="446"/>
      <c r="SWC390" s="446"/>
      <c r="SWD390" s="446"/>
      <c r="SWE390" s="446"/>
      <c r="SWF390" s="446"/>
      <c r="SWG390" s="446"/>
      <c r="SWH390" s="446"/>
      <c r="SWI390" s="446"/>
      <c r="SWJ390" s="446"/>
      <c r="SWK390" s="446"/>
      <c r="SWL390" s="446"/>
      <c r="SWM390" s="446"/>
      <c r="SWN390" s="446"/>
      <c r="SWO390" s="446"/>
      <c r="SWP390" s="446"/>
      <c r="SWQ390" s="446"/>
      <c r="SWR390" s="446"/>
      <c r="SWS390" s="446"/>
      <c r="SWT390" s="446"/>
      <c r="SWU390" s="446"/>
      <c r="SWV390" s="446"/>
      <c r="SWW390" s="446"/>
      <c r="SWX390" s="446"/>
      <c r="SWY390" s="446"/>
      <c r="SWZ390" s="446"/>
      <c r="SXA390" s="446"/>
      <c r="SXB390" s="446"/>
      <c r="SXC390" s="446"/>
      <c r="SXD390" s="446"/>
      <c r="SXE390" s="446"/>
      <c r="SXF390" s="446"/>
      <c r="SXG390" s="446"/>
      <c r="SXH390" s="446"/>
      <c r="SXI390" s="446"/>
      <c r="SXJ390" s="446"/>
      <c r="SXK390" s="446"/>
      <c r="SXL390" s="446"/>
      <c r="SXM390" s="446"/>
      <c r="SXN390" s="446"/>
      <c r="SXO390" s="446"/>
      <c r="SXP390" s="446"/>
      <c r="SXQ390" s="446"/>
      <c r="SXR390" s="446"/>
      <c r="SXS390" s="446"/>
      <c r="SXT390" s="446"/>
      <c r="SXU390" s="446"/>
      <c r="SXV390" s="446"/>
      <c r="SXW390" s="446"/>
      <c r="SXX390" s="446"/>
      <c r="SXY390" s="446"/>
      <c r="SXZ390" s="446"/>
      <c r="SYA390" s="446"/>
      <c r="SYB390" s="446"/>
      <c r="SYC390" s="446"/>
      <c r="SYD390" s="446"/>
      <c r="SYE390" s="446"/>
      <c r="SYF390" s="446"/>
      <c r="SYG390" s="446"/>
      <c r="SYH390" s="446"/>
      <c r="SYI390" s="446"/>
      <c r="SYJ390" s="446"/>
      <c r="SYK390" s="446"/>
      <c r="SYL390" s="446"/>
      <c r="SYM390" s="446"/>
      <c r="SYN390" s="446"/>
      <c r="SYO390" s="446"/>
      <c r="SYP390" s="446"/>
      <c r="SYQ390" s="446"/>
      <c r="SYR390" s="446"/>
      <c r="SYS390" s="446"/>
      <c r="SYT390" s="446"/>
      <c r="SYU390" s="446"/>
      <c r="SYV390" s="446"/>
      <c r="SYW390" s="446"/>
      <c r="SYX390" s="446"/>
      <c r="SYY390" s="446"/>
      <c r="SYZ390" s="446"/>
      <c r="SZA390" s="446"/>
      <c r="SZB390" s="446"/>
      <c r="SZC390" s="446"/>
      <c r="SZD390" s="446"/>
      <c r="SZE390" s="446"/>
      <c r="SZF390" s="446"/>
      <c r="SZG390" s="446"/>
      <c r="SZH390" s="446"/>
      <c r="SZI390" s="446"/>
      <c r="SZJ390" s="446"/>
      <c r="SZK390" s="446"/>
      <c r="SZL390" s="446"/>
      <c r="SZM390" s="446"/>
      <c r="SZN390" s="446"/>
      <c r="SZO390" s="446"/>
      <c r="SZP390" s="446"/>
      <c r="SZQ390" s="446"/>
      <c r="SZR390" s="446"/>
      <c r="SZS390" s="446"/>
      <c r="SZT390" s="446"/>
      <c r="SZU390" s="446"/>
      <c r="SZV390" s="446"/>
      <c r="SZW390" s="446"/>
      <c r="SZX390" s="446"/>
      <c r="SZY390" s="446"/>
      <c r="SZZ390" s="446"/>
      <c r="TAA390" s="446"/>
      <c r="TAB390" s="446"/>
      <c r="TAC390" s="446"/>
      <c r="TAD390" s="446"/>
      <c r="TAE390" s="446"/>
      <c r="TAF390" s="446"/>
      <c r="TAG390" s="446"/>
      <c r="TAH390" s="446"/>
      <c r="TAI390" s="446"/>
      <c r="TAJ390" s="446"/>
      <c r="TAK390" s="446"/>
      <c r="TAL390" s="446"/>
      <c r="TAM390" s="446"/>
      <c r="TAN390" s="446"/>
      <c r="TAO390" s="446"/>
      <c r="TAP390" s="446"/>
      <c r="TAQ390" s="446"/>
      <c r="TAR390" s="446"/>
      <c r="TAS390" s="446"/>
      <c r="TAT390" s="446"/>
      <c r="TAU390" s="446"/>
      <c r="TAV390" s="446"/>
      <c r="TAW390" s="446"/>
      <c r="TAX390" s="446"/>
      <c r="TAY390" s="446"/>
      <c r="TAZ390" s="446"/>
      <c r="TBA390" s="446"/>
      <c r="TBB390" s="446"/>
      <c r="TBC390" s="446"/>
      <c r="TBD390" s="446"/>
      <c r="TBE390" s="446"/>
      <c r="TBF390" s="446"/>
      <c r="TBG390" s="446"/>
      <c r="TBH390" s="446"/>
      <c r="TBI390" s="446"/>
      <c r="TBJ390" s="446"/>
      <c r="TBK390" s="446"/>
      <c r="TBL390" s="446"/>
      <c r="TBM390" s="446"/>
      <c r="TBN390" s="446"/>
      <c r="TBO390" s="446"/>
      <c r="TBP390" s="446"/>
      <c r="TBQ390" s="446"/>
      <c r="TBR390" s="446"/>
      <c r="TBS390" s="446"/>
      <c r="TBT390" s="446"/>
      <c r="TBU390" s="446"/>
      <c r="TBV390" s="446"/>
      <c r="TBW390" s="446"/>
      <c r="TBX390" s="446"/>
      <c r="TBY390" s="446"/>
      <c r="TBZ390" s="446"/>
      <c r="TCA390" s="446"/>
      <c r="TCB390" s="446"/>
      <c r="TCC390" s="446"/>
      <c r="TCD390" s="446"/>
      <c r="TCE390" s="446"/>
      <c r="TCF390" s="446"/>
      <c r="TCG390" s="446"/>
      <c r="TCH390" s="446"/>
      <c r="TCI390" s="446"/>
      <c r="TCJ390" s="446"/>
      <c r="TCK390" s="446"/>
      <c r="TCL390" s="446"/>
      <c r="TCM390" s="446"/>
      <c r="TCN390" s="446"/>
      <c r="TCO390" s="446"/>
      <c r="TCP390" s="446"/>
      <c r="TCQ390" s="446"/>
      <c r="TCR390" s="446"/>
      <c r="TCS390" s="446"/>
      <c r="TCT390" s="446"/>
      <c r="TCU390" s="446"/>
      <c r="TCV390" s="446"/>
      <c r="TCW390" s="446"/>
      <c r="TCX390" s="446"/>
      <c r="TCY390" s="446"/>
      <c r="TCZ390" s="446"/>
      <c r="TDA390" s="446"/>
      <c r="TDB390" s="446"/>
      <c r="TDC390" s="446"/>
      <c r="TDD390" s="446"/>
      <c r="TDE390" s="446"/>
      <c r="TDF390" s="446"/>
      <c r="TDG390" s="446"/>
      <c r="TDH390" s="446"/>
      <c r="TDI390" s="446"/>
      <c r="TDJ390" s="446"/>
      <c r="TDK390" s="446"/>
      <c r="TDL390" s="446"/>
      <c r="TDM390" s="446"/>
      <c r="TDN390" s="446"/>
      <c r="TDO390" s="446"/>
      <c r="TDP390" s="446"/>
      <c r="TDQ390" s="446"/>
      <c r="TDR390" s="446"/>
      <c r="TDS390" s="446"/>
      <c r="TDT390" s="446"/>
      <c r="TDU390" s="446"/>
      <c r="TDV390" s="446"/>
      <c r="TDW390" s="446"/>
      <c r="TDX390" s="446"/>
      <c r="TDY390" s="446"/>
      <c r="TDZ390" s="446"/>
      <c r="TEA390" s="446"/>
      <c r="TEB390" s="446"/>
      <c r="TEC390" s="446"/>
      <c r="TED390" s="446"/>
      <c r="TEE390" s="446"/>
      <c r="TEF390" s="446"/>
      <c r="TEG390" s="446"/>
      <c r="TEH390" s="446"/>
      <c r="TEI390" s="446"/>
      <c r="TEJ390" s="446"/>
      <c r="TEK390" s="446"/>
      <c r="TEL390" s="446"/>
      <c r="TEM390" s="446"/>
      <c r="TEN390" s="446"/>
      <c r="TEO390" s="446"/>
      <c r="TEP390" s="446"/>
      <c r="TEQ390" s="446"/>
      <c r="TER390" s="446"/>
      <c r="TES390" s="446"/>
      <c r="TET390" s="446"/>
      <c r="TEU390" s="446"/>
      <c r="TEV390" s="446"/>
      <c r="TEW390" s="446"/>
      <c r="TEX390" s="446"/>
      <c r="TEY390" s="446"/>
      <c r="TEZ390" s="446"/>
      <c r="TFA390" s="446"/>
      <c r="TFB390" s="446"/>
      <c r="TFC390" s="446"/>
      <c r="TFD390" s="446"/>
      <c r="TFE390" s="446"/>
      <c r="TFF390" s="446"/>
      <c r="TFG390" s="446"/>
      <c r="TFH390" s="446"/>
      <c r="TFI390" s="446"/>
      <c r="TFJ390" s="446"/>
      <c r="TFK390" s="446"/>
      <c r="TFL390" s="446"/>
      <c r="TFM390" s="446"/>
      <c r="TFN390" s="446"/>
      <c r="TFO390" s="446"/>
      <c r="TFP390" s="446"/>
      <c r="TFQ390" s="446"/>
      <c r="TFR390" s="446"/>
      <c r="TFS390" s="446"/>
      <c r="TFT390" s="446"/>
      <c r="TFU390" s="446"/>
      <c r="TFV390" s="446"/>
      <c r="TFW390" s="446"/>
      <c r="TFX390" s="446"/>
      <c r="TFY390" s="446"/>
      <c r="TFZ390" s="446"/>
      <c r="TGA390" s="446"/>
      <c r="TGB390" s="446"/>
      <c r="TGC390" s="446"/>
      <c r="TGD390" s="446"/>
      <c r="TGE390" s="446"/>
      <c r="TGF390" s="446"/>
      <c r="TGG390" s="446"/>
      <c r="TGH390" s="446"/>
      <c r="TGI390" s="446"/>
      <c r="TGJ390" s="446"/>
      <c r="TGK390" s="446"/>
      <c r="TGL390" s="446"/>
      <c r="TGM390" s="446"/>
      <c r="TGN390" s="446"/>
      <c r="TGO390" s="446"/>
      <c r="TGP390" s="446"/>
      <c r="TGQ390" s="446"/>
      <c r="TGR390" s="446"/>
      <c r="TGS390" s="446"/>
      <c r="TGT390" s="446"/>
      <c r="TGU390" s="446"/>
      <c r="TGV390" s="446"/>
      <c r="TGW390" s="446"/>
      <c r="TGX390" s="446"/>
      <c r="TGY390" s="446"/>
      <c r="TGZ390" s="446"/>
      <c r="THA390" s="446"/>
      <c r="THB390" s="446"/>
      <c r="THC390" s="446"/>
      <c r="THD390" s="446"/>
      <c r="THE390" s="446"/>
      <c r="THF390" s="446"/>
      <c r="THG390" s="446"/>
      <c r="THH390" s="446"/>
      <c r="THI390" s="446"/>
      <c r="THJ390" s="446"/>
      <c r="THK390" s="446"/>
      <c r="THL390" s="446"/>
      <c r="THM390" s="446"/>
      <c r="THN390" s="446"/>
      <c r="THO390" s="446"/>
      <c r="THP390" s="446"/>
      <c r="THQ390" s="446"/>
      <c r="THR390" s="446"/>
      <c r="THS390" s="446"/>
      <c r="THT390" s="446"/>
      <c r="THU390" s="446"/>
      <c r="THV390" s="446"/>
      <c r="THW390" s="446"/>
      <c r="THX390" s="446"/>
      <c r="THY390" s="446"/>
      <c r="THZ390" s="446"/>
      <c r="TIA390" s="446"/>
      <c r="TIB390" s="446"/>
      <c r="TIC390" s="446"/>
      <c r="TID390" s="446"/>
      <c r="TIE390" s="446"/>
      <c r="TIF390" s="446"/>
      <c r="TIG390" s="446"/>
      <c r="TIH390" s="446"/>
      <c r="TII390" s="446"/>
      <c r="TIJ390" s="446"/>
      <c r="TIK390" s="446"/>
      <c r="TIL390" s="446"/>
      <c r="TIM390" s="446"/>
      <c r="TIN390" s="446"/>
      <c r="TIO390" s="446"/>
      <c r="TIP390" s="446"/>
      <c r="TIQ390" s="446"/>
      <c r="TIR390" s="446"/>
      <c r="TIS390" s="446"/>
      <c r="TIT390" s="446"/>
      <c r="TIU390" s="446"/>
      <c r="TIV390" s="446"/>
      <c r="TIW390" s="446"/>
      <c r="TIX390" s="446"/>
      <c r="TIY390" s="446"/>
      <c r="TIZ390" s="446"/>
      <c r="TJA390" s="446"/>
      <c r="TJB390" s="446"/>
      <c r="TJC390" s="446"/>
      <c r="TJD390" s="446"/>
      <c r="TJE390" s="446"/>
      <c r="TJF390" s="446"/>
      <c r="TJG390" s="446"/>
      <c r="TJH390" s="446"/>
      <c r="TJI390" s="446"/>
      <c r="TJJ390" s="446"/>
      <c r="TJK390" s="446"/>
      <c r="TJL390" s="446"/>
      <c r="TJM390" s="446"/>
      <c r="TJN390" s="446"/>
      <c r="TJO390" s="446"/>
      <c r="TJP390" s="446"/>
      <c r="TJQ390" s="446"/>
      <c r="TJR390" s="446"/>
      <c r="TJS390" s="446"/>
      <c r="TJT390" s="446"/>
      <c r="TJU390" s="446"/>
      <c r="TJV390" s="446"/>
      <c r="TJW390" s="446"/>
      <c r="TJX390" s="446"/>
      <c r="TJY390" s="446"/>
      <c r="TJZ390" s="446"/>
      <c r="TKA390" s="446"/>
      <c r="TKB390" s="446"/>
      <c r="TKC390" s="446"/>
      <c r="TKD390" s="446"/>
      <c r="TKE390" s="446"/>
      <c r="TKF390" s="446"/>
      <c r="TKG390" s="446"/>
      <c r="TKH390" s="446"/>
      <c r="TKI390" s="446"/>
      <c r="TKJ390" s="446"/>
      <c r="TKK390" s="446"/>
      <c r="TKL390" s="446"/>
      <c r="TKM390" s="446"/>
      <c r="TKN390" s="446"/>
      <c r="TKO390" s="446"/>
      <c r="TKP390" s="446"/>
      <c r="TKQ390" s="446"/>
      <c r="TKR390" s="446"/>
      <c r="TKS390" s="446"/>
      <c r="TKT390" s="446"/>
      <c r="TKU390" s="446"/>
      <c r="TKV390" s="446"/>
      <c r="TKW390" s="446"/>
      <c r="TKX390" s="446"/>
      <c r="TKY390" s="446"/>
      <c r="TKZ390" s="446"/>
      <c r="TLA390" s="446"/>
      <c r="TLB390" s="446"/>
      <c r="TLC390" s="446"/>
      <c r="TLD390" s="446"/>
      <c r="TLE390" s="446"/>
      <c r="TLF390" s="446"/>
      <c r="TLG390" s="446"/>
      <c r="TLH390" s="446"/>
      <c r="TLI390" s="446"/>
      <c r="TLJ390" s="446"/>
      <c r="TLK390" s="446"/>
      <c r="TLL390" s="446"/>
      <c r="TLM390" s="446"/>
      <c r="TLN390" s="446"/>
      <c r="TLO390" s="446"/>
      <c r="TLP390" s="446"/>
      <c r="TLQ390" s="446"/>
      <c r="TLR390" s="446"/>
      <c r="TLS390" s="446"/>
      <c r="TLT390" s="446"/>
      <c r="TLU390" s="446"/>
      <c r="TLV390" s="446"/>
      <c r="TLW390" s="446"/>
      <c r="TLX390" s="446"/>
      <c r="TLY390" s="446"/>
      <c r="TLZ390" s="446"/>
      <c r="TMA390" s="446"/>
      <c r="TMB390" s="446"/>
      <c r="TMC390" s="446"/>
      <c r="TMD390" s="446"/>
      <c r="TME390" s="446"/>
      <c r="TMF390" s="446"/>
      <c r="TMG390" s="446"/>
      <c r="TMH390" s="446"/>
      <c r="TMI390" s="446"/>
      <c r="TMJ390" s="446"/>
      <c r="TMK390" s="446"/>
      <c r="TML390" s="446"/>
      <c r="TMM390" s="446"/>
      <c r="TMN390" s="446"/>
      <c r="TMO390" s="446"/>
      <c r="TMP390" s="446"/>
      <c r="TMQ390" s="446"/>
      <c r="TMR390" s="446"/>
      <c r="TMS390" s="446"/>
      <c r="TMT390" s="446"/>
      <c r="TMU390" s="446"/>
      <c r="TMV390" s="446"/>
      <c r="TMW390" s="446"/>
      <c r="TMX390" s="446"/>
      <c r="TMY390" s="446"/>
      <c r="TMZ390" s="446"/>
      <c r="TNA390" s="446"/>
      <c r="TNB390" s="446"/>
      <c r="TNC390" s="446"/>
      <c r="TND390" s="446"/>
      <c r="TNE390" s="446"/>
      <c r="TNF390" s="446"/>
      <c r="TNG390" s="446"/>
      <c r="TNH390" s="446"/>
      <c r="TNI390" s="446"/>
      <c r="TNJ390" s="446"/>
      <c r="TNK390" s="446"/>
      <c r="TNL390" s="446"/>
      <c r="TNM390" s="446"/>
      <c r="TNN390" s="446"/>
      <c r="TNO390" s="446"/>
      <c r="TNP390" s="446"/>
      <c r="TNQ390" s="446"/>
      <c r="TNR390" s="446"/>
      <c r="TNS390" s="446"/>
      <c r="TNT390" s="446"/>
      <c r="TNU390" s="446"/>
      <c r="TNV390" s="446"/>
      <c r="TNW390" s="446"/>
      <c r="TNX390" s="446"/>
      <c r="TNY390" s="446"/>
      <c r="TNZ390" s="446"/>
      <c r="TOA390" s="446"/>
      <c r="TOB390" s="446"/>
      <c r="TOC390" s="446"/>
      <c r="TOD390" s="446"/>
      <c r="TOE390" s="446"/>
      <c r="TOF390" s="446"/>
      <c r="TOG390" s="446"/>
      <c r="TOH390" s="446"/>
      <c r="TOI390" s="446"/>
      <c r="TOJ390" s="446"/>
      <c r="TOK390" s="446"/>
      <c r="TOL390" s="446"/>
      <c r="TOM390" s="446"/>
      <c r="TON390" s="446"/>
      <c r="TOO390" s="446"/>
      <c r="TOP390" s="446"/>
      <c r="TOQ390" s="446"/>
      <c r="TOR390" s="446"/>
      <c r="TOS390" s="446"/>
      <c r="TOT390" s="446"/>
      <c r="TOU390" s="446"/>
      <c r="TOV390" s="446"/>
      <c r="TOW390" s="446"/>
      <c r="TOX390" s="446"/>
      <c r="TOY390" s="446"/>
      <c r="TOZ390" s="446"/>
      <c r="TPA390" s="446"/>
      <c r="TPB390" s="446"/>
      <c r="TPC390" s="446"/>
      <c r="TPD390" s="446"/>
      <c r="TPE390" s="446"/>
      <c r="TPF390" s="446"/>
      <c r="TPG390" s="446"/>
      <c r="TPH390" s="446"/>
      <c r="TPI390" s="446"/>
      <c r="TPJ390" s="446"/>
      <c r="TPK390" s="446"/>
      <c r="TPL390" s="446"/>
      <c r="TPM390" s="446"/>
      <c r="TPN390" s="446"/>
      <c r="TPO390" s="446"/>
      <c r="TPP390" s="446"/>
      <c r="TPQ390" s="446"/>
      <c r="TPR390" s="446"/>
      <c r="TPS390" s="446"/>
      <c r="TPT390" s="446"/>
      <c r="TPU390" s="446"/>
      <c r="TPV390" s="446"/>
      <c r="TPW390" s="446"/>
      <c r="TPX390" s="446"/>
      <c r="TPY390" s="446"/>
      <c r="TPZ390" s="446"/>
      <c r="TQA390" s="446"/>
      <c r="TQB390" s="446"/>
      <c r="TQC390" s="446"/>
      <c r="TQD390" s="446"/>
      <c r="TQE390" s="446"/>
      <c r="TQF390" s="446"/>
      <c r="TQG390" s="446"/>
      <c r="TQH390" s="446"/>
      <c r="TQI390" s="446"/>
      <c r="TQJ390" s="446"/>
      <c r="TQK390" s="446"/>
      <c r="TQL390" s="446"/>
      <c r="TQM390" s="446"/>
      <c r="TQN390" s="446"/>
      <c r="TQO390" s="446"/>
      <c r="TQP390" s="446"/>
      <c r="TQQ390" s="446"/>
      <c r="TQR390" s="446"/>
      <c r="TQS390" s="446"/>
      <c r="TQT390" s="446"/>
      <c r="TQU390" s="446"/>
      <c r="TQV390" s="446"/>
      <c r="TQW390" s="446"/>
      <c r="TQX390" s="446"/>
      <c r="TQY390" s="446"/>
      <c r="TQZ390" s="446"/>
      <c r="TRA390" s="446"/>
      <c r="TRB390" s="446"/>
      <c r="TRC390" s="446"/>
      <c r="TRD390" s="446"/>
      <c r="TRE390" s="446"/>
      <c r="TRF390" s="446"/>
      <c r="TRG390" s="446"/>
      <c r="TRH390" s="446"/>
      <c r="TRI390" s="446"/>
      <c r="TRJ390" s="446"/>
      <c r="TRK390" s="446"/>
      <c r="TRL390" s="446"/>
      <c r="TRM390" s="446"/>
      <c r="TRN390" s="446"/>
      <c r="TRO390" s="446"/>
      <c r="TRP390" s="446"/>
      <c r="TRQ390" s="446"/>
      <c r="TRR390" s="446"/>
      <c r="TRS390" s="446"/>
      <c r="TRT390" s="446"/>
      <c r="TRU390" s="446"/>
      <c r="TRV390" s="446"/>
      <c r="TRW390" s="446"/>
      <c r="TRX390" s="446"/>
      <c r="TRY390" s="446"/>
      <c r="TRZ390" s="446"/>
      <c r="TSA390" s="446"/>
      <c r="TSB390" s="446"/>
      <c r="TSC390" s="446"/>
      <c r="TSD390" s="446"/>
      <c r="TSE390" s="446"/>
      <c r="TSF390" s="446"/>
      <c r="TSG390" s="446"/>
      <c r="TSH390" s="446"/>
      <c r="TSI390" s="446"/>
      <c r="TSJ390" s="446"/>
      <c r="TSK390" s="446"/>
      <c r="TSL390" s="446"/>
      <c r="TSM390" s="446"/>
      <c r="TSN390" s="446"/>
      <c r="TSO390" s="446"/>
      <c r="TSP390" s="446"/>
      <c r="TSQ390" s="446"/>
      <c r="TSR390" s="446"/>
      <c r="TSS390" s="446"/>
      <c r="TST390" s="446"/>
      <c r="TSU390" s="446"/>
      <c r="TSV390" s="446"/>
      <c r="TSW390" s="446"/>
      <c r="TSX390" s="446"/>
      <c r="TSY390" s="446"/>
      <c r="TSZ390" s="446"/>
      <c r="TTA390" s="446"/>
      <c r="TTB390" s="446"/>
      <c r="TTC390" s="446"/>
      <c r="TTD390" s="446"/>
      <c r="TTE390" s="446"/>
      <c r="TTF390" s="446"/>
      <c r="TTG390" s="446"/>
      <c r="TTH390" s="446"/>
      <c r="TTI390" s="446"/>
      <c r="TTJ390" s="446"/>
      <c r="TTK390" s="446"/>
      <c r="TTL390" s="446"/>
      <c r="TTM390" s="446"/>
      <c r="TTN390" s="446"/>
      <c r="TTO390" s="446"/>
      <c r="TTP390" s="446"/>
      <c r="TTQ390" s="446"/>
      <c r="TTR390" s="446"/>
      <c r="TTS390" s="446"/>
      <c r="TTT390" s="446"/>
      <c r="TTU390" s="446"/>
      <c r="TTV390" s="446"/>
      <c r="TTW390" s="446"/>
      <c r="TTX390" s="446"/>
      <c r="TTY390" s="446"/>
      <c r="TTZ390" s="446"/>
      <c r="TUA390" s="446"/>
      <c r="TUB390" s="446"/>
      <c r="TUC390" s="446"/>
      <c r="TUD390" s="446"/>
      <c r="TUE390" s="446"/>
      <c r="TUF390" s="446"/>
      <c r="TUG390" s="446"/>
      <c r="TUH390" s="446"/>
      <c r="TUI390" s="446"/>
      <c r="TUJ390" s="446"/>
      <c r="TUK390" s="446"/>
      <c r="TUL390" s="446"/>
      <c r="TUM390" s="446"/>
      <c r="TUN390" s="446"/>
      <c r="TUO390" s="446"/>
      <c r="TUP390" s="446"/>
      <c r="TUQ390" s="446"/>
      <c r="TUR390" s="446"/>
      <c r="TUS390" s="446"/>
      <c r="TUT390" s="446"/>
      <c r="TUU390" s="446"/>
      <c r="TUV390" s="446"/>
      <c r="TUW390" s="446"/>
      <c r="TUX390" s="446"/>
      <c r="TUY390" s="446"/>
      <c r="TUZ390" s="446"/>
      <c r="TVA390" s="446"/>
      <c r="TVB390" s="446"/>
      <c r="TVC390" s="446"/>
      <c r="TVD390" s="446"/>
      <c r="TVE390" s="446"/>
      <c r="TVF390" s="446"/>
      <c r="TVG390" s="446"/>
      <c r="TVH390" s="446"/>
      <c r="TVI390" s="446"/>
      <c r="TVJ390" s="446"/>
      <c r="TVK390" s="446"/>
      <c r="TVL390" s="446"/>
      <c r="TVM390" s="446"/>
      <c r="TVN390" s="446"/>
      <c r="TVO390" s="446"/>
      <c r="TVP390" s="446"/>
      <c r="TVQ390" s="446"/>
      <c r="TVR390" s="446"/>
      <c r="TVS390" s="446"/>
      <c r="TVT390" s="446"/>
      <c r="TVU390" s="446"/>
      <c r="TVV390" s="446"/>
      <c r="TVW390" s="446"/>
      <c r="TVX390" s="446"/>
      <c r="TVY390" s="446"/>
      <c r="TVZ390" s="446"/>
      <c r="TWA390" s="446"/>
      <c r="TWB390" s="446"/>
      <c r="TWC390" s="446"/>
      <c r="TWD390" s="446"/>
      <c r="TWE390" s="446"/>
      <c r="TWF390" s="446"/>
      <c r="TWG390" s="446"/>
      <c r="TWH390" s="446"/>
      <c r="TWI390" s="446"/>
      <c r="TWJ390" s="446"/>
      <c r="TWK390" s="446"/>
      <c r="TWL390" s="446"/>
      <c r="TWM390" s="446"/>
      <c r="TWN390" s="446"/>
      <c r="TWO390" s="446"/>
      <c r="TWP390" s="446"/>
      <c r="TWQ390" s="446"/>
      <c r="TWR390" s="446"/>
      <c r="TWS390" s="446"/>
      <c r="TWT390" s="446"/>
      <c r="TWU390" s="446"/>
      <c r="TWV390" s="446"/>
      <c r="TWW390" s="446"/>
      <c r="TWX390" s="446"/>
      <c r="TWY390" s="446"/>
      <c r="TWZ390" s="446"/>
      <c r="TXA390" s="446"/>
      <c r="TXB390" s="446"/>
      <c r="TXC390" s="446"/>
      <c r="TXD390" s="446"/>
      <c r="TXE390" s="446"/>
      <c r="TXF390" s="446"/>
      <c r="TXG390" s="446"/>
      <c r="TXH390" s="446"/>
      <c r="TXI390" s="446"/>
      <c r="TXJ390" s="446"/>
      <c r="TXK390" s="446"/>
      <c r="TXL390" s="446"/>
      <c r="TXM390" s="446"/>
      <c r="TXN390" s="446"/>
      <c r="TXO390" s="446"/>
      <c r="TXP390" s="446"/>
      <c r="TXQ390" s="446"/>
      <c r="TXR390" s="446"/>
      <c r="TXS390" s="446"/>
      <c r="TXT390" s="446"/>
      <c r="TXU390" s="446"/>
      <c r="TXV390" s="446"/>
      <c r="TXW390" s="446"/>
      <c r="TXX390" s="446"/>
      <c r="TXY390" s="446"/>
      <c r="TXZ390" s="446"/>
      <c r="TYA390" s="446"/>
      <c r="TYB390" s="446"/>
      <c r="TYC390" s="446"/>
      <c r="TYD390" s="446"/>
      <c r="TYE390" s="446"/>
      <c r="TYF390" s="446"/>
      <c r="TYG390" s="446"/>
      <c r="TYH390" s="446"/>
      <c r="TYI390" s="446"/>
      <c r="TYJ390" s="446"/>
      <c r="TYK390" s="446"/>
      <c r="TYL390" s="446"/>
      <c r="TYM390" s="446"/>
      <c r="TYN390" s="446"/>
      <c r="TYO390" s="446"/>
      <c r="TYP390" s="446"/>
      <c r="TYQ390" s="446"/>
      <c r="TYR390" s="446"/>
      <c r="TYS390" s="446"/>
      <c r="TYT390" s="446"/>
      <c r="TYU390" s="446"/>
      <c r="TYV390" s="446"/>
      <c r="TYW390" s="446"/>
      <c r="TYX390" s="446"/>
      <c r="TYY390" s="446"/>
      <c r="TYZ390" s="446"/>
      <c r="TZA390" s="446"/>
      <c r="TZB390" s="446"/>
      <c r="TZC390" s="446"/>
      <c r="TZD390" s="446"/>
      <c r="TZE390" s="446"/>
      <c r="TZF390" s="446"/>
      <c r="TZG390" s="446"/>
      <c r="TZH390" s="446"/>
      <c r="TZI390" s="446"/>
      <c r="TZJ390" s="446"/>
      <c r="TZK390" s="446"/>
      <c r="TZL390" s="446"/>
      <c r="TZM390" s="446"/>
      <c r="TZN390" s="446"/>
      <c r="TZO390" s="446"/>
      <c r="TZP390" s="446"/>
      <c r="TZQ390" s="446"/>
      <c r="TZR390" s="446"/>
      <c r="TZS390" s="446"/>
      <c r="TZT390" s="446"/>
      <c r="TZU390" s="446"/>
      <c r="TZV390" s="446"/>
      <c r="TZW390" s="446"/>
      <c r="TZX390" s="446"/>
      <c r="TZY390" s="446"/>
      <c r="TZZ390" s="446"/>
      <c r="UAA390" s="446"/>
      <c r="UAB390" s="446"/>
      <c r="UAC390" s="446"/>
      <c r="UAD390" s="446"/>
      <c r="UAE390" s="446"/>
      <c r="UAF390" s="446"/>
      <c r="UAG390" s="446"/>
      <c r="UAH390" s="446"/>
      <c r="UAI390" s="446"/>
      <c r="UAJ390" s="446"/>
      <c r="UAK390" s="446"/>
      <c r="UAL390" s="446"/>
      <c r="UAM390" s="446"/>
      <c r="UAN390" s="446"/>
      <c r="UAO390" s="446"/>
      <c r="UAP390" s="446"/>
      <c r="UAQ390" s="446"/>
      <c r="UAR390" s="446"/>
      <c r="UAS390" s="446"/>
      <c r="UAT390" s="446"/>
      <c r="UAU390" s="446"/>
      <c r="UAV390" s="446"/>
      <c r="UAW390" s="446"/>
      <c r="UAX390" s="446"/>
      <c r="UAY390" s="446"/>
      <c r="UAZ390" s="446"/>
      <c r="UBA390" s="446"/>
      <c r="UBB390" s="446"/>
      <c r="UBC390" s="446"/>
      <c r="UBD390" s="446"/>
      <c r="UBE390" s="446"/>
      <c r="UBF390" s="446"/>
      <c r="UBG390" s="446"/>
      <c r="UBH390" s="446"/>
      <c r="UBI390" s="446"/>
      <c r="UBJ390" s="446"/>
      <c r="UBK390" s="446"/>
      <c r="UBL390" s="446"/>
      <c r="UBM390" s="446"/>
      <c r="UBN390" s="446"/>
      <c r="UBO390" s="446"/>
      <c r="UBP390" s="446"/>
      <c r="UBQ390" s="446"/>
      <c r="UBR390" s="446"/>
      <c r="UBS390" s="446"/>
      <c r="UBT390" s="446"/>
      <c r="UBU390" s="446"/>
      <c r="UBV390" s="446"/>
      <c r="UBW390" s="446"/>
      <c r="UBX390" s="446"/>
      <c r="UBY390" s="446"/>
      <c r="UBZ390" s="446"/>
      <c r="UCA390" s="446"/>
      <c r="UCB390" s="446"/>
      <c r="UCC390" s="446"/>
      <c r="UCD390" s="446"/>
      <c r="UCE390" s="446"/>
      <c r="UCF390" s="446"/>
      <c r="UCG390" s="446"/>
      <c r="UCH390" s="446"/>
      <c r="UCI390" s="446"/>
      <c r="UCJ390" s="446"/>
      <c r="UCK390" s="446"/>
      <c r="UCL390" s="446"/>
      <c r="UCM390" s="446"/>
      <c r="UCN390" s="446"/>
      <c r="UCO390" s="446"/>
      <c r="UCP390" s="446"/>
      <c r="UCQ390" s="446"/>
      <c r="UCR390" s="446"/>
      <c r="UCS390" s="446"/>
      <c r="UCT390" s="446"/>
      <c r="UCU390" s="446"/>
      <c r="UCV390" s="446"/>
      <c r="UCW390" s="446"/>
      <c r="UCX390" s="446"/>
      <c r="UCY390" s="446"/>
      <c r="UCZ390" s="446"/>
      <c r="UDA390" s="446"/>
      <c r="UDB390" s="446"/>
      <c r="UDC390" s="446"/>
      <c r="UDD390" s="446"/>
      <c r="UDE390" s="446"/>
      <c r="UDF390" s="446"/>
      <c r="UDG390" s="446"/>
      <c r="UDH390" s="446"/>
      <c r="UDI390" s="446"/>
      <c r="UDJ390" s="446"/>
      <c r="UDK390" s="446"/>
      <c r="UDL390" s="446"/>
      <c r="UDM390" s="446"/>
      <c r="UDN390" s="446"/>
      <c r="UDO390" s="446"/>
      <c r="UDP390" s="446"/>
      <c r="UDQ390" s="446"/>
      <c r="UDR390" s="446"/>
      <c r="UDS390" s="446"/>
      <c r="UDT390" s="446"/>
      <c r="UDU390" s="446"/>
      <c r="UDV390" s="446"/>
      <c r="UDW390" s="446"/>
      <c r="UDX390" s="446"/>
      <c r="UDY390" s="446"/>
      <c r="UDZ390" s="446"/>
      <c r="UEA390" s="446"/>
      <c r="UEB390" s="446"/>
      <c r="UEC390" s="446"/>
      <c r="UED390" s="446"/>
      <c r="UEE390" s="446"/>
      <c r="UEF390" s="446"/>
      <c r="UEG390" s="446"/>
      <c r="UEH390" s="446"/>
      <c r="UEI390" s="446"/>
      <c r="UEJ390" s="446"/>
      <c r="UEK390" s="446"/>
      <c r="UEL390" s="446"/>
      <c r="UEM390" s="446"/>
      <c r="UEN390" s="446"/>
      <c r="UEO390" s="446"/>
      <c r="UEP390" s="446"/>
      <c r="UEQ390" s="446"/>
      <c r="UER390" s="446"/>
      <c r="UES390" s="446"/>
      <c r="UET390" s="446"/>
      <c r="UEU390" s="446"/>
      <c r="UEV390" s="446"/>
      <c r="UEW390" s="446"/>
      <c r="UEX390" s="446"/>
      <c r="UEY390" s="446"/>
      <c r="UEZ390" s="446"/>
      <c r="UFA390" s="446"/>
      <c r="UFB390" s="446"/>
      <c r="UFC390" s="446"/>
      <c r="UFD390" s="446"/>
      <c r="UFE390" s="446"/>
      <c r="UFF390" s="446"/>
      <c r="UFG390" s="446"/>
      <c r="UFH390" s="446"/>
      <c r="UFI390" s="446"/>
      <c r="UFJ390" s="446"/>
      <c r="UFK390" s="446"/>
      <c r="UFL390" s="446"/>
      <c r="UFM390" s="446"/>
      <c r="UFN390" s="446"/>
      <c r="UFO390" s="446"/>
      <c r="UFP390" s="446"/>
      <c r="UFQ390" s="446"/>
      <c r="UFR390" s="446"/>
      <c r="UFS390" s="446"/>
      <c r="UFT390" s="446"/>
      <c r="UFU390" s="446"/>
      <c r="UFV390" s="446"/>
      <c r="UFW390" s="446"/>
      <c r="UFX390" s="446"/>
      <c r="UFY390" s="446"/>
      <c r="UFZ390" s="446"/>
      <c r="UGA390" s="446"/>
      <c r="UGB390" s="446"/>
      <c r="UGC390" s="446"/>
      <c r="UGD390" s="446"/>
      <c r="UGE390" s="446"/>
      <c r="UGF390" s="446"/>
      <c r="UGG390" s="446"/>
      <c r="UGH390" s="446"/>
      <c r="UGI390" s="446"/>
      <c r="UGJ390" s="446"/>
      <c r="UGK390" s="446"/>
      <c r="UGL390" s="446"/>
      <c r="UGM390" s="446"/>
      <c r="UGN390" s="446"/>
      <c r="UGO390" s="446"/>
      <c r="UGP390" s="446"/>
      <c r="UGQ390" s="446"/>
      <c r="UGR390" s="446"/>
      <c r="UGS390" s="446"/>
      <c r="UGT390" s="446"/>
      <c r="UGU390" s="446"/>
      <c r="UGV390" s="446"/>
      <c r="UGW390" s="446"/>
      <c r="UGX390" s="446"/>
      <c r="UGY390" s="446"/>
      <c r="UGZ390" s="446"/>
      <c r="UHA390" s="446"/>
      <c r="UHB390" s="446"/>
      <c r="UHC390" s="446"/>
      <c r="UHD390" s="446"/>
      <c r="UHE390" s="446"/>
      <c r="UHF390" s="446"/>
      <c r="UHG390" s="446"/>
      <c r="UHH390" s="446"/>
      <c r="UHI390" s="446"/>
      <c r="UHJ390" s="446"/>
      <c r="UHK390" s="446"/>
      <c r="UHL390" s="446"/>
      <c r="UHM390" s="446"/>
      <c r="UHN390" s="446"/>
      <c r="UHO390" s="446"/>
      <c r="UHP390" s="446"/>
      <c r="UHQ390" s="446"/>
      <c r="UHR390" s="446"/>
      <c r="UHS390" s="446"/>
      <c r="UHT390" s="446"/>
      <c r="UHU390" s="446"/>
      <c r="UHV390" s="446"/>
      <c r="UHW390" s="446"/>
      <c r="UHX390" s="446"/>
      <c r="UHY390" s="446"/>
      <c r="UHZ390" s="446"/>
      <c r="UIA390" s="446"/>
      <c r="UIB390" s="446"/>
      <c r="UIC390" s="446"/>
      <c r="UID390" s="446"/>
      <c r="UIE390" s="446"/>
      <c r="UIF390" s="446"/>
      <c r="UIG390" s="446"/>
      <c r="UIH390" s="446"/>
      <c r="UII390" s="446"/>
      <c r="UIJ390" s="446"/>
      <c r="UIK390" s="446"/>
      <c r="UIL390" s="446"/>
      <c r="UIM390" s="446"/>
      <c r="UIN390" s="446"/>
      <c r="UIO390" s="446"/>
      <c r="UIP390" s="446"/>
      <c r="UIQ390" s="446"/>
      <c r="UIR390" s="446"/>
      <c r="UIS390" s="446"/>
      <c r="UIT390" s="446"/>
      <c r="UIU390" s="446"/>
      <c r="UIV390" s="446"/>
      <c r="UIW390" s="446"/>
      <c r="UIX390" s="446"/>
      <c r="UIY390" s="446"/>
      <c r="UIZ390" s="446"/>
      <c r="UJA390" s="446"/>
      <c r="UJB390" s="446"/>
      <c r="UJC390" s="446"/>
      <c r="UJD390" s="446"/>
      <c r="UJE390" s="446"/>
      <c r="UJF390" s="446"/>
      <c r="UJG390" s="446"/>
      <c r="UJH390" s="446"/>
      <c r="UJI390" s="446"/>
      <c r="UJJ390" s="446"/>
      <c r="UJK390" s="446"/>
      <c r="UJL390" s="446"/>
      <c r="UJM390" s="446"/>
      <c r="UJN390" s="446"/>
      <c r="UJO390" s="446"/>
      <c r="UJP390" s="446"/>
      <c r="UJQ390" s="446"/>
      <c r="UJR390" s="446"/>
      <c r="UJS390" s="446"/>
      <c r="UJT390" s="446"/>
      <c r="UJU390" s="446"/>
      <c r="UJV390" s="446"/>
      <c r="UJW390" s="446"/>
      <c r="UJX390" s="446"/>
      <c r="UJY390" s="446"/>
      <c r="UJZ390" s="446"/>
      <c r="UKA390" s="446"/>
      <c r="UKB390" s="446"/>
      <c r="UKC390" s="446"/>
      <c r="UKD390" s="446"/>
      <c r="UKE390" s="446"/>
      <c r="UKF390" s="446"/>
      <c r="UKG390" s="446"/>
      <c r="UKH390" s="446"/>
      <c r="UKI390" s="446"/>
      <c r="UKJ390" s="446"/>
      <c r="UKK390" s="446"/>
      <c r="UKL390" s="446"/>
      <c r="UKM390" s="446"/>
      <c r="UKN390" s="446"/>
      <c r="UKO390" s="446"/>
      <c r="UKP390" s="446"/>
      <c r="UKQ390" s="446"/>
      <c r="UKR390" s="446"/>
      <c r="UKS390" s="446"/>
      <c r="UKT390" s="446"/>
      <c r="UKU390" s="446"/>
      <c r="UKV390" s="446"/>
      <c r="UKW390" s="446"/>
      <c r="UKX390" s="446"/>
      <c r="UKY390" s="446"/>
      <c r="UKZ390" s="446"/>
      <c r="ULA390" s="446"/>
      <c r="ULB390" s="446"/>
      <c r="ULC390" s="446"/>
      <c r="ULD390" s="446"/>
      <c r="ULE390" s="446"/>
      <c r="ULF390" s="446"/>
      <c r="ULG390" s="446"/>
      <c r="ULH390" s="446"/>
      <c r="ULI390" s="446"/>
      <c r="ULJ390" s="446"/>
      <c r="ULK390" s="446"/>
      <c r="ULL390" s="446"/>
      <c r="ULM390" s="446"/>
      <c r="ULN390" s="446"/>
      <c r="ULO390" s="446"/>
      <c r="ULP390" s="446"/>
      <c r="ULQ390" s="446"/>
      <c r="ULR390" s="446"/>
      <c r="ULS390" s="446"/>
      <c r="ULT390" s="446"/>
      <c r="ULU390" s="446"/>
      <c r="ULV390" s="446"/>
      <c r="ULW390" s="446"/>
      <c r="ULX390" s="446"/>
      <c r="ULY390" s="446"/>
      <c r="ULZ390" s="446"/>
      <c r="UMA390" s="446"/>
      <c r="UMB390" s="446"/>
      <c r="UMC390" s="446"/>
      <c r="UMD390" s="446"/>
      <c r="UME390" s="446"/>
      <c r="UMF390" s="446"/>
      <c r="UMG390" s="446"/>
      <c r="UMH390" s="446"/>
      <c r="UMI390" s="446"/>
      <c r="UMJ390" s="446"/>
      <c r="UMK390" s="446"/>
      <c r="UML390" s="446"/>
      <c r="UMM390" s="446"/>
      <c r="UMN390" s="446"/>
      <c r="UMO390" s="446"/>
      <c r="UMP390" s="446"/>
      <c r="UMQ390" s="446"/>
      <c r="UMR390" s="446"/>
      <c r="UMS390" s="446"/>
      <c r="UMT390" s="446"/>
      <c r="UMU390" s="446"/>
      <c r="UMV390" s="446"/>
      <c r="UMW390" s="446"/>
      <c r="UMX390" s="446"/>
      <c r="UMY390" s="446"/>
      <c r="UMZ390" s="446"/>
      <c r="UNA390" s="446"/>
      <c r="UNB390" s="446"/>
      <c r="UNC390" s="446"/>
      <c r="UND390" s="446"/>
      <c r="UNE390" s="446"/>
      <c r="UNF390" s="446"/>
      <c r="UNG390" s="446"/>
      <c r="UNH390" s="446"/>
      <c r="UNI390" s="446"/>
      <c r="UNJ390" s="446"/>
      <c r="UNK390" s="446"/>
      <c r="UNL390" s="446"/>
      <c r="UNM390" s="446"/>
      <c r="UNN390" s="446"/>
      <c r="UNO390" s="446"/>
      <c r="UNP390" s="446"/>
      <c r="UNQ390" s="446"/>
      <c r="UNR390" s="446"/>
      <c r="UNS390" s="446"/>
      <c r="UNT390" s="446"/>
      <c r="UNU390" s="446"/>
      <c r="UNV390" s="446"/>
      <c r="UNW390" s="446"/>
      <c r="UNX390" s="446"/>
      <c r="UNY390" s="446"/>
      <c r="UNZ390" s="446"/>
      <c r="UOA390" s="446"/>
      <c r="UOB390" s="446"/>
      <c r="UOC390" s="446"/>
      <c r="UOD390" s="446"/>
      <c r="UOE390" s="446"/>
      <c r="UOF390" s="446"/>
      <c r="UOG390" s="446"/>
      <c r="UOH390" s="446"/>
      <c r="UOI390" s="446"/>
      <c r="UOJ390" s="446"/>
      <c r="UOK390" s="446"/>
      <c r="UOL390" s="446"/>
      <c r="UOM390" s="446"/>
      <c r="UON390" s="446"/>
      <c r="UOO390" s="446"/>
      <c r="UOP390" s="446"/>
      <c r="UOQ390" s="446"/>
      <c r="UOR390" s="446"/>
      <c r="UOS390" s="446"/>
      <c r="UOT390" s="446"/>
      <c r="UOU390" s="446"/>
      <c r="UOV390" s="446"/>
      <c r="UOW390" s="446"/>
      <c r="UOX390" s="446"/>
      <c r="UOY390" s="446"/>
      <c r="UOZ390" s="446"/>
      <c r="UPA390" s="446"/>
      <c r="UPB390" s="446"/>
      <c r="UPC390" s="446"/>
      <c r="UPD390" s="446"/>
      <c r="UPE390" s="446"/>
      <c r="UPF390" s="446"/>
      <c r="UPG390" s="446"/>
      <c r="UPH390" s="446"/>
      <c r="UPI390" s="446"/>
      <c r="UPJ390" s="446"/>
      <c r="UPK390" s="446"/>
      <c r="UPL390" s="446"/>
      <c r="UPM390" s="446"/>
      <c r="UPN390" s="446"/>
      <c r="UPO390" s="446"/>
      <c r="UPP390" s="446"/>
      <c r="UPQ390" s="446"/>
      <c r="UPR390" s="446"/>
      <c r="UPS390" s="446"/>
      <c r="UPT390" s="446"/>
      <c r="UPU390" s="446"/>
      <c r="UPV390" s="446"/>
      <c r="UPW390" s="446"/>
      <c r="UPX390" s="446"/>
      <c r="UPY390" s="446"/>
      <c r="UPZ390" s="446"/>
      <c r="UQA390" s="446"/>
      <c r="UQB390" s="446"/>
      <c r="UQC390" s="446"/>
      <c r="UQD390" s="446"/>
      <c r="UQE390" s="446"/>
      <c r="UQF390" s="446"/>
      <c r="UQG390" s="446"/>
      <c r="UQH390" s="446"/>
      <c r="UQI390" s="446"/>
      <c r="UQJ390" s="446"/>
      <c r="UQK390" s="446"/>
      <c r="UQL390" s="446"/>
      <c r="UQM390" s="446"/>
      <c r="UQN390" s="446"/>
      <c r="UQO390" s="446"/>
      <c r="UQP390" s="446"/>
      <c r="UQQ390" s="446"/>
      <c r="UQR390" s="446"/>
      <c r="UQS390" s="446"/>
      <c r="UQT390" s="446"/>
      <c r="UQU390" s="446"/>
      <c r="UQV390" s="446"/>
      <c r="UQW390" s="446"/>
      <c r="UQX390" s="446"/>
      <c r="UQY390" s="446"/>
      <c r="UQZ390" s="446"/>
      <c r="URA390" s="446"/>
      <c r="URB390" s="446"/>
      <c r="URC390" s="446"/>
      <c r="URD390" s="446"/>
      <c r="URE390" s="446"/>
      <c r="URF390" s="446"/>
      <c r="URG390" s="446"/>
      <c r="URH390" s="446"/>
      <c r="URI390" s="446"/>
      <c r="URJ390" s="446"/>
      <c r="URK390" s="446"/>
      <c r="URL390" s="446"/>
      <c r="URM390" s="446"/>
      <c r="URN390" s="446"/>
      <c r="URO390" s="446"/>
      <c r="URP390" s="446"/>
      <c r="URQ390" s="446"/>
      <c r="URR390" s="446"/>
      <c r="URS390" s="446"/>
      <c r="URT390" s="446"/>
      <c r="URU390" s="446"/>
      <c r="URV390" s="446"/>
      <c r="URW390" s="446"/>
      <c r="URX390" s="446"/>
      <c r="URY390" s="446"/>
      <c r="URZ390" s="446"/>
      <c r="USA390" s="446"/>
      <c r="USB390" s="446"/>
      <c r="USC390" s="446"/>
      <c r="USD390" s="446"/>
      <c r="USE390" s="446"/>
      <c r="USF390" s="446"/>
      <c r="USG390" s="446"/>
      <c r="USH390" s="446"/>
      <c r="USI390" s="446"/>
      <c r="USJ390" s="446"/>
      <c r="USK390" s="446"/>
      <c r="USL390" s="446"/>
      <c r="USM390" s="446"/>
      <c r="USN390" s="446"/>
      <c r="USO390" s="446"/>
      <c r="USP390" s="446"/>
      <c r="USQ390" s="446"/>
      <c r="USR390" s="446"/>
      <c r="USS390" s="446"/>
      <c r="UST390" s="446"/>
      <c r="USU390" s="446"/>
      <c r="USV390" s="446"/>
      <c r="USW390" s="446"/>
      <c r="USX390" s="446"/>
      <c r="USY390" s="446"/>
      <c r="USZ390" s="446"/>
      <c r="UTA390" s="446"/>
      <c r="UTB390" s="446"/>
      <c r="UTC390" s="446"/>
      <c r="UTD390" s="446"/>
      <c r="UTE390" s="446"/>
      <c r="UTF390" s="446"/>
      <c r="UTG390" s="446"/>
      <c r="UTH390" s="446"/>
      <c r="UTI390" s="446"/>
      <c r="UTJ390" s="446"/>
      <c r="UTK390" s="446"/>
      <c r="UTL390" s="446"/>
      <c r="UTM390" s="446"/>
      <c r="UTN390" s="446"/>
      <c r="UTO390" s="446"/>
      <c r="UTP390" s="446"/>
      <c r="UTQ390" s="446"/>
      <c r="UTR390" s="446"/>
      <c r="UTS390" s="446"/>
      <c r="UTT390" s="446"/>
      <c r="UTU390" s="446"/>
      <c r="UTV390" s="446"/>
      <c r="UTW390" s="446"/>
      <c r="UTX390" s="446"/>
      <c r="UTY390" s="446"/>
      <c r="UTZ390" s="446"/>
      <c r="UUA390" s="446"/>
      <c r="UUB390" s="446"/>
      <c r="UUC390" s="446"/>
      <c r="UUD390" s="446"/>
      <c r="UUE390" s="446"/>
      <c r="UUF390" s="446"/>
      <c r="UUG390" s="446"/>
      <c r="UUH390" s="446"/>
      <c r="UUI390" s="446"/>
      <c r="UUJ390" s="446"/>
      <c r="UUK390" s="446"/>
      <c r="UUL390" s="446"/>
      <c r="UUM390" s="446"/>
      <c r="UUN390" s="446"/>
      <c r="UUO390" s="446"/>
      <c r="UUP390" s="446"/>
      <c r="UUQ390" s="446"/>
      <c r="UUR390" s="446"/>
      <c r="UUS390" s="446"/>
      <c r="UUT390" s="446"/>
      <c r="UUU390" s="446"/>
      <c r="UUV390" s="446"/>
      <c r="UUW390" s="446"/>
      <c r="UUX390" s="446"/>
      <c r="UUY390" s="446"/>
      <c r="UUZ390" s="446"/>
      <c r="UVA390" s="446"/>
      <c r="UVB390" s="446"/>
      <c r="UVC390" s="446"/>
      <c r="UVD390" s="446"/>
      <c r="UVE390" s="446"/>
      <c r="UVF390" s="446"/>
      <c r="UVG390" s="446"/>
      <c r="UVH390" s="446"/>
      <c r="UVI390" s="446"/>
      <c r="UVJ390" s="446"/>
      <c r="UVK390" s="446"/>
      <c r="UVL390" s="446"/>
      <c r="UVM390" s="446"/>
      <c r="UVN390" s="446"/>
      <c r="UVO390" s="446"/>
      <c r="UVP390" s="446"/>
      <c r="UVQ390" s="446"/>
      <c r="UVR390" s="446"/>
      <c r="UVS390" s="446"/>
      <c r="UVT390" s="446"/>
      <c r="UVU390" s="446"/>
      <c r="UVV390" s="446"/>
      <c r="UVW390" s="446"/>
      <c r="UVX390" s="446"/>
      <c r="UVY390" s="446"/>
      <c r="UVZ390" s="446"/>
      <c r="UWA390" s="446"/>
      <c r="UWB390" s="446"/>
      <c r="UWC390" s="446"/>
      <c r="UWD390" s="446"/>
      <c r="UWE390" s="446"/>
      <c r="UWF390" s="446"/>
      <c r="UWG390" s="446"/>
      <c r="UWH390" s="446"/>
      <c r="UWI390" s="446"/>
      <c r="UWJ390" s="446"/>
      <c r="UWK390" s="446"/>
      <c r="UWL390" s="446"/>
      <c r="UWM390" s="446"/>
      <c r="UWN390" s="446"/>
      <c r="UWO390" s="446"/>
      <c r="UWP390" s="446"/>
      <c r="UWQ390" s="446"/>
      <c r="UWR390" s="446"/>
      <c r="UWS390" s="446"/>
      <c r="UWT390" s="446"/>
      <c r="UWU390" s="446"/>
      <c r="UWV390" s="446"/>
      <c r="UWW390" s="446"/>
      <c r="UWX390" s="446"/>
      <c r="UWY390" s="446"/>
      <c r="UWZ390" s="446"/>
      <c r="UXA390" s="446"/>
      <c r="UXB390" s="446"/>
      <c r="UXC390" s="446"/>
      <c r="UXD390" s="446"/>
      <c r="UXE390" s="446"/>
      <c r="UXF390" s="446"/>
      <c r="UXG390" s="446"/>
      <c r="UXH390" s="446"/>
      <c r="UXI390" s="446"/>
      <c r="UXJ390" s="446"/>
      <c r="UXK390" s="446"/>
      <c r="UXL390" s="446"/>
      <c r="UXM390" s="446"/>
      <c r="UXN390" s="446"/>
      <c r="UXO390" s="446"/>
      <c r="UXP390" s="446"/>
      <c r="UXQ390" s="446"/>
      <c r="UXR390" s="446"/>
      <c r="UXS390" s="446"/>
      <c r="UXT390" s="446"/>
      <c r="UXU390" s="446"/>
      <c r="UXV390" s="446"/>
      <c r="UXW390" s="446"/>
      <c r="UXX390" s="446"/>
      <c r="UXY390" s="446"/>
      <c r="UXZ390" s="446"/>
      <c r="UYA390" s="446"/>
      <c r="UYB390" s="446"/>
      <c r="UYC390" s="446"/>
      <c r="UYD390" s="446"/>
      <c r="UYE390" s="446"/>
      <c r="UYF390" s="446"/>
      <c r="UYG390" s="446"/>
      <c r="UYH390" s="446"/>
      <c r="UYI390" s="446"/>
      <c r="UYJ390" s="446"/>
      <c r="UYK390" s="446"/>
      <c r="UYL390" s="446"/>
      <c r="UYM390" s="446"/>
      <c r="UYN390" s="446"/>
      <c r="UYO390" s="446"/>
      <c r="UYP390" s="446"/>
      <c r="UYQ390" s="446"/>
      <c r="UYR390" s="446"/>
      <c r="UYS390" s="446"/>
      <c r="UYT390" s="446"/>
      <c r="UYU390" s="446"/>
      <c r="UYV390" s="446"/>
      <c r="UYW390" s="446"/>
      <c r="UYX390" s="446"/>
      <c r="UYY390" s="446"/>
      <c r="UYZ390" s="446"/>
      <c r="UZA390" s="446"/>
      <c r="UZB390" s="446"/>
      <c r="UZC390" s="446"/>
      <c r="UZD390" s="446"/>
      <c r="UZE390" s="446"/>
      <c r="UZF390" s="446"/>
      <c r="UZG390" s="446"/>
      <c r="UZH390" s="446"/>
      <c r="UZI390" s="446"/>
      <c r="UZJ390" s="446"/>
      <c r="UZK390" s="446"/>
      <c r="UZL390" s="446"/>
      <c r="UZM390" s="446"/>
      <c r="UZN390" s="446"/>
      <c r="UZO390" s="446"/>
      <c r="UZP390" s="446"/>
      <c r="UZQ390" s="446"/>
      <c r="UZR390" s="446"/>
      <c r="UZS390" s="446"/>
      <c r="UZT390" s="446"/>
      <c r="UZU390" s="446"/>
      <c r="UZV390" s="446"/>
      <c r="UZW390" s="446"/>
      <c r="UZX390" s="446"/>
      <c r="UZY390" s="446"/>
      <c r="UZZ390" s="446"/>
      <c r="VAA390" s="446"/>
      <c r="VAB390" s="446"/>
      <c r="VAC390" s="446"/>
      <c r="VAD390" s="446"/>
      <c r="VAE390" s="446"/>
      <c r="VAF390" s="446"/>
      <c r="VAG390" s="446"/>
      <c r="VAH390" s="446"/>
      <c r="VAI390" s="446"/>
      <c r="VAJ390" s="446"/>
      <c r="VAK390" s="446"/>
      <c r="VAL390" s="446"/>
      <c r="VAM390" s="446"/>
      <c r="VAN390" s="446"/>
      <c r="VAO390" s="446"/>
      <c r="VAP390" s="446"/>
      <c r="VAQ390" s="446"/>
      <c r="VAR390" s="446"/>
      <c r="VAS390" s="446"/>
      <c r="VAT390" s="446"/>
      <c r="VAU390" s="446"/>
      <c r="VAV390" s="446"/>
      <c r="VAW390" s="446"/>
      <c r="VAX390" s="446"/>
      <c r="VAY390" s="446"/>
      <c r="VAZ390" s="446"/>
      <c r="VBA390" s="446"/>
      <c r="VBB390" s="446"/>
      <c r="VBC390" s="446"/>
      <c r="VBD390" s="446"/>
      <c r="VBE390" s="446"/>
      <c r="VBF390" s="446"/>
      <c r="VBG390" s="446"/>
      <c r="VBH390" s="446"/>
      <c r="VBI390" s="446"/>
      <c r="VBJ390" s="446"/>
      <c r="VBK390" s="446"/>
      <c r="VBL390" s="446"/>
      <c r="VBM390" s="446"/>
      <c r="VBN390" s="446"/>
      <c r="VBO390" s="446"/>
      <c r="VBP390" s="446"/>
      <c r="VBQ390" s="446"/>
      <c r="VBR390" s="446"/>
      <c r="VBS390" s="446"/>
      <c r="VBT390" s="446"/>
      <c r="VBU390" s="446"/>
      <c r="VBV390" s="446"/>
      <c r="VBW390" s="446"/>
      <c r="VBX390" s="446"/>
      <c r="VBY390" s="446"/>
      <c r="VBZ390" s="446"/>
      <c r="VCA390" s="446"/>
      <c r="VCB390" s="446"/>
      <c r="VCC390" s="446"/>
      <c r="VCD390" s="446"/>
      <c r="VCE390" s="446"/>
      <c r="VCF390" s="446"/>
      <c r="VCG390" s="446"/>
      <c r="VCH390" s="446"/>
      <c r="VCI390" s="446"/>
      <c r="VCJ390" s="446"/>
      <c r="VCK390" s="446"/>
      <c r="VCL390" s="446"/>
      <c r="VCM390" s="446"/>
      <c r="VCN390" s="446"/>
      <c r="VCO390" s="446"/>
      <c r="VCP390" s="446"/>
      <c r="VCQ390" s="446"/>
      <c r="VCR390" s="446"/>
      <c r="VCS390" s="446"/>
      <c r="VCT390" s="446"/>
      <c r="VCU390" s="446"/>
      <c r="VCV390" s="446"/>
      <c r="VCW390" s="446"/>
      <c r="VCX390" s="446"/>
      <c r="VCY390" s="446"/>
      <c r="VCZ390" s="446"/>
      <c r="VDA390" s="446"/>
      <c r="VDB390" s="446"/>
      <c r="VDC390" s="446"/>
      <c r="VDD390" s="446"/>
      <c r="VDE390" s="446"/>
      <c r="VDF390" s="446"/>
      <c r="VDG390" s="446"/>
      <c r="VDH390" s="446"/>
      <c r="VDI390" s="446"/>
      <c r="VDJ390" s="446"/>
      <c r="VDK390" s="446"/>
      <c r="VDL390" s="446"/>
      <c r="VDM390" s="446"/>
      <c r="VDN390" s="446"/>
      <c r="VDO390" s="446"/>
      <c r="VDP390" s="446"/>
      <c r="VDQ390" s="446"/>
      <c r="VDR390" s="446"/>
      <c r="VDS390" s="446"/>
      <c r="VDT390" s="446"/>
      <c r="VDU390" s="446"/>
      <c r="VDV390" s="446"/>
      <c r="VDW390" s="446"/>
      <c r="VDX390" s="446"/>
      <c r="VDY390" s="446"/>
      <c r="VDZ390" s="446"/>
      <c r="VEA390" s="446"/>
      <c r="VEB390" s="446"/>
      <c r="VEC390" s="446"/>
      <c r="VED390" s="446"/>
      <c r="VEE390" s="446"/>
      <c r="VEF390" s="446"/>
      <c r="VEG390" s="446"/>
      <c r="VEH390" s="446"/>
      <c r="VEI390" s="446"/>
      <c r="VEJ390" s="446"/>
      <c r="VEK390" s="446"/>
      <c r="VEL390" s="446"/>
      <c r="VEM390" s="446"/>
      <c r="VEN390" s="446"/>
      <c r="VEO390" s="446"/>
      <c r="VEP390" s="446"/>
      <c r="VEQ390" s="446"/>
      <c r="VER390" s="446"/>
      <c r="VES390" s="446"/>
      <c r="VET390" s="446"/>
      <c r="VEU390" s="446"/>
      <c r="VEV390" s="446"/>
      <c r="VEW390" s="446"/>
      <c r="VEX390" s="446"/>
      <c r="VEY390" s="446"/>
      <c r="VEZ390" s="446"/>
      <c r="VFA390" s="446"/>
      <c r="VFB390" s="446"/>
      <c r="VFC390" s="446"/>
      <c r="VFD390" s="446"/>
      <c r="VFE390" s="446"/>
      <c r="VFF390" s="446"/>
      <c r="VFG390" s="446"/>
      <c r="VFH390" s="446"/>
      <c r="VFI390" s="446"/>
      <c r="VFJ390" s="446"/>
      <c r="VFK390" s="446"/>
      <c r="VFL390" s="446"/>
      <c r="VFM390" s="446"/>
      <c r="VFN390" s="446"/>
      <c r="VFO390" s="446"/>
      <c r="VFP390" s="446"/>
      <c r="VFQ390" s="446"/>
      <c r="VFR390" s="446"/>
      <c r="VFS390" s="446"/>
      <c r="VFT390" s="446"/>
      <c r="VFU390" s="446"/>
      <c r="VFV390" s="446"/>
      <c r="VFW390" s="446"/>
      <c r="VFX390" s="446"/>
      <c r="VFY390" s="446"/>
      <c r="VFZ390" s="446"/>
      <c r="VGA390" s="446"/>
      <c r="VGB390" s="446"/>
      <c r="VGC390" s="446"/>
      <c r="VGD390" s="446"/>
      <c r="VGE390" s="446"/>
      <c r="VGF390" s="446"/>
      <c r="VGG390" s="446"/>
      <c r="VGH390" s="446"/>
      <c r="VGI390" s="446"/>
      <c r="VGJ390" s="446"/>
      <c r="VGK390" s="446"/>
      <c r="VGL390" s="446"/>
      <c r="VGM390" s="446"/>
      <c r="VGN390" s="446"/>
      <c r="VGO390" s="446"/>
      <c r="VGP390" s="446"/>
      <c r="VGQ390" s="446"/>
      <c r="VGR390" s="446"/>
      <c r="VGS390" s="446"/>
      <c r="VGT390" s="446"/>
      <c r="VGU390" s="446"/>
      <c r="VGV390" s="446"/>
      <c r="VGW390" s="446"/>
      <c r="VGX390" s="446"/>
      <c r="VGY390" s="446"/>
      <c r="VGZ390" s="446"/>
      <c r="VHA390" s="446"/>
      <c r="VHB390" s="446"/>
      <c r="VHC390" s="446"/>
      <c r="VHD390" s="446"/>
      <c r="VHE390" s="446"/>
      <c r="VHF390" s="446"/>
      <c r="VHG390" s="446"/>
      <c r="VHH390" s="446"/>
      <c r="VHI390" s="446"/>
      <c r="VHJ390" s="446"/>
      <c r="VHK390" s="446"/>
      <c r="VHL390" s="446"/>
      <c r="VHM390" s="446"/>
      <c r="VHN390" s="446"/>
      <c r="VHO390" s="446"/>
      <c r="VHP390" s="446"/>
      <c r="VHQ390" s="446"/>
      <c r="VHR390" s="446"/>
      <c r="VHS390" s="446"/>
      <c r="VHT390" s="446"/>
      <c r="VHU390" s="446"/>
      <c r="VHV390" s="446"/>
      <c r="VHW390" s="446"/>
      <c r="VHX390" s="446"/>
      <c r="VHY390" s="446"/>
      <c r="VHZ390" s="446"/>
      <c r="VIA390" s="446"/>
      <c r="VIB390" s="446"/>
      <c r="VIC390" s="446"/>
      <c r="VID390" s="446"/>
      <c r="VIE390" s="446"/>
      <c r="VIF390" s="446"/>
      <c r="VIG390" s="446"/>
      <c r="VIH390" s="446"/>
      <c r="VII390" s="446"/>
      <c r="VIJ390" s="446"/>
      <c r="VIK390" s="446"/>
      <c r="VIL390" s="446"/>
      <c r="VIM390" s="446"/>
      <c r="VIN390" s="446"/>
      <c r="VIO390" s="446"/>
      <c r="VIP390" s="446"/>
      <c r="VIQ390" s="446"/>
      <c r="VIR390" s="446"/>
      <c r="VIS390" s="446"/>
      <c r="VIT390" s="446"/>
      <c r="VIU390" s="446"/>
      <c r="VIV390" s="446"/>
      <c r="VIW390" s="446"/>
      <c r="VIX390" s="446"/>
      <c r="VIY390" s="446"/>
      <c r="VIZ390" s="446"/>
      <c r="VJA390" s="446"/>
      <c r="VJB390" s="446"/>
      <c r="VJC390" s="446"/>
      <c r="VJD390" s="446"/>
      <c r="VJE390" s="446"/>
      <c r="VJF390" s="446"/>
      <c r="VJG390" s="446"/>
      <c r="VJH390" s="446"/>
      <c r="VJI390" s="446"/>
      <c r="VJJ390" s="446"/>
      <c r="VJK390" s="446"/>
      <c r="VJL390" s="446"/>
      <c r="VJM390" s="446"/>
      <c r="VJN390" s="446"/>
      <c r="VJO390" s="446"/>
      <c r="VJP390" s="446"/>
      <c r="VJQ390" s="446"/>
      <c r="VJR390" s="446"/>
      <c r="VJS390" s="446"/>
      <c r="VJT390" s="446"/>
      <c r="VJU390" s="446"/>
      <c r="VJV390" s="446"/>
      <c r="VJW390" s="446"/>
      <c r="VJX390" s="446"/>
      <c r="VJY390" s="446"/>
      <c r="VJZ390" s="446"/>
      <c r="VKA390" s="446"/>
      <c r="VKB390" s="446"/>
      <c r="VKC390" s="446"/>
      <c r="VKD390" s="446"/>
      <c r="VKE390" s="446"/>
      <c r="VKF390" s="446"/>
      <c r="VKG390" s="446"/>
      <c r="VKH390" s="446"/>
      <c r="VKI390" s="446"/>
      <c r="VKJ390" s="446"/>
      <c r="VKK390" s="446"/>
      <c r="VKL390" s="446"/>
      <c r="VKM390" s="446"/>
      <c r="VKN390" s="446"/>
      <c r="VKO390" s="446"/>
      <c r="VKP390" s="446"/>
      <c r="VKQ390" s="446"/>
      <c r="VKR390" s="446"/>
      <c r="VKS390" s="446"/>
      <c r="VKT390" s="446"/>
      <c r="VKU390" s="446"/>
      <c r="VKV390" s="446"/>
      <c r="VKW390" s="446"/>
      <c r="VKX390" s="446"/>
      <c r="VKY390" s="446"/>
      <c r="VKZ390" s="446"/>
      <c r="VLA390" s="446"/>
      <c r="VLB390" s="446"/>
      <c r="VLC390" s="446"/>
      <c r="VLD390" s="446"/>
      <c r="VLE390" s="446"/>
      <c r="VLF390" s="446"/>
      <c r="VLG390" s="446"/>
      <c r="VLH390" s="446"/>
      <c r="VLI390" s="446"/>
      <c r="VLJ390" s="446"/>
      <c r="VLK390" s="446"/>
      <c r="VLL390" s="446"/>
      <c r="VLM390" s="446"/>
      <c r="VLN390" s="446"/>
      <c r="VLO390" s="446"/>
      <c r="VLP390" s="446"/>
      <c r="VLQ390" s="446"/>
      <c r="VLR390" s="446"/>
      <c r="VLS390" s="446"/>
      <c r="VLT390" s="446"/>
      <c r="VLU390" s="446"/>
      <c r="VLV390" s="446"/>
      <c r="VLW390" s="446"/>
      <c r="VLX390" s="446"/>
      <c r="VLY390" s="446"/>
      <c r="VLZ390" s="446"/>
      <c r="VMA390" s="446"/>
      <c r="VMB390" s="446"/>
      <c r="VMC390" s="446"/>
      <c r="VMD390" s="446"/>
      <c r="VME390" s="446"/>
      <c r="VMF390" s="446"/>
      <c r="VMG390" s="446"/>
      <c r="VMH390" s="446"/>
      <c r="VMI390" s="446"/>
      <c r="VMJ390" s="446"/>
      <c r="VMK390" s="446"/>
      <c r="VML390" s="446"/>
      <c r="VMM390" s="446"/>
      <c r="VMN390" s="446"/>
      <c r="VMO390" s="446"/>
      <c r="VMP390" s="446"/>
      <c r="VMQ390" s="446"/>
      <c r="VMR390" s="446"/>
      <c r="VMS390" s="446"/>
      <c r="VMT390" s="446"/>
      <c r="VMU390" s="446"/>
      <c r="VMV390" s="446"/>
      <c r="VMW390" s="446"/>
      <c r="VMX390" s="446"/>
      <c r="VMY390" s="446"/>
      <c r="VMZ390" s="446"/>
      <c r="VNA390" s="446"/>
      <c r="VNB390" s="446"/>
      <c r="VNC390" s="446"/>
      <c r="VND390" s="446"/>
      <c r="VNE390" s="446"/>
      <c r="VNF390" s="446"/>
      <c r="VNG390" s="446"/>
      <c r="VNH390" s="446"/>
      <c r="VNI390" s="446"/>
      <c r="VNJ390" s="446"/>
      <c r="VNK390" s="446"/>
      <c r="VNL390" s="446"/>
      <c r="VNM390" s="446"/>
      <c r="VNN390" s="446"/>
      <c r="VNO390" s="446"/>
      <c r="VNP390" s="446"/>
      <c r="VNQ390" s="446"/>
      <c r="VNR390" s="446"/>
      <c r="VNS390" s="446"/>
      <c r="VNT390" s="446"/>
      <c r="VNU390" s="446"/>
      <c r="VNV390" s="446"/>
      <c r="VNW390" s="446"/>
      <c r="VNX390" s="446"/>
      <c r="VNY390" s="446"/>
      <c r="VNZ390" s="446"/>
      <c r="VOA390" s="446"/>
      <c r="VOB390" s="446"/>
      <c r="VOC390" s="446"/>
      <c r="VOD390" s="446"/>
      <c r="VOE390" s="446"/>
      <c r="VOF390" s="446"/>
      <c r="VOG390" s="446"/>
      <c r="VOH390" s="446"/>
      <c r="VOI390" s="446"/>
      <c r="VOJ390" s="446"/>
      <c r="VOK390" s="446"/>
      <c r="VOL390" s="446"/>
      <c r="VOM390" s="446"/>
      <c r="VON390" s="446"/>
      <c r="VOO390" s="446"/>
      <c r="VOP390" s="446"/>
      <c r="VOQ390" s="446"/>
      <c r="VOR390" s="446"/>
      <c r="VOS390" s="446"/>
      <c r="VOT390" s="446"/>
      <c r="VOU390" s="446"/>
      <c r="VOV390" s="446"/>
      <c r="VOW390" s="446"/>
      <c r="VOX390" s="446"/>
      <c r="VOY390" s="446"/>
      <c r="VOZ390" s="446"/>
      <c r="VPA390" s="446"/>
      <c r="VPB390" s="446"/>
      <c r="VPC390" s="446"/>
      <c r="VPD390" s="446"/>
      <c r="VPE390" s="446"/>
      <c r="VPF390" s="446"/>
      <c r="VPG390" s="446"/>
      <c r="VPH390" s="446"/>
      <c r="VPI390" s="446"/>
      <c r="VPJ390" s="446"/>
      <c r="VPK390" s="446"/>
      <c r="VPL390" s="446"/>
      <c r="VPM390" s="446"/>
      <c r="VPN390" s="446"/>
      <c r="VPO390" s="446"/>
      <c r="VPP390" s="446"/>
      <c r="VPQ390" s="446"/>
      <c r="VPR390" s="446"/>
      <c r="VPS390" s="446"/>
      <c r="VPT390" s="446"/>
      <c r="VPU390" s="446"/>
      <c r="VPV390" s="446"/>
      <c r="VPW390" s="446"/>
      <c r="VPX390" s="446"/>
      <c r="VPY390" s="446"/>
      <c r="VPZ390" s="446"/>
      <c r="VQA390" s="446"/>
      <c r="VQB390" s="446"/>
      <c r="VQC390" s="446"/>
      <c r="VQD390" s="446"/>
      <c r="VQE390" s="446"/>
      <c r="VQF390" s="446"/>
      <c r="VQG390" s="446"/>
      <c r="VQH390" s="446"/>
      <c r="VQI390" s="446"/>
      <c r="VQJ390" s="446"/>
      <c r="VQK390" s="446"/>
      <c r="VQL390" s="446"/>
      <c r="VQM390" s="446"/>
      <c r="VQN390" s="446"/>
      <c r="VQO390" s="446"/>
      <c r="VQP390" s="446"/>
      <c r="VQQ390" s="446"/>
      <c r="VQR390" s="446"/>
      <c r="VQS390" s="446"/>
      <c r="VQT390" s="446"/>
      <c r="VQU390" s="446"/>
      <c r="VQV390" s="446"/>
      <c r="VQW390" s="446"/>
      <c r="VQX390" s="446"/>
      <c r="VQY390" s="446"/>
      <c r="VQZ390" s="446"/>
      <c r="VRA390" s="446"/>
      <c r="VRB390" s="446"/>
      <c r="VRC390" s="446"/>
      <c r="VRD390" s="446"/>
      <c r="VRE390" s="446"/>
      <c r="VRF390" s="446"/>
      <c r="VRG390" s="446"/>
      <c r="VRH390" s="446"/>
      <c r="VRI390" s="446"/>
      <c r="VRJ390" s="446"/>
      <c r="VRK390" s="446"/>
      <c r="VRL390" s="446"/>
      <c r="VRM390" s="446"/>
      <c r="VRN390" s="446"/>
      <c r="VRO390" s="446"/>
      <c r="VRP390" s="446"/>
      <c r="VRQ390" s="446"/>
      <c r="VRR390" s="446"/>
      <c r="VRS390" s="446"/>
      <c r="VRT390" s="446"/>
      <c r="VRU390" s="446"/>
      <c r="VRV390" s="446"/>
      <c r="VRW390" s="446"/>
      <c r="VRX390" s="446"/>
      <c r="VRY390" s="446"/>
      <c r="VRZ390" s="446"/>
      <c r="VSA390" s="446"/>
      <c r="VSB390" s="446"/>
      <c r="VSC390" s="446"/>
      <c r="VSD390" s="446"/>
      <c r="VSE390" s="446"/>
      <c r="VSF390" s="446"/>
      <c r="VSG390" s="446"/>
      <c r="VSH390" s="446"/>
      <c r="VSI390" s="446"/>
      <c r="VSJ390" s="446"/>
      <c r="VSK390" s="446"/>
      <c r="VSL390" s="446"/>
      <c r="VSM390" s="446"/>
      <c r="VSN390" s="446"/>
      <c r="VSO390" s="446"/>
      <c r="VSP390" s="446"/>
      <c r="VSQ390" s="446"/>
      <c r="VSR390" s="446"/>
      <c r="VSS390" s="446"/>
      <c r="VST390" s="446"/>
      <c r="VSU390" s="446"/>
      <c r="VSV390" s="446"/>
      <c r="VSW390" s="446"/>
      <c r="VSX390" s="446"/>
      <c r="VSY390" s="446"/>
      <c r="VSZ390" s="446"/>
      <c r="VTA390" s="446"/>
      <c r="VTB390" s="446"/>
      <c r="VTC390" s="446"/>
      <c r="VTD390" s="446"/>
      <c r="VTE390" s="446"/>
      <c r="VTF390" s="446"/>
      <c r="VTG390" s="446"/>
      <c r="VTH390" s="446"/>
      <c r="VTI390" s="446"/>
      <c r="VTJ390" s="446"/>
      <c r="VTK390" s="446"/>
      <c r="VTL390" s="446"/>
      <c r="VTM390" s="446"/>
      <c r="VTN390" s="446"/>
      <c r="VTO390" s="446"/>
      <c r="VTP390" s="446"/>
      <c r="VTQ390" s="446"/>
      <c r="VTR390" s="446"/>
      <c r="VTS390" s="446"/>
      <c r="VTT390" s="446"/>
      <c r="VTU390" s="446"/>
      <c r="VTV390" s="446"/>
      <c r="VTW390" s="446"/>
      <c r="VTX390" s="446"/>
      <c r="VTY390" s="446"/>
      <c r="VTZ390" s="446"/>
      <c r="VUA390" s="446"/>
      <c r="VUB390" s="446"/>
      <c r="VUC390" s="446"/>
      <c r="VUD390" s="446"/>
      <c r="VUE390" s="446"/>
      <c r="VUF390" s="446"/>
      <c r="VUG390" s="446"/>
      <c r="VUH390" s="446"/>
      <c r="VUI390" s="446"/>
      <c r="VUJ390" s="446"/>
      <c r="VUK390" s="446"/>
      <c r="VUL390" s="446"/>
      <c r="VUM390" s="446"/>
      <c r="VUN390" s="446"/>
      <c r="VUO390" s="446"/>
      <c r="VUP390" s="446"/>
      <c r="VUQ390" s="446"/>
      <c r="VUR390" s="446"/>
      <c r="VUS390" s="446"/>
      <c r="VUT390" s="446"/>
      <c r="VUU390" s="446"/>
      <c r="VUV390" s="446"/>
      <c r="VUW390" s="446"/>
      <c r="VUX390" s="446"/>
      <c r="VUY390" s="446"/>
      <c r="VUZ390" s="446"/>
      <c r="VVA390" s="446"/>
      <c r="VVB390" s="446"/>
      <c r="VVC390" s="446"/>
      <c r="VVD390" s="446"/>
      <c r="VVE390" s="446"/>
      <c r="VVF390" s="446"/>
      <c r="VVG390" s="446"/>
      <c r="VVH390" s="446"/>
      <c r="VVI390" s="446"/>
      <c r="VVJ390" s="446"/>
      <c r="VVK390" s="446"/>
      <c r="VVL390" s="446"/>
      <c r="VVM390" s="446"/>
      <c r="VVN390" s="446"/>
      <c r="VVO390" s="446"/>
      <c r="VVP390" s="446"/>
      <c r="VVQ390" s="446"/>
      <c r="VVR390" s="446"/>
      <c r="VVS390" s="446"/>
      <c r="VVT390" s="446"/>
      <c r="VVU390" s="446"/>
      <c r="VVV390" s="446"/>
      <c r="VVW390" s="446"/>
      <c r="VVX390" s="446"/>
      <c r="VVY390" s="446"/>
      <c r="VVZ390" s="446"/>
      <c r="VWA390" s="446"/>
      <c r="VWB390" s="446"/>
      <c r="VWC390" s="446"/>
      <c r="VWD390" s="446"/>
      <c r="VWE390" s="446"/>
      <c r="VWF390" s="446"/>
      <c r="VWG390" s="446"/>
      <c r="VWH390" s="446"/>
      <c r="VWI390" s="446"/>
      <c r="VWJ390" s="446"/>
      <c r="VWK390" s="446"/>
      <c r="VWL390" s="446"/>
      <c r="VWM390" s="446"/>
      <c r="VWN390" s="446"/>
      <c r="VWO390" s="446"/>
      <c r="VWP390" s="446"/>
      <c r="VWQ390" s="446"/>
      <c r="VWR390" s="446"/>
      <c r="VWS390" s="446"/>
      <c r="VWT390" s="446"/>
      <c r="VWU390" s="446"/>
      <c r="VWV390" s="446"/>
      <c r="VWW390" s="446"/>
      <c r="VWX390" s="446"/>
      <c r="VWY390" s="446"/>
      <c r="VWZ390" s="446"/>
      <c r="VXA390" s="446"/>
      <c r="VXB390" s="446"/>
      <c r="VXC390" s="446"/>
      <c r="VXD390" s="446"/>
      <c r="VXE390" s="446"/>
      <c r="VXF390" s="446"/>
      <c r="VXG390" s="446"/>
      <c r="VXH390" s="446"/>
      <c r="VXI390" s="446"/>
      <c r="VXJ390" s="446"/>
      <c r="VXK390" s="446"/>
      <c r="VXL390" s="446"/>
      <c r="VXM390" s="446"/>
      <c r="VXN390" s="446"/>
      <c r="VXO390" s="446"/>
      <c r="VXP390" s="446"/>
      <c r="VXQ390" s="446"/>
      <c r="VXR390" s="446"/>
      <c r="VXS390" s="446"/>
      <c r="VXT390" s="446"/>
      <c r="VXU390" s="446"/>
      <c r="VXV390" s="446"/>
      <c r="VXW390" s="446"/>
      <c r="VXX390" s="446"/>
      <c r="VXY390" s="446"/>
      <c r="VXZ390" s="446"/>
      <c r="VYA390" s="446"/>
      <c r="VYB390" s="446"/>
      <c r="VYC390" s="446"/>
      <c r="VYD390" s="446"/>
      <c r="VYE390" s="446"/>
      <c r="VYF390" s="446"/>
      <c r="VYG390" s="446"/>
      <c r="VYH390" s="446"/>
      <c r="VYI390" s="446"/>
      <c r="VYJ390" s="446"/>
      <c r="VYK390" s="446"/>
      <c r="VYL390" s="446"/>
      <c r="VYM390" s="446"/>
      <c r="VYN390" s="446"/>
      <c r="VYO390" s="446"/>
      <c r="VYP390" s="446"/>
      <c r="VYQ390" s="446"/>
      <c r="VYR390" s="446"/>
      <c r="VYS390" s="446"/>
      <c r="VYT390" s="446"/>
      <c r="VYU390" s="446"/>
      <c r="VYV390" s="446"/>
      <c r="VYW390" s="446"/>
      <c r="VYX390" s="446"/>
      <c r="VYY390" s="446"/>
      <c r="VYZ390" s="446"/>
      <c r="VZA390" s="446"/>
      <c r="VZB390" s="446"/>
      <c r="VZC390" s="446"/>
      <c r="VZD390" s="446"/>
      <c r="VZE390" s="446"/>
      <c r="VZF390" s="446"/>
      <c r="VZG390" s="446"/>
      <c r="VZH390" s="446"/>
      <c r="VZI390" s="446"/>
      <c r="VZJ390" s="446"/>
      <c r="VZK390" s="446"/>
      <c r="VZL390" s="446"/>
      <c r="VZM390" s="446"/>
      <c r="VZN390" s="446"/>
      <c r="VZO390" s="446"/>
      <c r="VZP390" s="446"/>
      <c r="VZQ390" s="446"/>
      <c r="VZR390" s="446"/>
      <c r="VZS390" s="446"/>
      <c r="VZT390" s="446"/>
      <c r="VZU390" s="446"/>
      <c r="VZV390" s="446"/>
      <c r="VZW390" s="446"/>
      <c r="VZX390" s="446"/>
      <c r="VZY390" s="446"/>
      <c r="VZZ390" s="446"/>
      <c r="WAA390" s="446"/>
      <c r="WAB390" s="446"/>
      <c r="WAC390" s="446"/>
      <c r="WAD390" s="446"/>
      <c r="WAE390" s="446"/>
      <c r="WAF390" s="446"/>
      <c r="WAG390" s="446"/>
      <c r="WAH390" s="446"/>
      <c r="WAI390" s="446"/>
      <c r="WAJ390" s="446"/>
      <c r="WAK390" s="446"/>
      <c r="WAL390" s="446"/>
      <c r="WAM390" s="446"/>
      <c r="WAN390" s="446"/>
      <c r="WAO390" s="446"/>
      <c r="WAP390" s="446"/>
      <c r="WAQ390" s="446"/>
      <c r="WAR390" s="446"/>
      <c r="WAS390" s="446"/>
      <c r="WAT390" s="446"/>
      <c r="WAU390" s="446"/>
      <c r="WAV390" s="446"/>
      <c r="WAW390" s="446"/>
      <c r="WAX390" s="446"/>
      <c r="WAY390" s="446"/>
      <c r="WAZ390" s="446"/>
      <c r="WBA390" s="446"/>
      <c r="WBB390" s="446"/>
      <c r="WBC390" s="446"/>
      <c r="WBD390" s="446"/>
      <c r="WBE390" s="446"/>
      <c r="WBF390" s="446"/>
      <c r="WBG390" s="446"/>
      <c r="WBH390" s="446"/>
      <c r="WBI390" s="446"/>
      <c r="WBJ390" s="446"/>
      <c r="WBK390" s="446"/>
      <c r="WBL390" s="446"/>
      <c r="WBM390" s="446"/>
      <c r="WBN390" s="446"/>
      <c r="WBO390" s="446"/>
      <c r="WBP390" s="446"/>
      <c r="WBQ390" s="446"/>
      <c r="WBR390" s="446"/>
      <c r="WBS390" s="446"/>
      <c r="WBT390" s="446"/>
      <c r="WBU390" s="446"/>
      <c r="WBV390" s="446"/>
      <c r="WBW390" s="446"/>
      <c r="WBX390" s="446"/>
      <c r="WBY390" s="446"/>
      <c r="WBZ390" s="446"/>
      <c r="WCA390" s="446"/>
      <c r="WCB390" s="446"/>
      <c r="WCC390" s="446"/>
      <c r="WCD390" s="446"/>
      <c r="WCE390" s="446"/>
      <c r="WCF390" s="446"/>
      <c r="WCG390" s="446"/>
      <c r="WCH390" s="446"/>
      <c r="WCI390" s="446"/>
      <c r="WCJ390" s="446"/>
      <c r="WCK390" s="446"/>
      <c r="WCL390" s="446"/>
      <c r="WCM390" s="446"/>
      <c r="WCN390" s="446"/>
      <c r="WCO390" s="446"/>
      <c r="WCP390" s="446"/>
      <c r="WCQ390" s="446"/>
      <c r="WCR390" s="446"/>
      <c r="WCS390" s="446"/>
      <c r="WCT390" s="446"/>
      <c r="WCU390" s="446"/>
      <c r="WCV390" s="446"/>
      <c r="WCW390" s="446"/>
      <c r="WCX390" s="446"/>
      <c r="WCY390" s="446"/>
      <c r="WCZ390" s="446"/>
      <c r="WDA390" s="446"/>
      <c r="WDB390" s="446"/>
      <c r="WDC390" s="446"/>
      <c r="WDD390" s="446"/>
      <c r="WDE390" s="446"/>
      <c r="WDF390" s="446"/>
      <c r="WDG390" s="446"/>
      <c r="WDH390" s="446"/>
      <c r="WDI390" s="446"/>
      <c r="WDJ390" s="446"/>
      <c r="WDK390" s="446"/>
      <c r="WDL390" s="446"/>
      <c r="WDM390" s="446"/>
      <c r="WDN390" s="446"/>
      <c r="WDO390" s="446"/>
      <c r="WDP390" s="446"/>
      <c r="WDQ390" s="446"/>
      <c r="WDR390" s="446"/>
      <c r="WDS390" s="446"/>
      <c r="WDT390" s="446"/>
      <c r="WDU390" s="446"/>
      <c r="WDV390" s="446"/>
      <c r="WDW390" s="446"/>
      <c r="WDX390" s="446"/>
      <c r="WDY390" s="446"/>
      <c r="WDZ390" s="446"/>
      <c r="WEA390" s="446"/>
      <c r="WEB390" s="446"/>
      <c r="WEC390" s="446"/>
      <c r="WED390" s="446"/>
      <c r="WEE390" s="446"/>
      <c r="WEF390" s="446"/>
      <c r="WEG390" s="446"/>
      <c r="WEH390" s="446"/>
      <c r="WEI390" s="446"/>
      <c r="WEJ390" s="446"/>
      <c r="WEK390" s="446"/>
      <c r="WEL390" s="446"/>
      <c r="WEM390" s="446"/>
      <c r="WEN390" s="446"/>
      <c r="WEO390" s="446"/>
      <c r="WEP390" s="446"/>
      <c r="WEQ390" s="446"/>
      <c r="WER390" s="446"/>
      <c r="WES390" s="446"/>
      <c r="WET390" s="446"/>
      <c r="WEU390" s="446"/>
      <c r="WEV390" s="446"/>
      <c r="WEW390" s="446"/>
      <c r="WEX390" s="446"/>
      <c r="WEY390" s="446"/>
      <c r="WEZ390" s="446"/>
      <c r="WFA390" s="446"/>
      <c r="WFB390" s="446"/>
      <c r="WFC390" s="446"/>
      <c r="WFD390" s="446"/>
      <c r="WFE390" s="446"/>
      <c r="WFF390" s="446"/>
      <c r="WFG390" s="446"/>
      <c r="WFH390" s="446"/>
      <c r="WFI390" s="446"/>
      <c r="WFJ390" s="446"/>
      <c r="WFK390" s="446"/>
      <c r="WFL390" s="446"/>
      <c r="WFM390" s="446"/>
      <c r="WFN390" s="446"/>
      <c r="WFO390" s="446"/>
      <c r="WFP390" s="446"/>
      <c r="WFQ390" s="446"/>
      <c r="WFR390" s="446"/>
      <c r="WFS390" s="446"/>
      <c r="WFT390" s="446"/>
      <c r="WFU390" s="446"/>
      <c r="WFV390" s="446"/>
      <c r="WFW390" s="446"/>
      <c r="WFX390" s="446"/>
      <c r="WFY390" s="446"/>
      <c r="WFZ390" s="446"/>
      <c r="WGA390" s="446"/>
      <c r="WGB390" s="446"/>
      <c r="WGC390" s="446"/>
      <c r="WGD390" s="446"/>
      <c r="WGE390" s="446"/>
      <c r="WGF390" s="446"/>
      <c r="WGG390" s="446"/>
      <c r="WGH390" s="446"/>
      <c r="WGI390" s="446"/>
      <c r="WGJ390" s="446"/>
      <c r="WGK390" s="446"/>
      <c r="WGL390" s="446"/>
      <c r="WGM390" s="446"/>
      <c r="WGN390" s="446"/>
      <c r="WGO390" s="446"/>
      <c r="WGP390" s="446"/>
      <c r="WGQ390" s="446"/>
      <c r="WGR390" s="446"/>
      <c r="WGS390" s="446"/>
      <c r="WGT390" s="446"/>
      <c r="WGU390" s="446"/>
      <c r="WGV390" s="446"/>
      <c r="WGW390" s="446"/>
      <c r="WGX390" s="446"/>
      <c r="WGY390" s="446"/>
      <c r="WGZ390" s="446"/>
      <c r="WHA390" s="446"/>
      <c r="WHB390" s="446"/>
      <c r="WHC390" s="446"/>
      <c r="WHD390" s="446"/>
      <c r="WHE390" s="446"/>
      <c r="WHF390" s="446"/>
      <c r="WHG390" s="446"/>
      <c r="WHH390" s="446"/>
      <c r="WHI390" s="446"/>
      <c r="WHJ390" s="446"/>
      <c r="WHK390" s="446"/>
      <c r="WHL390" s="446"/>
      <c r="WHM390" s="446"/>
      <c r="WHN390" s="446"/>
      <c r="WHO390" s="446"/>
      <c r="WHP390" s="446"/>
      <c r="WHQ390" s="446"/>
      <c r="WHR390" s="446"/>
      <c r="WHS390" s="446"/>
      <c r="WHT390" s="446"/>
      <c r="WHU390" s="446"/>
      <c r="WHV390" s="446"/>
      <c r="WHW390" s="446"/>
      <c r="WHX390" s="446"/>
      <c r="WHY390" s="446"/>
      <c r="WHZ390" s="446"/>
      <c r="WIA390" s="446"/>
      <c r="WIB390" s="446"/>
      <c r="WIC390" s="446"/>
      <c r="WID390" s="446"/>
      <c r="WIE390" s="446"/>
      <c r="WIF390" s="446"/>
      <c r="WIG390" s="446"/>
      <c r="WIH390" s="446"/>
      <c r="WII390" s="446"/>
      <c r="WIJ390" s="446"/>
      <c r="WIK390" s="446"/>
      <c r="WIL390" s="446"/>
      <c r="WIM390" s="446"/>
      <c r="WIN390" s="446"/>
      <c r="WIO390" s="446"/>
      <c r="WIP390" s="446"/>
      <c r="WIQ390" s="446"/>
      <c r="WIR390" s="446"/>
      <c r="WIS390" s="446"/>
      <c r="WIT390" s="446"/>
      <c r="WIU390" s="446"/>
      <c r="WIV390" s="446"/>
      <c r="WIW390" s="446"/>
      <c r="WIX390" s="446"/>
      <c r="WIY390" s="446"/>
      <c r="WIZ390" s="446"/>
      <c r="WJA390" s="446"/>
      <c r="WJB390" s="446"/>
      <c r="WJC390" s="446"/>
      <c r="WJD390" s="446"/>
      <c r="WJE390" s="446"/>
      <c r="WJF390" s="446"/>
      <c r="WJG390" s="446"/>
      <c r="WJH390" s="446"/>
      <c r="WJI390" s="446"/>
      <c r="WJJ390" s="446"/>
      <c r="WJK390" s="446"/>
      <c r="WJL390" s="446"/>
      <c r="WJM390" s="446"/>
      <c r="WJN390" s="446"/>
      <c r="WJO390" s="446"/>
      <c r="WJP390" s="446"/>
      <c r="WJQ390" s="446"/>
      <c r="WJR390" s="446"/>
      <c r="WJS390" s="446"/>
      <c r="WJT390" s="446"/>
      <c r="WJU390" s="446"/>
      <c r="WJV390" s="446"/>
      <c r="WJW390" s="446"/>
      <c r="WJX390" s="446"/>
      <c r="WJY390" s="446"/>
      <c r="WJZ390" s="446"/>
      <c r="WKA390" s="446"/>
      <c r="WKB390" s="446"/>
      <c r="WKC390" s="446"/>
      <c r="WKD390" s="446"/>
      <c r="WKE390" s="446"/>
      <c r="WKF390" s="446"/>
      <c r="WKG390" s="446"/>
      <c r="WKH390" s="446"/>
      <c r="WKI390" s="446"/>
      <c r="WKJ390" s="446"/>
      <c r="WKK390" s="446"/>
      <c r="WKL390" s="446"/>
      <c r="WKM390" s="446"/>
      <c r="WKN390" s="446"/>
      <c r="WKO390" s="446"/>
      <c r="WKP390" s="446"/>
      <c r="WKQ390" s="446"/>
      <c r="WKR390" s="446"/>
      <c r="WKS390" s="446"/>
      <c r="WKT390" s="446"/>
      <c r="WKU390" s="446"/>
      <c r="WKV390" s="446"/>
      <c r="WKW390" s="446"/>
      <c r="WKX390" s="446"/>
      <c r="WKY390" s="446"/>
      <c r="WKZ390" s="446"/>
      <c r="WLA390" s="446"/>
      <c r="WLB390" s="446"/>
      <c r="WLC390" s="446"/>
      <c r="WLD390" s="446"/>
      <c r="WLE390" s="446"/>
      <c r="WLF390" s="446"/>
      <c r="WLG390" s="446"/>
      <c r="WLH390" s="446"/>
      <c r="WLI390" s="446"/>
      <c r="WLJ390" s="446"/>
      <c r="WLK390" s="446"/>
      <c r="WLL390" s="446"/>
      <c r="WLM390" s="446"/>
      <c r="WLN390" s="446"/>
      <c r="WLO390" s="446"/>
      <c r="WLP390" s="446"/>
      <c r="WLQ390" s="446"/>
      <c r="WLR390" s="446"/>
      <c r="WLS390" s="446"/>
      <c r="WLT390" s="446"/>
      <c r="WLU390" s="446"/>
      <c r="WLV390" s="446"/>
      <c r="WLW390" s="446"/>
      <c r="WLX390" s="446"/>
      <c r="WLY390" s="446"/>
      <c r="WLZ390" s="446"/>
      <c r="WMA390" s="446"/>
      <c r="WMB390" s="446"/>
      <c r="WMC390" s="446"/>
      <c r="WMD390" s="446"/>
      <c r="WME390" s="446"/>
      <c r="WMF390" s="446"/>
      <c r="WMG390" s="446"/>
      <c r="WMH390" s="446"/>
      <c r="WMI390" s="446"/>
      <c r="WMJ390" s="446"/>
      <c r="WMK390" s="446"/>
      <c r="WML390" s="446"/>
      <c r="WMM390" s="446"/>
      <c r="WMN390" s="446"/>
      <c r="WMO390" s="446"/>
      <c r="WMP390" s="446"/>
      <c r="WMQ390" s="446"/>
      <c r="WMR390" s="446"/>
      <c r="WMS390" s="446"/>
      <c r="WMT390" s="446"/>
      <c r="WMU390" s="446"/>
      <c r="WMV390" s="446"/>
      <c r="WMW390" s="446"/>
      <c r="WMX390" s="446"/>
      <c r="WMY390" s="446"/>
      <c r="WMZ390" s="446"/>
      <c r="WNA390" s="446"/>
      <c r="WNB390" s="446"/>
      <c r="WNC390" s="446"/>
      <c r="WND390" s="446"/>
      <c r="WNE390" s="446"/>
      <c r="WNF390" s="446"/>
      <c r="WNG390" s="446"/>
      <c r="WNH390" s="446"/>
      <c r="WNI390" s="446"/>
      <c r="WNJ390" s="446"/>
      <c r="WNK390" s="446"/>
      <c r="WNL390" s="446"/>
      <c r="WNM390" s="446"/>
      <c r="WNN390" s="446"/>
      <c r="WNO390" s="446"/>
      <c r="WNP390" s="446"/>
      <c r="WNQ390" s="446"/>
      <c r="WNR390" s="446"/>
      <c r="WNS390" s="446"/>
      <c r="WNT390" s="446"/>
      <c r="WNU390" s="446"/>
      <c r="WNV390" s="446"/>
      <c r="WNW390" s="446"/>
      <c r="WNX390" s="446"/>
      <c r="WNY390" s="446"/>
      <c r="WNZ390" s="446"/>
      <c r="WOA390" s="446"/>
      <c r="WOB390" s="446"/>
      <c r="WOC390" s="446"/>
      <c r="WOD390" s="446"/>
      <c r="WOE390" s="446"/>
      <c r="WOF390" s="446"/>
      <c r="WOG390" s="446"/>
      <c r="WOH390" s="446"/>
      <c r="WOI390" s="446"/>
      <c r="WOJ390" s="446"/>
      <c r="WOK390" s="446"/>
      <c r="WOL390" s="446"/>
      <c r="WOM390" s="446"/>
      <c r="WON390" s="446"/>
      <c r="WOO390" s="446"/>
      <c r="WOP390" s="446"/>
      <c r="WOQ390" s="446"/>
      <c r="WOR390" s="446"/>
      <c r="WOS390" s="446"/>
      <c r="WOT390" s="446"/>
      <c r="WOU390" s="446"/>
      <c r="WOV390" s="446"/>
      <c r="WOW390" s="446"/>
      <c r="WOX390" s="446"/>
      <c r="WOY390" s="446"/>
      <c r="WOZ390" s="446"/>
      <c r="WPA390" s="446"/>
      <c r="WPB390" s="446"/>
      <c r="WPC390" s="446"/>
      <c r="WPD390" s="446"/>
      <c r="WPE390" s="446"/>
      <c r="WPF390" s="446"/>
      <c r="WPG390" s="446"/>
      <c r="WPH390" s="446"/>
      <c r="WPI390" s="446"/>
      <c r="WPJ390" s="446"/>
      <c r="WPK390" s="446"/>
      <c r="WPL390" s="446"/>
      <c r="WPM390" s="446"/>
      <c r="WPN390" s="446"/>
      <c r="WPO390" s="446"/>
      <c r="WPP390" s="446"/>
      <c r="WPQ390" s="446"/>
      <c r="WPR390" s="446"/>
      <c r="WPS390" s="446"/>
      <c r="WPT390" s="446"/>
      <c r="WPU390" s="446"/>
      <c r="WPV390" s="446"/>
      <c r="WPW390" s="446"/>
      <c r="WPX390" s="446"/>
      <c r="WPY390" s="446"/>
      <c r="WPZ390" s="446"/>
      <c r="WQA390" s="446"/>
      <c r="WQB390" s="446"/>
      <c r="WQC390" s="446"/>
      <c r="WQD390" s="446"/>
      <c r="WQE390" s="446"/>
      <c r="WQF390" s="446"/>
      <c r="WQG390" s="446"/>
      <c r="WQH390" s="446"/>
      <c r="WQI390" s="446"/>
      <c r="WQJ390" s="446"/>
      <c r="WQK390" s="446"/>
      <c r="WQL390" s="446"/>
      <c r="WQM390" s="446"/>
      <c r="WQN390" s="446"/>
      <c r="WQO390" s="446"/>
      <c r="WQP390" s="446"/>
      <c r="WQQ390" s="446"/>
      <c r="WQR390" s="446"/>
      <c r="WQS390" s="446"/>
      <c r="WQT390" s="446"/>
      <c r="WQU390" s="446"/>
      <c r="WQV390" s="446"/>
      <c r="WQW390" s="446"/>
      <c r="WQX390" s="446"/>
      <c r="WQY390" s="446"/>
      <c r="WQZ390" s="446"/>
      <c r="WRA390" s="446"/>
      <c r="WRB390" s="446"/>
      <c r="WRC390" s="446"/>
      <c r="WRD390" s="446"/>
      <c r="WRE390" s="446"/>
      <c r="WRF390" s="446"/>
      <c r="WRG390" s="446"/>
      <c r="WRH390" s="446"/>
      <c r="WRI390" s="446"/>
      <c r="WRJ390" s="446"/>
      <c r="WRK390" s="446"/>
      <c r="WRL390" s="446"/>
      <c r="WRM390" s="446"/>
      <c r="WRN390" s="446"/>
      <c r="WRO390" s="446"/>
      <c r="WRP390" s="446"/>
      <c r="WRQ390" s="446"/>
      <c r="WRR390" s="446"/>
      <c r="WRS390" s="446"/>
      <c r="WRT390" s="446"/>
      <c r="WRU390" s="446"/>
      <c r="WRV390" s="446"/>
      <c r="WRW390" s="446"/>
      <c r="WRX390" s="446"/>
      <c r="WRY390" s="446"/>
      <c r="WRZ390" s="446"/>
      <c r="WSA390" s="446"/>
      <c r="WSB390" s="446"/>
      <c r="WSC390" s="446"/>
      <c r="WSD390" s="446"/>
      <c r="WSE390" s="446"/>
      <c r="WSF390" s="446"/>
      <c r="WSG390" s="446"/>
      <c r="WSH390" s="446"/>
      <c r="WSI390" s="446"/>
      <c r="WSJ390" s="446"/>
      <c r="WSK390" s="446"/>
      <c r="WSL390" s="446"/>
      <c r="WSM390" s="446"/>
      <c r="WSN390" s="446"/>
      <c r="WSO390" s="446"/>
      <c r="WSP390" s="446"/>
      <c r="WSQ390" s="446"/>
      <c r="WSR390" s="446"/>
      <c r="WSS390" s="446"/>
      <c r="WST390" s="446"/>
      <c r="WSU390" s="446"/>
      <c r="WSV390" s="446"/>
      <c r="WSW390" s="446"/>
      <c r="WSX390" s="446"/>
      <c r="WSY390" s="446"/>
      <c r="WSZ390" s="446"/>
      <c r="WTA390" s="446"/>
      <c r="WTB390" s="446"/>
      <c r="WTC390" s="446"/>
      <c r="WTD390" s="446"/>
      <c r="WTE390" s="446"/>
      <c r="WTF390" s="446"/>
      <c r="WTG390" s="446"/>
      <c r="WTH390" s="446"/>
      <c r="WTI390" s="446"/>
      <c r="WTJ390" s="446"/>
      <c r="WTK390" s="446"/>
      <c r="WTL390" s="446"/>
      <c r="WTM390" s="446"/>
      <c r="WTN390" s="446"/>
      <c r="WTO390" s="446"/>
      <c r="WTP390" s="446"/>
      <c r="WTQ390" s="446"/>
      <c r="WTR390" s="446"/>
      <c r="WTS390" s="446"/>
      <c r="WTT390" s="446"/>
      <c r="WTU390" s="446"/>
      <c r="WTV390" s="446"/>
      <c r="WTW390" s="446"/>
      <c r="WTX390" s="446"/>
      <c r="WTY390" s="446"/>
      <c r="WTZ390" s="446"/>
      <c r="WUA390" s="446"/>
      <c r="WUB390" s="446"/>
      <c r="WUC390" s="446"/>
      <c r="WUD390" s="446"/>
      <c r="WUE390" s="446"/>
      <c r="WUF390" s="446"/>
      <c r="WUG390" s="446"/>
      <c r="WUH390" s="446"/>
      <c r="WUI390" s="446"/>
      <c r="WUJ390" s="446"/>
      <c r="WUK390" s="446"/>
      <c r="WUL390" s="446"/>
      <c r="WUM390" s="446"/>
      <c r="WUN390" s="446"/>
      <c r="WUO390" s="446"/>
      <c r="WUP390" s="446"/>
      <c r="WUQ390" s="446"/>
      <c r="WUR390" s="446"/>
      <c r="WUS390" s="446"/>
      <c r="WUT390" s="446"/>
      <c r="WUU390" s="446"/>
      <c r="WUV390" s="446"/>
      <c r="WUW390" s="446"/>
      <c r="WUX390" s="446"/>
      <c r="WUY390" s="446"/>
      <c r="WUZ390" s="446"/>
      <c r="WVA390" s="446"/>
      <c r="WVB390" s="446"/>
      <c r="WVC390" s="446"/>
      <c r="WVD390" s="446"/>
      <c r="WVE390" s="446"/>
      <c r="WVF390" s="446"/>
      <c r="WVG390" s="446"/>
      <c r="WVH390" s="446"/>
      <c r="WVI390" s="446"/>
      <c r="WVJ390" s="446"/>
      <c r="WVK390" s="446"/>
      <c r="WVL390" s="446"/>
      <c r="WVM390" s="446"/>
      <c r="WVN390" s="446"/>
      <c r="WVO390" s="446"/>
      <c r="WVP390" s="446"/>
      <c r="WVQ390" s="446"/>
      <c r="WVR390" s="446"/>
      <c r="WVS390" s="446"/>
      <c r="WVT390" s="446"/>
      <c r="WVU390" s="446"/>
      <c r="WVV390" s="446"/>
      <c r="WVW390" s="446"/>
      <c r="WVX390" s="446"/>
      <c r="WVY390" s="446"/>
      <c r="WVZ390" s="446"/>
      <c r="WWA390" s="446"/>
      <c r="WWB390" s="446"/>
      <c r="WWC390" s="446"/>
      <c r="WWD390" s="446"/>
      <c r="WWE390" s="446"/>
      <c r="WWF390" s="446"/>
      <c r="WWG390" s="446"/>
      <c r="WWH390" s="446"/>
      <c r="WWI390" s="446"/>
      <c r="WWJ390" s="446"/>
      <c r="WWK390" s="446"/>
      <c r="WWL390" s="446"/>
      <c r="WWM390" s="446"/>
      <c r="WWN390" s="446"/>
      <c r="WWO390" s="446"/>
      <c r="WWP390" s="446"/>
      <c r="WWQ390" s="446"/>
      <c r="WWR390" s="446"/>
      <c r="WWS390" s="446"/>
      <c r="WWT390" s="446"/>
      <c r="WWU390" s="446"/>
      <c r="WWV390" s="446"/>
      <c r="WWW390" s="446"/>
      <c r="WWX390" s="446"/>
      <c r="WWY390" s="446"/>
      <c r="WWZ390" s="446"/>
      <c r="WXA390" s="446"/>
      <c r="WXB390" s="446"/>
      <c r="WXC390" s="446"/>
      <c r="WXD390" s="446"/>
      <c r="WXE390" s="446"/>
      <c r="WXF390" s="446"/>
      <c r="WXG390" s="446"/>
      <c r="WXH390" s="446"/>
      <c r="WXI390" s="446"/>
      <c r="WXJ390" s="446"/>
      <c r="WXK390" s="446"/>
      <c r="WXL390" s="446"/>
      <c r="WXM390" s="446"/>
      <c r="WXN390" s="446"/>
      <c r="WXO390" s="446"/>
      <c r="WXP390" s="446"/>
      <c r="WXQ390" s="446"/>
      <c r="WXR390" s="446"/>
      <c r="WXS390" s="446"/>
      <c r="WXT390" s="446"/>
      <c r="WXU390" s="446"/>
      <c r="WXV390" s="446"/>
      <c r="WXW390" s="446"/>
      <c r="WXX390" s="446"/>
      <c r="WXY390" s="446"/>
      <c r="WXZ390" s="446"/>
      <c r="WYA390" s="446"/>
      <c r="WYB390" s="446"/>
      <c r="WYC390" s="446"/>
      <c r="WYD390" s="446"/>
      <c r="WYE390" s="446"/>
      <c r="WYF390" s="446"/>
      <c r="WYG390" s="446"/>
      <c r="WYH390" s="446"/>
      <c r="WYI390" s="446"/>
      <c r="WYJ390" s="446"/>
      <c r="WYK390" s="446"/>
      <c r="WYL390" s="446"/>
      <c r="WYM390" s="446"/>
      <c r="WYN390" s="446"/>
      <c r="WYO390" s="446"/>
      <c r="WYP390" s="446"/>
      <c r="WYQ390" s="446"/>
      <c r="WYR390" s="446"/>
      <c r="WYS390" s="446"/>
      <c r="WYT390" s="446"/>
      <c r="WYU390" s="446"/>
      <c r="WYV390" s="446"/>
      <c r="WYW390" s="446"/>
      <c r="WYX390" s="446"/>
      <c r="WYY390" s="446"/>
      <c r="WYZ390" s="446"/>
      <c r="WZA390" s="446"/>
      <c r="WZB390" s="446"/>
      <c r="WZC390" s="446"/>
      <c r="WZD390" s="446"/>
      <c r="WZE390" s="446"/>
      <c r="WZF390" s="446"/>
      <c r="WZG390" s="446"/>
      <c r="WZH390" s="446"/>
      <c r="WZI390" s="446"/>
      <c r="WZJ390" s="446"/>
      <c r="WZK390" s="446"/>
      <c r="WZL390" s="446"/>
      <c r="WZM390" s="446"/>
      <c r="WZN390" s="446"/>
      <c r="WZO390" s="446"/>
      <c r="WZP390" s="446"/>
      <c r="WZQ390" s="446"/>
      <c r="WZR390" s="446"/>
      <c r="WZS390" s="446"/>
      <c r="WZT390" s="446"/>
      <c r="WZU390" s="446"/>
      <c r="WZV390" s="446"/>
      <c r="WZW390" s="446"/>
      <c r="WZX390" s="446"/>
      <c r="WZY390" s="446"/>
      <c r="WZZ390" s="446"/>
      <c r="XAA390" s="446"/>
      <c r="XAB390" s="446"/>
      <c r="XAC390" s="446"/>
      <c r="XAD390" s="446"/>
      <c r="XAE390" s="446"/>
      <c r="XAF390" s="446"/>
      <c r="XAG390" s="446"/>
      <c r="XAH390" s="446"/>
      <c r="XAI390" s="446"/>
      <c r="XAJ390" s="446"/>
      <c r="XAK390" s="446"/>
      <c r="XAL390" s="446"/>
      <c r="XAM390" s="446"/>
      <c r="XAN390" s="446"/>
      <c r="XAO390" s="446"/>
      <c r="XAP390" s="446"/>
      <c r="XAQ390" s="446"/>
      <c r="XAR390" s="446"/>
      <c r="XAS390" s="446"/>
      <c r="XAT390" s="446"/>
      <c r="XAU390" s="446"/>
      <c r="XAV390" s="446"/>
      <c r="XAW390" s="446"/>
      <c r="XAX390" s="446"/>
      <c r="XAY390" s="446"/>
      <c r="XAZ390" s="446"/>
      <c r="XBA390" s="446"/>
      <c r="XBB390" s="446"/>
      <c r="XBC390" s="446"/>
      <c r="XBD390" s="446"/>
      <c r="XBE390" s="446"/>
      <c r="XBF390" s="446"/>
      <c r="XBG390" s="446"/>
      <c r="XBH390" s="446"/>
      <c r="XBI390" s="446"/>
      <c r="XBJ390" s="446"/>
      <c r="XBK390" s="446"/>
      <c r="XBL390" s="446"/>
      <c r="XBM390" s="446"/>
      <c r="XBN390" s="446"/>
      <c r="XBO390" s="446"/>
      <c r="XBP390" s="446"/>
      <c r="XBQ390" s="446"/>
      <c r="XBR390" s="446"/>
      <c r="XBS390" s="446"/>
      <c r="XBT390" s="446"/>
      <c r="XBU390" s="446"/>
      <c r="XBV390" s="446"/>
      <c r="XBW390" s="446"/>
      <c r="XBX390" s="446"/>
      <c r="XBY390" s="446"/>
      <c r="XBZ390" s="446"/>
      <c r="XCA390" s="446"/>
      <c r="XCB390" s="446"/>
      <c r="XCC390" s="446"/>
      <c r="XCD390" s="446"/>
      <c r="XCE390" s="446"/>
      <c r="XCF390" s="446"/>
      <c r="XCG390" s="446"/>
      <c r="XCH390" s="446"/>
      <c r="XCI390" s="446"/>
      <c r="XCJ390" s="446"/>
      <c r="XCK390" s="446"/>
      <c r="XCL390" s="446"/>
      <c r="XCM390" s="446"/>
      <c r="XCN390" s="446"/>
      <c r="XCO390" s="446"/>
      <c r="XCP390" s="446"/>
      <c r="XCQ390" s="446"/>
      <c r="XCR390" s="446"/>
      <c r="XCS390" s="446"/>
      <c r="XCT390" s="446"/>
      <c r="XCU390" s="446"/>
      <c r="XCV390" s="446"/>
      <c r="XCW390" s="446"/>
      <c r="XCX390" s="446"/>
      <c r="XCY390" s="446"/>
      <c r="XCZ390" s="446"/>
      <c r="XDA390" s="446"/>
      <c r="XDB390" s="446"/>
      <c r="XDC390" s="446"/>
      <c r="XDD390" s="446"/>
      <c r="XDE390" s="446"/>
      <c r="XDF390" s="446"/>
      <c r="XDG390" s="446"/>
      <c r="XDH390" s="446"/>
      <c r="XDI390" s="446"/>
      <c r="XDJ390" s="446"/>
      <c r="XDK390" s="446"/>
      <c r="XDL390" s="446"/>
      <c r="XDM390" s="446"/>
      <c r="XDN390" s="446"/>
      <c r="XDO390" s="446"/>
      <c r="XDP390" s="446"/>
      <c r="XDQ390" s="446"/>
      <c r="XDR390" s="446"/>
      <c r="XDS390" s="446"/>
      <c r="XDT390" s="446"/>
      <c r="XDU390" s="446"/>
      <c r="XDV390" s="446"/>
      <c r="XDW390" s="446"/>
      <c r="XDX390" s="446"/>
      <c r="XDY390" s="446"/>
      <c r="XDZ390" s="446"/>
      <c r="XEA390" s="446"/>
      <c r="XEB390" s="446"/>
      <c r="XEC390" s="446"/>
      <c r="XED390" s="446"/>
      <c r="XEE390" s="446"/>
      <c r="XEF390" s="446"/>
      <c r="XEG390" s="446"/>
      <c r="XEH390" s="446"/>
      <c r="XEI390" s="446"/>
      <c r="XEJ390" s="446"/>
      <c r="XEK390" s="446"/>
      <c r="XEL390" s="446"/>
      <c r="XEM390" s="446"/>
      <c r="XEN390" s="446"/>
      <c r="XEO390" s="446"/>
      <c r="XEP390" s="446"/>
      <c r="XEQ390" s="446"/>
      <c r="XER390" s="446"/>
      <c r="XES390" s="446"/>
      <c r="XET390" s="446"/>
      <c r="XEU390" s="446"/>
      <c r="XEV390" s="446"/>
      <c r="XEW390" s="446"/>
      <c r="XEX390" s="446"/>
      <c r="XEY390" s="446"/>
      <c r="XEZ390" s="446"/>
      <c r="XFA390" s="446"/>
      <c r="XFB390" s="446"/>
      <c r="XFC390" s="446"/>
      <c r="XFD390" s="446"/>
    </row>
    <row r="391" spans="1:16384" s="447" customFormat="1" ht="24.75" customHeight="1">
      <c r="A391" s="62"/>
      <c r="B391" s="408"/>
      <c r="C391" s="424"/>
      <c r="D391" s="392" t="s">
        <v>391</v>
      </c>
      <c r="E391" s="361"/>
      <c r="F391" s="361"/>
      <c r="G391" s="393"/>
      <c r="H391" s="403"/>
      <c r="I391" s="404"/>
      <c r="J391" s="403"/>
      <c r="K391" s="405"/>
      <c r="L391" s="405"/>
      <c r="M391" s="406"/>
      <c r="N391" s="448"/>
      <c r="O391" s="449"/>
      <c r="P391" s="449"/>
      <c r="Q391" s="449"/>
      <c r="R391" s="449"/>
      <c r="S391" s="449"/>
      <c r="T391" s="449"/>
      <c r="U391" s="449"/>
      <c r="V391" s="449"/>
      <c r="W391" s="449"/>
      <c r="X391" s="449"/>
      <c r="Y391" s="449"/>
      <c r="Z391" s="449"/>
      <c r="AA391" s="449"/>
      <c r="AB391" s="449"/>
      <c r="AC391" s="449"/>
      <c r="AD391" s="449"/>
      <c r="AE391" s="449"/>
      <c r="AF391" s="449"/>
      <c r="AG391" s="449"/>
      <c r="AH391" s="449"/>
      <c r="AI391" s="449"/>
      <c r="AJ391" s="449"/>
      <c r="AK391" s="449"/>
      <c r="AL391" s="449"/>
      <c r="AM391" s="449"/>
      <c r="AN391" s="449"/>
      <c r="AO391" s="449"/>
      <c r="AP391" s="449"/>
      <c r="AQ391" s="449"/>
      <c r="AR391" s="449"/>
      <c r="AS391" s="449"/>
      <c r="AT391" s="449"/>
      <c r="AU391" s="449"/>
      <c r="AV391" s="449"/>
      <c r="AW391" s="449"/>
      <c r="AX391" s="449"/>
      <c r="AY391" s="449"/>
      <c r="AZ391" s="449"/>
      <c r="BA391" s="449"/>
      <c r="BB391" s="449"/>
      <c r="BC391" s="449"/>
      <c r="BD391" s="449"/>
      <c r="BE391" s="449"/>
      <c r="BF391" s="449"/>
      <c r="BG391" s="449"/>
      <c r="BH391" s="449"/>
      <c r="BI391" s="449"/>
      <c r="BJ391" s="449"/>
      <c r="BK391" s="449"/>
      <c r="BL391" s="449"/>
      <c r="BM391" s="449"/>
      <c r="BN391" s="449"/>
      <c r="BO391" s="449"/>
      <c r="BP391" s="449"/>
      <c r="BQ391" s="449"/>
      <c r="BR391" s="449"/>
      <c r="BS391" s="449"/>
      <c r="BT391" s="449"/>
      <c r="BU391" s="449"/>
      <c r="BV391" s="449"/>
      <c r="BW391" s="449"/>
      <c r="BX391" s="449"/>
      <c r="BY391" s="449"/>
      <c r="BZ391" s="449"/>
      <c r="CA391" s="449"/>
      <c r="CB391" s="449"/>
      <c r="CC391" s="449"/>
      <c r="CD391" s="449"/>
      <c r="CE391" s="449"/>
      <c r="CF391" s="449"/>
      <c r="CG391" s="449"/>
      <c r="CH391" s="449"/>
      <c r="CI391" s="449"/>
      <c r="CJ391" s="449"/>
      <c r="CK391" s="449"/>
      <c r="CL391" s="449"/>
      <c r="CM391" s="449"/>
      <c r="CN391" s="449"/>
      <c r="CO391" s="449"/>
      <c r="CP391" s="449"/>
      <c r="CQ391" s="449"/>
      <c r="CR391" s="449"/>
      <c r="CS391" s="449"/>
      <c r="CT391" s="449"/>
      <c r="CU391" s="449"/>
      <c r="CV391" s="449"/>
      <c r="CW391" s="449"/>
      <c r="CX391" s="449"/>
      <c r="CY391" s="449"/>
      <c r="CZ391" s="449"/>
      <c r="DA391" s="449"/>
      <c r="DB391" s="449"/>
      <c r="DC391" s="449"/>
      <c r="DD391" s="449"/>
      <c r="DE391" s="449"/>
      <c r="DF391" s="449"/>
      <c r="DG391" s="449"/>
      <c r="DH391" s="449"/>
      <c r="DI391" s="449"/>
      <c r="DJ391" s="449"/>
      <c r="DK391" s="449"/>
      <c r="DL391" s="449"/>
      <c r="DM391" s="449"/>
      <c r="DN391" s="449"/>
      <c r="DO391" s="449"/>
      <c r="DP391" s="449"/>
      <c r="DQ391" s="449"/>
      <c r="DR391" s="449"/>
      <c r="DS391" s="449"/>
      <c r="DT391" s="449"/>
      <c r="DU391" s="449"/>
      <c r="DV391" s="449"/>
      <c r="DW391" s="449"/>
      <c r="DX391" s="449"/>
      <c r="DY391" s="449"/>
      <c r="DZ391" s="449"/>
      <c r="EA391" s="449"/>
      <c r="EB391" s="449"/>
      <c r="EC391" s="449"/>
      <c r="ED391" s="449"/>
      <c r="EE391" s="449"/>
      <c r="EF391" s="449"/>
      <c r="EG391" s="449"/>
      <c r="EH391" s="449"/>
      <c r="EI391" s="449"/>
      <c r="EJ391" s="449"/>
      <c r="EK391" s="449"/>
      <c r="EL391" s="449"/>
      <c r="EM391" s="449"/>
      <c r="EN391" s="449"/>
      <c r="EO391" s="449"/>
      <c r="EP391" s="449"/>
      <c r="EQ391" s="449"/>
      <c r="ER391" s="449"/>
      <c r="ES391" s="449"/>
      <c r="ET391" s="449"/>
      <c r="EU391" s="449"/>
      <c r="EV391" s="449"/>
      <c r="EW391" s="449"/>
      <c r="EX391" s="449"/>
      <c r="EY391" s="449"/>
      <c r="EZ391" s="449"/>
      <c r="FA391" s="449"/>
      <c r="FB391" s="449"/>
      <c r="FC391" s="449"/>
      <c r="FD391" s="449"/>
      <c r="FE391" s="449"/>
      <c r="FF391" s="449"/>
      <c r="FG391" s="449"/>
      <c r="FH391" s="449"/>
      <c r="FI391" s="449"/>
      <c r="FJ391" s="449"/>
      <c r="FK391" s="449"/>
      <c r="FL391" s="449"/>
      <c r="FM391" s="449"/>
      <c r="FN391" s="449"/>
      <c r="FO391" s="449"/>
      <c r="FP391" s="449"/>
      <c r="FQ391" s="449"/>
      <c r="FR391" s="449"/>
      <c r="FS391" s="449"/>
      <c r="FT391" s="449"/>
      <c r="FU391" s="449"/>
      <c r="FV391" s="449"/>
      <c r="FW391" s="449"/>
      <c r="FX391" s="449"/>
      <c r="FY391" s="449"/>
      <c r="FZ391" s="449"/>
      <c r="GA391" s="449"/>
      <c r="GB391" s="449"/>
      <c r="GC391" s="449"/>
      <c r="GD391" s="449"/>
      <c r="GE391" s="449"/>
      <c r="GF391" s="449"/>
      <c r="GG391" s="449"/>
      <c r="GH391" s="449"/>
      <c r="GI391" s="449"/>
      <c r="GJ391" s="449"/>
      <c r="GK391" s="449"/>
      <c r="GL391" s="449"/>
      <c r="GM391" s="449"/>
      <c r="GN391" s="449"/>
      <c r="GO391" s="449"/>
      <c r="GP391" s="449"/>
      <c r="GQ391" s="449"/>
      <c r="GR391" s="449"/>
      <c r="GS391" s="449"/>
      <c r="GT391" s="449"/>
      <c r="GU391" s="449"/>
      <c r="GV391" s="449"/>
      <c r="GW391" s="449"/>
      <c r="GX391" s="449"/>
      <c r="GY391" s="449"/>
      <c r="GZ391" s="449"/>
      <c r="HA391" s="449"/>
      <c r="HB391" s="449"/>
      <c r="HC391" s="449"/>
      <c r="HD391" s="449"/>
      <c r="HE391" s="449"/>
      <c r="HF391" s="449"/>
      <c r="HG391" s="449"/>
      <c r="HH391" s="449"/>
      <c r="HI391" s="449"/>
      <c r="HJ391" s="449"/>
      <c r="HK391" s="449"/>
      <c r="HL391" s="449"/>
      <c r="HM391" s="449"/>
      <c r="HN391" s="449"/>
      <c r="HO391" s="449"/>
      <c r="HP391" s="449"/>
      <c r="HQ391" s="449"/>
      <c r="HR391" s="449"/>
      <c r="HS391" s="449"/>
      <c r="HT391" s="449"/>
      <c r="HU391" s="449"/>
      <c r="HV391" s="449"/>
      <c r="HW391" s="449"/>
      <c r="HX391" s="449"/>
      <c r="HY391" s="449"/>
      <c r="HZ391" s="449"/>
      <c r="IA391" s="449"/>
      <c r="IB391" s="449"/>
      <c r="IC391" s="449"/>
      <c r="ID391" s="449"/>
      <c r="IE391" s="449"/>
      <c r="IF391" s="449"/>
      <c r="IG391" s="449"/>
      <c r="IH391" s="449"/>
      <c r="II391" s="449"/>
      <c r="IJ391" s="449"/>
      <c r="IK391" s="449"/>
      <c r="IL391" s="449"/>
      <c r="IM391" s="449"/>
      <c r="IN391" s="449"/>
      <c r="IO391" s="449"/>
      <c r="IP391" s="449"/>
      <c r="IQ391" s="449"/>
      <c r="IR391" s="449"/>
      <c r="IS391" s="449"/>
      <c r="IT391" s="449"/>
      <c r="IU391" s="449"/>
      <c r="IV391" s="449"/>
      <c r="IW391" s="449"/>
      <c r="IX391" s="449"/>
      <c r="IY391" s="449"/>
      <c r="IZ391" s="449"/>
      <c r="JA391" s="449"/>
      <c r="JB391" s="449"/>
      <c r="JC391" s="449"/>
      <c r="JD391" s="449"/>
      <c r="JE391" s="449"/>
      <c r="JF391" s="449"/>
      <c r="JG391" s="449"/>
      <c r="JH391" s="449"/>
      <c r="JI391" s="449"/>
      <c r="JJ391" s="449"/>
      <c r="JK391" s="449"/>
      <c r="JL391" s="449"/>
      <c r="JM391" s="449"/>
      <c r="JN391" s="449"/>
      <c r="JO391" s="449"/>
      <c r="JP391" s="449"/>
      <c r="JQ391" s="449"/>
      <c r="JR391" s="449"/>
      <c r="JS391" s="449"/>
      <c r="JT391" s="449"/>
      <c r="JU391" s="449"/>
      <c r="JV391" s="449"/>
      <c r="JW391" s="449"/>
      <c r="JX391" s="449"/>
      <c r="JY391" s="449"/>
      <c r="JZ391" s="449"/>
      <c r="KA391" s="449"/>
      <c r="KB391" s="449"/>
      <c r="KC391" s="449"/>
      <c r="KD391" s="449"/>
      <c r="KE391" s="449"/>
      <c r="KF391" s="449"/>
      <c r="KG391" s="449"/>
      <c r="KH391" s="449"/>
      <c r="KI391" s="449"/>
      <c r="KJ391" s="449"/>
      <c r="KK391" s="449"/>
      <c r="KL391" s="449"/>
      <c r="KM391" s="449"/>
      <c r="KN391" s="449"/>
      <c r="KO391" s="449"/>
      <c r="KP391" s="449"/>
      <c r="KQ391" s="449"/>
      <c r="KR391" s="449"/>
      <c r="KS391" s="449"/>
      <c r="KT391" s="449"/>
      <c r="KU391" s="449"/>
      <c r="KV391" s="449"/>
      <c r="KW391" s="449"/>
      <c r="KX391" s="449"/>
      <c r="KY391" s="449"/>
      <c r="KZ391" s="449"/>
      <c r="LA391" s="449"/>
      <c r="LB391" s="449"/>
      <c r="LC391" s="449"/>
      <c r="LD391" s="449"/>
      <c r="LE391" s="449"/>
      <c r="LF391" s="449"/>
      <c r="LG391" s="449"/>
      <c r="LH391" s="449"/>
      <c r="LI391" s="449"/>
      <c r="LJ391" s="449"/>
      <c r="LK391" s="449"/>
      <c r="LL391" s="449"/>
      <c r="LM391" s="449"/>
      <c r="LN391" s="449"/>
      <c r="LO391" s="449"/>
      <c r="LP391" s="449"/>
      <c r="LQ391" s="449"/>
      <c r="LR391" s="449"/>
      <c r="LS391" s="449"/>
      <c r="LT391" s="449"/>
      <c r="LU391" s="449"/>
      <c r="LV391" s="449"/>
      <c r="LW391" s="449"/>
      <c r="LX391" s="449"/>
      <c r="LY391" s="449"/>
      <c r="LZ391" s="449"/>
      <c r="MA391" s="449"/>
      <c r="MB391" s="449"/>
      <c r="MC391" s="449"/>
      <c r="MD391" s="449"/>
      <c r="ME391" s="449"/>
      <c r="MF391" s="449"/>
      <c r="MG391" s="449"/>
      <c r="MH391" s="449"/>
      <c r="MI391" s="449"/>
      <c r="MJ391" s="449"/>
      <c r="MK391" s="449"/>
      <c r="ML391" s="449"/>
      <c r="MM391" s="449"/>
      <c r="MN391" s="449"/>
      <c r="MO391" s="449"/>
      <c r="MP391" s="449"/>
      <c r="MQ391" s="449"/>
      <c r="MR391" s="449"/>
      <c r="MS391" s="449"/>
      <c r="MT391" s="449"/>
      <c r="MU391" s="449"/>
      <c r="MV391" s="449"/>
      <c r="MW391" s="449"/>
      <c r="MX391" s="449"/>
      <c r="MY391" s="449"/>
      <c r="MZ391" s="449"/>
      <c r="NA391" s="449"/>
      <c r="NB391" s="449"/>
      <c r="NC391" s="449"/>
      <c r="ND391" s="449"/>
      <c r="NE391" s="449"/>
      <c r="NF391" s="449"/>
      <c r="NG391" s="449"/>
      <c r="NH391" s="449"/>
      <c r="NI391" s="449"/>
      <c r="NJ391" s="449"/>
      <c r="NK391" s="449"/>
      <c r="NL391" s="449"/>
      <c r="NM391" s="449"/>
      <c r="NN391" s="449"/>
      <c r="NO391" s="449"/>
      <c r="NP391" s="449"/>
      <c r="NQ391" s="449"/>
      <c r="NR391" s="449"/>
      <c r="NS391" s="449"/>
      <c r="NT391" s="449"/>
      <c r="NU391" s="449"/>
      <c r="NV391" s="449"/>
      <c r="NW391" s="449"/>
      <c r="NX391" s="449"/>
      <c r="NY391" s="449"/>
      <c r="NZ391" s="449"/>
      <c r="OA391" s="449"/>
      <c r="OB391" s="449"/>
      <c r="OC391" s="449"/>
      <c r="OD391" s="449"/>
      <c r="OE391" s="449"/>
      <c r="OF391" s="449"/>
      <c r="OG391" s="449"/>
      <c r="OH391" s="449"/>
      <c r="OI391" s="449"/>
      <c r="OJ391" s="449"/>
      <c r="OK391" s="449"/>
      <c r="OL391" s="449"/>
      <c r="OM391" s="449"/>
      <c r="ON391" s="449"/>
      <c r="OO391" s="449"/>
      <c r="OP391" s="449"/>
      <c r="OQ391" s="449"/>
      <c r="OR391" s="449"/>
      <c r="OS391" s="449"/>
      <c r="OT391" s="449"/>
      <c r="OU391" s="449"/>
      <c r="OV391" s="449"/>
      <c r="OW391" s="449"/>
      <c r="OX391" s="449"/>
      <c r="OY391" s="449"/>
      <c r="OZ391" s="449"/>
      <c r="PA391" s="449"/>
      <c r="PB391" s="449"/>
      <c r="PC391" s="449"/>
      <c r="PD391" s="449"/>
      <c r="PE391" s="449"/>
      <c r="PF391" s="449"/>
      <c r="PG391" s="449"/>
      <c r="PH391" s="449"/>
      <c r="PI391" s="449"/>
      <c r="PJ391" s="449"/>
      <c r="PK391" s="449"/>
      <c r="PL391" s="449"/>
      <c r="PM391" s="449"/>
      <c r="PN391" s="449"/>
      <c r="PO391" s="449"/>
      <c r="PP391" s="449"/>
      <c r="PQ391" s="449"/>
      <c r="PR391" s="449"/>
      <c r="PS391" s="449"/>
      <c r="PT391" s="449"/>
      <c r="PU391" s="449"/>
      <c r="PV391" s="449"/>
      <c r="PW391" s="449"/>
      <c r="PX391" s="449"/>
      <c r="PY391" s="449"/>
      <c r="PZ391" s="449"/>
      <c r="QA391" s="449"/>
      <c r="QB391" s="449"/>
      <c r="QC391" s="449"/>
      <c r="QD391" s="449"/>
      <c r="QE391" s="449"/>
      <c r="QF391" s="449"/>
      <c r="QG391" s="449"/>
      <c r="QH391" s="449"/>
      <c r="QI391" s="449"/>
      <c r="QJ391" s="449"/>
      <c r="QK391" s="449"/>
      <c r="QL391" s="449"/>
      <c r="QM391" s="449"/>
      <c r="QN391" s="449"/>
      <c r="QO391" s="449"/>
      <c r="QP391" s="449"/>
      <c r="QQ391" s="449"/>
      <c r="QR391" s="449"/>
      <c r="QS391" s="449"/>
      <c r="QT391" s="449"/>
      <c r="QU391" s="449"/>
      <c r="QV391" s="449"/>
      <c r="QW391" s="449"/>
      <c r="QX391" s="449"/>
      <c r="QY391" s="449"/>
      <c r="QZ391" s="449"/>
      <c r="RA391" s="449"/>
      <c r="RB391" s="449"/>
      <c r="RC391" s="449"/>
      <c r="RD391" s="449"/>
      <c r="RE391" s="449"/>
      <c r="RF391" s="449"/>
      <c r="RG391" s="449"/>
      <c r="RH391" s="449"/>
      <c r="RI391" s="449"/>
      <c r="RJ391" s="449"/>
      <c r="RK391" s="449"/>
      <c r="RL391" s="449"/>
      <c r="RM391" s="449"/>
      <c r="RN391" s="449"/>
      <c r="RO391" s="449"/>
      <c r="RP391" s="449"/>
      <c r="RQ391" s="449"/>
      <c r="RR391" s="449"/>
      <c r="RS391" s="449"/>
      <c r="RT391" s="449"/>
      <c r="RU391" s="449"/>
      <c r="RV391" s="449"/>
      <c r="RW391" s="449"/>
      <c r="RX391" s="449"/>
      <c r="RY391" s="449"/>
      <c r="RZ391" s="449"/>
      <c r="SA391" s="449"/>
      <c r="SB391" s="449"/>
      <c r="SC391" s="449"/>
      <c r="SD391" s="449"/>
      <c r="SE391" s="449"/>
      <c r="SF391" s="449"/>
      <c r="SG391" s="449"/>
      <c r="SH391" s="449"/>
      <c r="SI391" s="449"/>
      <c r="SJ391" s="449"/>
      <c r="SK391" s="449"/>
      <c r="SL391" s="449"/>
      <c r="SM391" s="449"/>
      <c r="SN391" s="449"/>
      <c r="SO391" s="449"/>
      <c r="SP391" s="449"/>
      <c r="SQ391" s="449"/>
      <c r="SR391" s="449"/>
      <c r="SS391" s="449"/>
      <c r="ST391" s="449"/>
      <c r="SU391" s="449"/>
      <c r="SV391" s="449"/>
      <c r="SW391" s="449"/>
      <c r="SX391" s="449"/>
      <c r="SY391" s="449"/>
      <c r="SZ391" s="449"/>
      <c r="TA391" s="449"/>
      <c r="TB391" s="449"/>
      <c r="TC391" s="449"/>
      <c r="TD391" s="449"/>
      <c r="TE391" s="449"/>
      <c r="TF391" s="449"/>
      <c r="TG391" s="449"/>
      <c r="TH391" s="449"/>
      <c r="TI391" s="449"/>
      <c r="TJ391" s="449"/>
      <c r="TK391" s="449"/>
      <c r="TL391" s="449"/>
      <c r="TM391" s="449"/>
      <c r="TN391" s="449"/>
      <c r="TO391" s="449"/>
      <c r="TP391" s="449"/>
      <c r="TQ391" s="449"/>
      <c r="TR391" s="449"/>
      <c r="TS391" s="449"/>
      <c r="TT391" s="449"/>
      <c r="TU391" s="449"/>
      <c r="TV391" s="449"/>
      <c r="TW391" s="449"/>
      <c r="TX391" s="449"/>
      <c r="TY391" s="449"/>
      <c r="TZ391" s="449"/>
      <c r="UA391" s="449"/>
      <c r="UB391" s="449"/>
      <c r="UC391" s="449"/>
      <c r="UD391" s="449"/>
      <c r="UE391" s="449"/>
      <c r="UF391" s="449"/>
      <c r="UG391" s="449"/>
      <c r="UH391" s="449"/>
      <c r="UI391" s="449"/>
      <c r="UJ391" s="449"/>
      <c r="UK391" s="449"/>
      <c r="UL391" s="449"/>
      <c r="UM391" s="449"/>
      <c r="UN391" s="449"/>
      <c r="UO391" s="449"/>
      <c r="UP391" s="449"/>
      <c r="UQ391" s="449"/>
      <c r="UR391" s="449"/>
      <c r="US391" s="449"/>
      <c r="UT391" s="449"/>
      <c r="UU391" s="449"/>
      <c r="UV391" s="449"/>
      <c r="UW391" s="449"/>
      <c r="UX391" s="449"/>
      <c r="UY391" s="449"/>
      <c r="UZ391" s="449"/>
      <c r="VA391" s="449"/>
      <c r="VB391" s="449"/>
      <c r="VC391" s="449"/>
      <c r="VD391" s="449"/>
      <c r="VE391" s="449"/>
      <c r="VF391" s="449"/>
      <c r="VG391" s="449"/>
      <c r="VH391" s="449"/>
      <c r="VI391" s="449"/>
      <c r="VJ391" s="449"/>
      <c r="VK391" s="449"/>
      <c r="VL391" s="449"/>
      <c r="VM391" s="449"/>
      <c r="VN391" s="449"/>
      <c r="VO391" s="449"/>
      <c r="VP391" s="449"/>
      <c r="VQ391" s="449"/>
      <c r="VR391" s="449"/>
      <c r="VS391" s="449"/>
      <c r="VT391" s="449"/>
      <c r="VU391" s="449"/>
      <c r="VV391" s="449"/>
      <c r="VW391" s="449"/>
      <c r="VX391" s="449"/>
      <c r="VY391" s="449"/>
      <c r="VZ391" s="449"/>
      <c r="WA391" s="449"/>
      <c r="WB391" s="449"/>
      <c r="WC391" s="449"/>
      <c r="WD391" s="449"/>
      <c r="WE391" s="449"/>
      <c r="WF391" s="449"/>
      <c r="WG391" s="449"/>
      <c r="WH391" s="449"/>
      <c r="WI391" s="449"/>
      <c r="WJ391" s="449"/>
      <c r="WK391" s="449"/>
      <c r="WL391" s="449"/>
      <c r="WM391" s="449"/>
      <c r="WN391" s="449"/>
      <c r="WO391" s="449"/>
      <c r="WP391" s="449"/>
      <c r="WQ391" s="449"/>
      <c r="WR391" s="449"/>
      <c r="WS391" s="449"/>
      <c r="WT391" s="449"/>
      <c r="WU391" s="449"/>
      <c r="WV391" s="449"/>
      <c r="WW391" s="449"/>
      <c r="WX391" s="449"/>
      <c r="WY391" s="449"/>
      <c r="WZ391" s="449"/>
      <c r="XA391" s="449"/>
      <c r="XB391" s="449"/>
      <c r="XC391" s="449"/>
      <c r="XD391" s="449"/>
      <c r="XE391" s="449"/>
      <c r="XF391" s="449"/>
      <c r="XG391" s="449"/>
      <c r="XH391" s="449"/>
      <c r="XI391" s="449"/>
      <c r="XJ391" s="449"/>
      <c r="XK391" s="449"/>
      <c r="XL391" s="449"/>
      <c r="XM391" s="449"/>
      <c r="XN391" s="449"/>
      <c r="XO391" s="449"/>
      <c r="XP391" s="449"/>
      <c r="XQ391" s="449"/>
      <c r="XR391" s="449"/>
      <c r="XS391" s="449"/>
      <c r="XT391" s="449"/>
      <c r="XU391" s="449"/>
      <c r="XV391" s="449"/>
      <c r="XW391" s="449"/>
      <c r="XX391" s="449"/>
      <c r="XY391" s="449"/>
      <c r="XZ391" s="449"/>
      <c r="YA391" s="449"/>
      <c r="YB391" s="449"/>
      <c r="YC391" s="449"/>
      <c r="YD391" s="449"/>
      <c r="YE391" s="449"/>
      <c r="YF391" s="449"/>
      <c r="YG391" s="449"/>
      <c r="YH391" s="449"/>
      <c r="YI391" s="449"/>
      <c r="YJ391" s="449"/>
      <c r="YK391" s="449"/>
      <c r="YL391" s="449"/>
      <c r="YM391" s="449"/>
      <c r="YN391" s="449"/>
      <c r="YO391" s="449"/>
      <c r="YP391" s="449"/>
      <c r="YQ391" s="449"/>
      <c r="YR391" s="449"/>
      <c r="YS391" s="449"/>
      <c r="YT391" s="449"/>
      <c r="YU391" s="449"/>
      <c r="YV391" s="449"/>
      <c r="YW391" s="449"/>
      <c r="YX391" s="449"/>
      <c r="YY391" s="449"/>
      <c r="YZ391" s="449"/>
      <c r="ZA391" s="449"/>
      <c r="ZB391" s="449"/>
      <c r="ZC391" s="449"/>
      <c r="ZD391" s="449"/>
      <c r="ZE391" s="449"/>
      <c r="ZF391" s="449"/>
      <c r="ZG391" s="449"/>
      <c r="ZH391" s="449"/>
      <c r="ZI391" s="449"/>
      <c r="ZJ391" s="449"/>
      <c r="ZK391" s="449"/>
      <c r="ZL391" s="449"/>
      <c r="ZM391" s="449"/>
      <c r="ZN391" s="449"/>
      <c r="ZO391" s="449"/>
      <c r="ZP391" s="449"/>
      <c r="ZQ391" s="449"/>
      <c r="ZR391" s="449"/>
      <c r="ZS391" s="449"/>
      <c r="ZT391" s="449"/>
      <c r="ZU391" s="449"/>
      <c r="ZV391" s="449"/>
      <c r="ZW391" s="449"/>
      <c r="ZX391" s="449"/>
      <c r="ZY391" s="449"/>
      <c r="ZZ391" s="449"/>
      <c r="AAA391" s="449"/>
      <c r="AAB391" s="449"/>
      <c r="AAC391" s="449"/>
      <c r="AAD391" s="449"/>
      <c r="AAE391" s="449"/>
      <c r="AAF391" s="449"/>
      <c r="AAG391" s="449"/>
      <c r="AAH391" s="449"/>
      <c r="AAI391" s="449"/>
      <c r="AAJ391" s="449"/>
      <c r="AAK391" s="449"/>
      <c r="AAL391" s="449"/>
      <c r="AAM391" s="449"/>
      <c r="AAN391" s="449"/>
      <c r="AAO391" s="449"/>
      <c r="AAP391" s="449"/>
      <c r="AAQ391" s="449"/>
      <c r="AAR391" s="449"/>
      <c r="AAS391" s="449"/>
      <c r="AAT391" s="449"/>
      <c r="AAU391" s="449"/>
      <c r="AAV391" s="449"/>
      <c r="AAW391" s="449"/>
      <c r="AAX391" s="449"/>
      <c r="AAY391" s="449"/>
      <c r="AAZ391" s="449"/>
      <c r="ABA391" s="449"/>
      <c r="ABB391" s="449"/>
      <c r="ABC391" s="449"/>
      <c r="ABD391" s="449"/>
      <c r="ABE391" s="449"/>
      <c r="ABF391" s="449"/>
      <c r="ABG391" s="449"/>
      <c r="ABH391" s="449"/>
      <c r="ABI391" s="449"/>
      <c r="ABJ391" s="449"/>
      <c r="ABK391" s="449"/>
      <c r="ABL391" s="449"/>
      <c r="ABM391" s="449"/>
      <c r="ABN391" s="449"/>
      <c r="ABO391" s="449"/>
      <c r="ABP391" s="449"/>
      <c r="ABQ391" s="449"/>
      <c r="ABR391" s="449"/>
      <c r="ABS391" s="449"/>
      <c r="ABT391" s="449"/>
      <c r="ABU391" s="449"/>
      <c r="ABV391" s="449"/>
      <c r="ABW391" s="449"/>
      <c r="ABX391" s="449"/>
      <c r="ABY391" s="449"/>
      <c r="ABZ391" s="449"/>
      <c r="ACA391" s="449"/>
      <c r="ACB391" s="449"/>
      <c r="ACC391" s="449"/>
      <c r="ACD391" s="449"/>
      <c r="ACE391" s="449"/>
      <c r="ACF391" s="449"/>
      <c r="ACG391" s="449"/>
      <c r="ACH391" s="449"/>
      <c r="ACI391" s="449"/>
      <c r="ACJ391" s="449"/>
      <c r="ACK391" s="449"/>
      <c r="ACL391" s="449"/>
      <c r="ACM391" s="449"/>
      <c r="ACN391" s="449"/>
      <c r="ACO391" s="449"/>
      <c r="ACP391" s="449"/>
      <c r="ACQ391" s="449"/>
      <c r="ACR391" s="449"/>
      <c r="ACS391" s="449"/>
      <c r="ACT391" s="449"/>
      <c r="ACU391" s="449"/>
      <c r="ACV391" s="449"/>
      <c r="ACW391" s="449"/>
      <c r="ACX391" s="449"/>
      <c r="ACY391" s="449"/>
      <c r="ACZ391" s="449"/>
      <c r="ADA391" s="449"/>
      <c r="ADB391" s="449"/>
      <c r="ADC391" s="449"/>
      <c r="ADD391" s="449"/>
      <c r="ADE391" s="449"/>
      <c r="ADF391" s="449"/>
      <c r="ADG391" s="449"/>
      <c r="ADH391" s="449"/>
      <c r="ADI391" s="449"/>
      <c r="ADJ391" s="449"/>
      <c r="ADK391" s="449"/>
      <c r="ADL391" s="449"/>
      <c r="ADM391" s="449"/>
      <c r="ADN391" s="449"/>
      <c r="ADO391" s="449"/>
      <c r="ADP391" s="449"/>
      <c r="ADQ391" s="449"/>
      <c r="ADR391" s="449"/>
      <c r="ADS391" s="449"/>
      <c r="ADT391" s="449"/>
      <c r="ADU391" s="449"/>
      <c r="ADV391" s="449"/>
      <c r="ADW391" s="449"/>
      <c r="ADX391" s="449"/>
      <c r="ADY391" s="449"/>
      <c r="ADZ391" s="449"/>
      <c r="AEA391" s="449"/>
      <c r="AEB391" s="449"/>
      <c r="AEC391" s="449"/>
      <c r="AED391" s="449"/>
      <c r="AEE391" s="449"/>
      <c r="AEF391" s="449"/>
      <c r="AEG391" s="449"/>
      <c r="AEH391" s="449"/>
      <c r="AEI391" s="449"/>
      <c r="AEJ391" s="449"/>
      <c r="AEK391" s="449"/>
      <c r="AEL391" s="449"/>
      <c r="AEM391" s="449"/>
      <c r="AEN391" s="449"/>
      <c r="AEO391" s="449"/>
      <c r="AEP391" s="449"/>
      <c r="AEQ391" s="449"/>
      <c r="AER391" s="449"/>
      <c r="AES391" s="449"/>
      <c r="AET391" s="449"/>
      <c r="AEU391" s="449"/>
      <c r="AEV391" s="449"/>
      <c r="AEW391" s="449"/>
      <c r="AEX391" s="449"/>
      <c r="AEY391" s="449"/>
      <c r="AEZ391" s="449"/>
      <c r="AFA391" s="449"/>
      <c r="AFB391" s="449"/>
      <c r="AFC391" s="449"/>
      <c r="AFD391" s="449"/>
      <c r="AFE391" s="449"/>
      <c r="AFF391" s="449"/>
      <c r="AFG391" s="449"/>
      <c r="AFH391" s="449"/>
      <c r="AFI391" s="449"/>
      <c r="AFJ391" s="449"/>
      <c r="AFK391" s="449"/>
      <c r="AFL391" s="449"/>
      <c r="AFM391" s="449"/>
      <c r="AFN391" s="449"/>
      <c r="AFO391" s="449"/>
      <c r="AFP391" s="449"/>
      <c r="AFQ391" s="449"/>
      <c r="AFR391" s="449"/>
      <c r="AFS391" s="449"/>
      <c r="AFT391" s="449"/>
      <c r="AFU391" s="449"/>
      <c r="AFV391" s="449"/>
      <c r="AFW391" s="449"/>
      <c r="AFX391" s="449"/>
      <c r="AFY391" s="449"/>
      <c r="AFZ391" s="449"/>
      <c r="AGA391" s="449"/>
      <c r="AGB391" s="449"/>
      <c r="AGC391" s="449"/>
      <c r="AGD391" s="449"/>
      <c r="AGE391" s="449"/>
      <c r="AGF391" s="449"/>
      <c r="AGG391" s="449"/>
      <c r="AGH391" s="449"/>
      <c r="AGI391" s="449"/>
      <c r="AGJ391" s="449"/>
      <c r="AGK391" s="449"/>
      <c r="AGL391" s="449"/>
      <c r="AGM391" s="449"/>
      <c r="AGN391" s="449"/>
      <c r="AGO391" s="449"/>
      <c r="AGP391" s="449"/>
      <c r="AGQ391" s="449"/>
      <c r="AGR391" s="449"/>
      <c r="AGS391" s="449"/>
      <c r="AGT391" s="449"/>
      <c r="AGU391" s="449"/>
      <c r="AGV391" s="449"/>
      <c r="AGW391" s="449"/>
      <c r="AGX391" s="449"/>
      <c r="AGY391" s="449"/>
      <c r="AGZ391" s="449"/>
      <c r="AHA391" s="449"/>
      <c r="AHB391" s="449"/>
      <c r="AHC391" s="449"/>
      <c r="AHD391" s="449"/>
      <c r="AHE391" s="449"/>
      <c r="AHF391" s="449"/>
      <c r="AHG391" s="449"/>
      <c r="AHH391" s="449"/>
      <c r="AHI391" s="449"/>
      <c r="AHJ391" s="449"/>
      <c r="AHK391" s="449"/>
      <c r="AHL391" s="449"/>
      <c r="AHM391" s="449"/>
      <c r="AHN391" s="449"/>
      <c r="AHO391" s="449"/>
      <c r="AHP391" s="449"/>
      <c r="AHQ391" s="449"/>
      <c r="AHR391" s="449"/>
      <c r="AHS391" s="449"/>
      <c r="AHT391" s="449"/>
      <c r="AHU391" s="449"/>
      <c r="AHV391" s="449"/>
      <c r="AHW391" s="449"/>
      <c r="AHX391" s="449"/>
      <c r="AHY391" s="449"/>
      <c r="AHZ391" s="449"/>
      <c r="AIA391" s="449"/>
      <c r="AIB391" s="449"/>
      <c r="AIC391" s="449"/>
      <c r="AID391" s="449"/>
      <c r="AIE391" s="449"/>
      <c r="AIF391" s="449"/>
      <c r="AIG391" s="449"/>
      <c r="AIH391" s="449"/>
      <c r="AII391" s="449"/>
      <c r="AIJ391" s="449"/>
      <c r="AIK391" s="449"/>
      <c r="AIL391" s="449"/>
      <c r="AIM391" s="449"/>
      <c r="AIN391" s="449"/>
      <c r="AIO391" s="449"/>
      <c r="AIP391" s="449"/>
      <c r="AIQ391" s="449"/>
      <c r="AIR391" s="449"/>
      <c r="AIS391" s="449"/>
      <c r="AIT391" s="449"/>
      <c r="AIU391" s="449"/>
      <c r="AIV391" s="449"/>
      <c r="AIW391" s="449"/>
      <c r="AIX391" s="449"/>
      <c r="AIY391" s="449"/>
      <c r="AIZ391" s="449"/>
      <c r="AJA391" s="449"/>
      <c r="AJB391" s="449"/>
      <c r="AJC391" s="449"/>
      <c r="AJD391" s="449"/>
      <c r="AJE391" s="449"/>
      <c r="AJF391" s="449"/>
      <c r="AJG391" s="449"/>
      <c r="AJH391" s="449"/>
      <c r="AJI391" s="449"/>
      <c r="AJJ391" s="449"/>
      <c r="AJK391" s="449"/>
      <c r="AJL391" s="449"/>
      <c r="AJM391" s="449"/>
      <c r="AJN391" s="449"/>
      <c r="AJO391" s="449"/>
      <c r="AJP391" s="449"/>
      <c r="AJQ391" s="449"/>
      <c r="AJR391" s="449"/>
      <c r="AJS391" s="449"/>
      <c r="AJT391" s="449"/>
      <c r="AJU391" s="449"/>
      <c r="AJV391" s="449"/>
      <c r="AJW391" s="449"/>
      <c r="AJX391" s="449"/>
      <c r="AJY391" s="449"/>
      <c r="AJZ391" s="449"/>
      <c r="AKA391" s="449"/>
      <c r="AKB391" s="449"/>
      <c r="AKC391" s="449"/>
      <c r="AKD391" s="449"/>
      <c r="AKE391" s="449"/>
      <c r="AKF391" s="449"/>
      <c r="AKG391" s="449"/>
      <c r="AKH391" s="449"/>
      <c r="AKI391" s="449"/>
      <c r="AKJ391" s="449"/>
      <c r="AKK391" s="449"/>
      <c r="AKL391" s="449"/>
      <c r="AKM391" s="449"/>
      <c r="AKN391" s="449"/>
      <c r="AKO391" s="449"/>
      <c r="AKP391" s="449"/>
      <c r="AKQ391" s="449"/>
      <c r="AKR391" s="449"/>
      <c r="AKS391" s="449"/>
      <c r="AKT391" s="449"/>
      <c r="AKU391" s="449"/>
      <c r="AKV391" s="449"/>
      <c r="AKW391" s="449"/>
      <c r="AKX391" s="449"/>
      <c r="AKY391" s="449"/>
      <c r="AKZ391" s="449"/>
      <c r="ALA391" s="449"/>
      <c r="ALB391" s="449"/>
      <c r="ALC391" s="449"/>
      <c r="ALD391" s="449"/>
      <c r="ALE391" s="449"/>
      <c r="ALF391" s="449"/>
      <c r="ALG391" s="449"/>
      <c r="ALH391" s="449"/>
      <c r="ALI391" s="449"/>
      <c r="ALJ391" s="449"/>
      <c r="ALK391" s="449"/>
      <c r="ALL391" s="449"/>
      <c r="ALM391" s="449"/>
      <c r="ALN391" s="449"/>
      <c r="ALO391" s="449"/>
      <c r="ALP391" s="449"/>
      <c r="ALQ391" s="449"/>
      <c r="ALR391" s="449"/>
      <c r="ALS391" s="449"/>
      <c r="ALT391" s="449"/>
      <c r="ALU391" s="449"/>
      <c r="ALV391" s="449"/>
      <c r="ALW391" s="449"/>
      <c r="ALX391" s="449"/>
      <c r="ALY391" s="449"/>
      <c r="ALZ391" s="449"/>
      <c r="AMA391" s="449"/>
      <c r="AMB391" s="449"/>
      <c r="AMC391" s="449"/>
      <c r="AMD391" s="449"/>
      <c r="AME391" s="449"/>
      <c r="AMF391" s="449"/>
      <c r="AMG391" s="449"/>
      <c r="AMH391" s="449"/>
      <c r="AMI391" s="449"/>
      <c r="AMJ391" s="449"/>
      <c r="AMK391" s="449"/>
      <c r="AML391" s="449"/>
      <c r="AMM391" s="449"/>
      <c r="AMN391" s="449"/>
      <c r="AMO391" s="449"/>
      <c r="AMP391" s="449"/>
      <c r="AMQ391" s="449"/>
      <c r="AMR391" s="449"/>
      <c r="AMS391" s="449"/>
      <c r="AMT391" s="449"/>
      <c r="AMU391" s="449"/>
      <c r="AMV391" s="449"/>
      <c r="AMW391" s="449"/>
      <c r="AMX391" s="449"/>
      <c r="AMY391" s="449"/>
      <c r="AMZ391" s="449"/>
      <c r="ANA391" s="449"/>
      <c r="ANB391" s="449"/>
      <c r="ANC391" s="449"/>
      <c r="AND391" s="449"/>
      <c r="ANE391" s="449"/>
      <c r="ANF391" s="449"/>
      <c r="ANG391" s="449"/>
      <c r="ANH391" s="449"/>
      <c r="ANI391" s="449"/>
      <c r="ANJ391" s="449"/>
      <c r="ANK391" s="449"/>
      <c r="ANL391" s="449"/>
      <c r="ANM391" s="449"/>
      <c r="ANN391" s="449"/>
      <c r="ANO391" s="449"/>
      <c r="ANP391" s="449"/>
      <c r="ANQ391" s="449"/>
      <c r="ANR391" s="449"/>
      <c r="ANS391" s="449"/>
      <c r="ANT391" s="449"/>
      <c r="ANU391" s="449"/>
      <c r="ANV391" s="449"/>
      <c r="ANW391" s="449"/>
      <c r="ANX391" s="449"/>
      <c r="ANY391" s="449"/>
      <c r="ANZ391" s="449"/>
      <c r="AOA391" s="449"/>
      <c r="AOB391" s="449"/>
      <c r="AOC391" s="449"/>
      <c r="AOD391" s="449"/>
      <c r="AOE391" s="449"/>
      <c r="AOF391" s="449"/>
      <c r="AOG391" s="449"/>
      <c r="AOH391" s="449"/>
      <c r="AOI391" s="449"/>
      <c r="AOJ391" s="449"/>
      <c r="AOK391" s="449"/>
      <c r="AOL391" s="449"/>
      <c r="AOM391" s="449"/>
      <c r="AON391" s="449"/>
      <c r="AOO391" s="449"/>
      <c r="AOP391" s="449"/>
      <c r="AOQ391" s="449"/>
      <c r="AOR391" s="449"/>
      <c r="AOS391" s="449"/>
      <c r="AOT391" s="449"/>
      <c r="AOU391" s="449"/>
      <c r="AOV391" s="449"/>
      <c r="AOW391" s="449"/>
      <c r="AOX391" s="449"/>
      <c r="AOY391" s="449"/>
      <c r="AOZ391" s="449"/>
      <c r="APA391" s="449"/>
      <c r="APB391" s="449"/>
      <c r="APC391" s="449"/>
      <c r="APD391" s="449"/>
      <c r="APE391" s="449"/>
      <c r="APF391" s="449"/>
      <c r="APG391" s="449"/>
      <c r="APH391" s="449"/>
      <c r="API391" s="449"/>
      <c r="APJ391" s="449"/>
      <c r="APK391" s="449"/>
      <c r="APL391" s="449"/>
      <c r="APM391" s="449"/>
      <c r="APN391" s="449"/>
      <c r="APO391" s="449"/>
      <c r="APP391" s="449"/>
      <c r="APQ391" s="449"/>
      <c r="APR391" s="449"/>
      <c r="APS391" s="449"/>
      <c r="APT391" s="449"/>
      <c r="APU391" s="449"/>
      <c r="APV391" s="449"/>
      <c r="APW391" s="449"/>
      <c r="APX391" s="449"/>
      <c r="APY391" s="449"/>
      <c r="APZ391" s="449"/>
      <c r="AQA391" s="449"/>
      <c r="AQB391" s="449"/>
      <c r="AQC391" s="449"/>
      <c r="AQD391" s="449"/>
      <c r="AQE391" s="449"/>
      <c r="AQF391" s="449"/>
      <c r="AQG391" s="449"/>
      <c r="AQH391" s="449"/>
      <c r="AQI391" s="449"/>
      <c r="AQJ391" s="449"/>
      <c r="AQK391" s="449"/>
      <c r="AQL391" s="449"/>
      <c r="AQM391" s="449"/>
      <c r="AQN391" s="449"/>
      <c r="AQO391" s="449"/>
      <c r="AQP391" s="449"/>
      <c r="AQQ391" s="449"/>
      <c r="AQR391" s="449"/>
      <c r="AQS391" s="449"/>
      <c r="AQT391" s="449"/>
      <c r="AQU391" s="449"/>
      <c r="AQV391" s="449"/>
      <c r="AQW391" s="449"/>
      <c r="AQX391" s="449"/>
      <c r="AQY391" s="449"/>
      <c r="AQZ391" s="449"/>
      <c r="ARA391" s="449"/>
      <c r="ARB391" s="449"/>
      <c r="ARC391" s="449"/>
      <c r="ARD391" s="449"/>
      <c r="ARE391" s="449"/>
      <c r="ARF391" s="449"/>
      <c r="ARG391" s="449"/>
      <c r="ARH391" s="449"/>
      <c r="ARI391" s="449"/>
      <c r="ARJ391" s="449"/>
      <c r="ARK391" s="449"/>
      <c r="ARL391" s="449"/>
      <c r="ARM391" s="449"/>
      <c r="ARN391" s="449"/>
      <c r="ARO391" s="449"/>
      <c r="ARP391" s="449"/>
      <c r="ARQ391" s="449"/>
      <c r="ARR391" s="449"/>
      <c r="ARS391" s="449"/>
      <c r="ART391" s="449"/>
      <c r="ARU391" s="449"/>
      <c r="ARV391" s="449"/>
      <c r="ARW391" s="449"/>
      <c r="ARX391" s="449"/>
      <c r="ARY391" s="449"/>
      <c r="ARZ391" s="449"/>
      <c r="ASA391" s="449"/>
      <c r="ASB391" s="449"/>
      <c r="ASC391" s="449"/>
      <c r="ASD391" s="449"/>
      <c r="ASE391" s="449"/>
      <c r="ASF391" s="449"/>
      <c r="ASG391" s="449"/>
      <c r="ASH391" s="449"/>
      <c r="ASI391" s="449"/>
      <c r="ASJ391" s="449"/>
      <c r="ASK391" s="449"/>
      <c r="ASL391" s="449"/>
      <c r="ASM391" s="449"/>
      <c r="ASN391" s="449"/>
      <c r="ASO391" s="449"/>
      <c r="ASP391" s="449"/>
      <c r="ASQ391" s="449"/>
      <c r="ASR391" s="449"/>
      <c r="ASS391" s="449"/>
      <c r="AST391" s="449"/>
      <c r="ASU391" s="449"/>
      <c r="ASV391" s="449"/>
      <c r="ASW391" s="449"/>
      <c r="ASX391" s="449"/>
      <c r="ASY391" s="449"/>
      <c r="ASZ391" s="449"/>
      <c r="ATA391" s="449"/>
      <c r="ATB391" s="449"/>
      <c r="ATC391" s="449"/>
      <c r="ATD391" s="449"/>
      <c r="ATE391" s="449"/>
      <c r="ATF391" s="449"/>
      <c r="ATG391" s="449"/>
      <c r="ATH391" s="449"/>
      <c r="ATI391" s="449"/>
      <c r="ATJ391" s="449"/>
      <c r="ATK391" s="449"/>
      <c r="ATL391" s="449"/>
      <c r="ATM391" s="449"/>
      <c r="ATN391" s="449"/>
      <c r="ATO391" s="449"/>
      <c r="ATP391" s="449"/>
      <c r="ATQ391" s="449"/>
      <c r="ATR391" s="449"/>
      <c r="ATS391" s="449"/>
      <c r="ATT391" s="449"/>
      <c r="ATU391" s="449"/>
      <c r="ATV391" s="449"/>
      <c r="ATW391" s="449"/>
      <c r="ATX391" s="449"/>
      <c r="ATY391" s="449"/>
      <c r="ATZ391" s="449"/>
      <c r="AUA391" s="449"/>
      <c r="AUB391" s="449"/>
      <c r="AUC391" s="449"/>
      <c r="AUD391" s="449"/>
      <c r="AUE391" s="449"/>
      <c r="AUF391" s="449"/>
      <c r="AUG391" s="449"/>
      <c r="AUH391" s="449"/>
      <c r="AUI391" s="449"/>
      <c r="AUJ391" s="449"/>
      <c r="AUK391" s="449"/>
      <c r="AUL391" s="449"/>
      <c r="AUM391" s="449"/>
      <c r="AUN391" s="449"/>
      <c r="AUO391" s="449"/>
      <c r="AUP391" s="449"/>
      <c r="AUQ391" s="449"/>
      <c r="AUR391" s="449"/>
      <c r="AUS391" s="449"/>
      <c r="AUT391" s="449"/>
      <c r="AUU391" s="449"/>
      <c r="AUV391" s="449"/>
      <c r="AUW391" s="449"/>
      <c r="AUX391" s="449"/>
      <c r="AUY391" s="449"/>
      <c r="AUZ391" s="449"/>
      <c r="AVA391" s="449"/>
      <c r="AVB391" s="449"/>
      <c r="AVC391" s="449"/>
      <c r="AVD391" s="449"/>
      <c r="AVE391" s="449"/>
      <c r="AVF391" s="449"/>
      <c r="AVG391" s="449"/>
      <c r="AVH391" s="449"/>
      <c r="AVI391" s="449"/>
      <c r="AVJ391" s="449"/>
      <c r="AVK391" s="449"/>
      <c r="AVL391" s="449"/>
      <c r="AVM391" s="449"/>
      <c r="AVN391" s="449"/>
      <c r="AVO391" s="449"/>
      <c r="AVP391" s="449"/>
      <c r="AVQ391" s="449"/>
      <c r="AVR391" s="449"/>
      <c r="AVS391" s="449"/>
      <c r="AVT391" s="449"/>
      <c r="AVU391" s="449"/>
      <c r="AVV391" s="449"/>
      <c r="AVW391" s="449"/>
      <c r="AVX391" s="449"/>
      <c r="AVY391" s="449"/>
      <c r="AVZ391" s="449"/>
      <c r="AWA391" s="449"/>
      <c r="AWB391" s="449"/>
      <c r="AWC391" s="449"/>
      <c r="AWD391" s="449"/>
      <c r="AWE391" s="449"/>
      <c r="AWF391" s="449"/>
      <c r="AWG391" s="449"/>
      <c r="AWH391" s="449"/>
      <c r="AWI391" s="449"/>
      <c r="AWJ391" s="449"/>
      <c r="AWK391" s="449"/>
      <c r="AWL391" s="449"/>
      <c r="AWM391" s="449"/>
      <c r="AWN391" s="449"/>
      <c r="AWO391" s="449"/>
      <c r="AWP391" s="449"/>
      <c r="AWQ391" s="449"/>
      <c r="AWR391" s="449"/>
      <c r="AWS391" s="449"/>
      <c r="AWT391" s="449"/>
      <c r="AWU391" s="449"/>
      <c r="AWV391" s="449"/>
      <c r="AWW391" s="449"/>
      <c r="AWX391" s="449"/>
      <c r="AWY391" s="449"/>
      <c r="AWZ391" s="449"/>
      <c r="AXA391" s="449"/>
      <c r="AXB391" s="449"/>
      <c r="AXC391" s="449"/>
      <c r="AXD391" s="449"/>
      <c r="AXE391" s="449"/>
      <c r="AXF391" s="449"/>
      <c r="AXG391" s="449"/>
      <c r="AXH391" s="449"/>
      <c r="AXI391" s="449"/>
      <c r="AXJ391" s="449"/>
      <c r="AXK391" s="449"/>
      <c r="AXL391" s="449"/>
      <c r="AXM391" s="449"/>
      <c r="AXN391" s="449"/>
      <c r="AXO391" s="449"/>
      <c r="AXP391" s="449"/>
      <c r="AXQ391" s="449"/>
      <c r="AXR391" s="449"/>
      <c r="AXS391" s="449"/>
      <c r="AXT391" s="449"/>
      <c r="AXU391" s="449"/>
      <c r="AXV391" s="449"/>
      <c r="AXW391" s="449"/>
      <c r="AXX391" s="449"/>
      <c r="AXY391" s="449"/>
      <c r="AXZ391" s="449"/>
      <c r="AYA391" s="449"/>
      <c r="AYB391" s="449"/>
      <c r="AYC391" s="449"/>
      <c r="AYD391" s="449"/>
      <c r="AYE391" s="449"/>
      <c r="AYF391" s="449"/>
      <c r="AYG391" s="449"/>
      <c r="AYH391" s="449"/>
      <c r="AYI391" s="449"/>
      <c r="AYJ391" s="449"/>
      <c r="AYK391" s="449"/>
      <c r="AYL391" s="449"/>
      <c r="AYM391" s="449"/>
      <c r="AYN391" s="449"/>
      <c r="AYO391" s="449"/>
      <c r="AYP391" s="449"/>
      <c r="AYQ391" s="449"/>
      <c r="AYR391" s="449"/>
      <c r="AYS391" s="449"/>
      <c r="AYT391" s="449"/>
      <c r="AYU391" s="449"/>
      <c r="AYV391" s="449"/>
      <c r="AYW391" s="449"/>
      <c r="AYX391" s="449"/>
      <c r="AYY391" s="449"/>
      <c r="AYZ391" s="449"/>
      <c r="AZA391" s="449"/>
      <c r="AZB391" s="449"/>
      <c r="AZC391" s="449"/>
      <c r="AZD391" s="449"/>
      <c r="AZE391" s="449"/>
      <c r="AZF391" s="449"/>
      <c r="AZG391" s="449"/>
      <c r="AZH391" s="449"/>
      <c r="AZI391" s="449"/>
      <c r="AZJ391" s="449"/>
      <c r="AZK391" s="449"/>
      <c r="AZL391" s="449"/>
      <c r="AZM391" s="449"/>
      <c r="AZN391" s="449"/>
      <c r="AZO391" s="449"/>
      <c r="AZP391" s="449"/>
      <c r="AZQ391" s="449"/>
      <c r="AZR391" s="449"/>
      <c r="AZS391" s="449"/>
      <c r="AZT391" s="449"/>
      <c r="AZU391" s="449"/>
      <c r="AZV391" s="449"/>
      <c r="AZW391" s="449"/>
      <c r="AZX391" s="449"/>
      <c r="AZY391" s="449"/>
      <c r="AZZ391" s="449"/>
      <c r="BAA391" s="449"/>
      <c r="BAB391" s="449"/>
      <c r="BAC391" s="449"/>
      <c r="BAD391" s="449"/>
      <c r="BAE391" s="449"/>
      <c r="BAF391" s="449"/>
      <c r="BAG391" s="449"/>
      <c r="BAH391" s="449"/>
      <c r="BAI391" s="449"/>
      <c r="BAJ391" s="449"/>
      <c r="BAK391" s="449"/>
      <c r="BAL391" s="449"/>
      <c r="BAM391" s="449"/>
      <c r="BAN391" s="449"/>
      <c r="BAO391" s="449"/>
      <c r="BAP391" s="449"/>
      <c r="BAQ391" s="449"/>
      <c r="BAR391" s="449"/>
      <c r="BAS391" s="449"/>
      <c r="BAT391" s="449"/>
      <c r="BAU391" s="449"/>
      <c r="BAV391" s="449"/>
      <c r="BAW391" s="449"/>
      <c r="BAX391" s="449"/>
      <c r="BAY391" s="449"/>
      <c r="BAZ391" s="449"/>
      <c r="BBA391" s="449"/>
      <c r="BBB391" s="449"/>
      <c r="BBC391" s="449"/>
      <c r="BBD391" s="449"/>
      <c r="BBE391" s="449"/>
      <c r="BBF391" s="449"/>
      <c r="BBG391" s="449"/>
      <c r="BBH391" s="449"/>
      <c r="BBI391" s="449"/>
      <c r="BBJ391" s="449"/>
      <c r="BBK391" s="449"/>
      <c r="BBL391" s="449"/>
      <c r="BBM391" s="449"/>
      <c r="BBN391" s="449"/>
      <c r="BBO391" s="449"/>
      <c r="BBP391" s="449"/>
      <c r="BBQ391" s="449"/>
      <c r="BBR391" s="449"/>
      <c r="BBS391" s="449"/>
      <c r="BBT391" s="449"/>
      <c r="BBU391" s="449"/>
      <c r="BBV391" s="449"/>
      <c r="BBW391" s="449"/>
      <c r="BBX391" s="449"/>
      <c r="BBY391" s="449"/>
      <c r="BBZ391" s="449"/>
      <c r="BCA391" s="449"/>
      <c r="BCB391" s="449"/>
      <c r="BCC391" s="449"/>
      <c r="BCD391" s="449"/>
      <c r="BCE391" s="449"/>
      <c r="BCF391" s="449"/>
      <c r="BCG391" s="449"/>
      <c r="BCH391" s="449"/>
      <c r="BCI391" s="449"/>
      <c r="BCJ391" s="449"/>
      <c r="BCK391" s="449"/>
      <c r="BCL391" s="449"/>
      <c r="BCM391" s="449"/>
      <c r="BCN391" s="449"/>
      <c r="BCO391" s="449"/>
      <c r="BCP391" s="449"/>
      <c r="BCQ391" s="449"/>
      <c r="BCR391" s="449"/>
      <c r="BCS391" s="449"/>
      <c r="BCT391" s="449"/>
      <c r="BCU391" s="449"/>
      <c r="BCV391" s="449"/>
      <c r="BCW391" s="449"/>
      <c r="BCX391" s="449"/>
      <c r="BCY391" s="449"/>
      <c r="BCZ391" s="449"/>
      <c r="BDA391" s="449"/>
      <c r="BDB391" s="449"/>
      <c r="BDC391" s="449"/>
      <c r="BDD391" s="449"/>
      <c r="BDE391" s="449"/>
      <c r="BDF391" s="449"/>
      <c r="BDG391" s="449"/>
      <c r="BDH391" s="449"/>
      <c r="BDI391" s="449"/>
      <c r="BDJ391" s="449"/>
      <c r="BDK391" s="449"/>
      <c r="BDL391" s="449"/>
      <c r="BDM391" s="449"/>
      <c r="BDN391" s="449"/>
      <c r="BDO391" s="449"/>
      <c r="BDP391" s="449"/>
      <c r="BDQ391" s="449"/>
      <c r="BDR391" s="449"/>
      <c r="BDS391" s="449"/>
      <c r="BDT391" s="449"/>
      <c r="BDU391" s="449"/>
      <c r="BDV391" s="449"/>
      <c r="BDW391" s="449"/>
      <c r="BDX391" s="449"/>
      <c r="BDY391" s="449"/>
      <c r="BDZ391" s="449"/>
      <c r="BEA391" s="449"/>
      <c r="BEB391" s="449"/>
      <c r="BEC391" s="449"/>
      <c r="BED391" s="449"/>
      <c r="BEE391" s="449"/>
      <c r="BEF391" s="449"/>
      <c r="BEG391" s="449"/>
      <c r="BEH391" s="449"/>
      <c r="BEI391" s="449"/>
      <c r="BEJ391" s="449"/>
      <c r="BEK391" s="449"/>
      <c r="BEL391" s="449"/>
      <c r="BEM391" s="449"/>
      <c r="BEN391" s="449"/>
      <c r="BEO391" s="449"/>
      <c r="BEP391" s="449"/>
      <c r="BEQ391" s="449"/>
      <c r="BER391" s="449"/>
      <c r="BES391" s="449"/>
      <c r="BET391" s="449"/>
      <c r="BEU391" s="449"/>
      <c r="BEV391" s="449"/>
      <c r="BEW391" s="449"/>
      <c r="BEX391" s="449"/>
      <c r="BEY391" s="449"/>
      <c r="BEZ391" s="449"/>
      <c r="BFA391" s="449"/>
      <c r="BFB391" s="449"/>
      <c r="BFC391" s="449"/>
      <c r="BFD391" s="449"/>
      <c r="BFE391" s="449"/>
      <c r="BFF391" s="449"/>
      <c r="BFG391" s="449"/>
      <c r="BFH391" s="449"/>
      <c r="BFI391" s="449"/>
      <c r="BFJ391" s="449"/>
      <c r="BFK391" s="449"/>
      <c r="BFL391" s="449"/>
      <c r="BFM391" s="449"/>
      <c r="BFN391" s="449"/>
      <c r="BFO391" s="449"/>
      <c r="BFP391" s="449"/>
      <c r="BFQ391" s="449"/>
      <c r="BFR391" s="449"/>
      <c r="BFS391" s="449"/>
      <c r="BFT391" s="449"/>
      <c r="BFU391" s="449"/>
      <c r="BFV391" s="449"/>
      <c r="BFW391" s="449"/>
      <c r="BFX391" s="449"/>
      <c r="BFY391" s="449"/>
      <c r="BFZ391" s="449"/>
      <c r="BGA391" s="449"/>
      <c r="BGB391" s="449"/>
      <c r="BGC391" s="449"/>
      <c r="BGD391" s="449"/>
      <c r="BGE391" s="449"/>
      <c r="BGF391" s="449"/>
      <c r="BGG391" s="449"/>
      <c r="BGH391" s="449"/>
      <c r="BGI391" s="449"/>
      <c r="BGJ391" s="449"/>
      <c r="BGK391" s="449"/>
      <c r="BGL391" s="449"/>
      <c r="BGM391" s="449"/>
      <c r="BGN391" s="449"/>
      <c r="BGO391" s="449"/>
      <c r="BGP391" s="449"/>
      <c r="BGQ391" s="449"/>
      <c r="BGR391" s="449"/>
      <c r="BGS391" s="449"/>
      <c r="BGT391" s="449"/>
      <c r="BGU391" s="449"/>
      <c r="BGV391" s="449"/>
      <c r="BGW391" s="449"/>
      <c r="BGX391" s="449"/>
      <c r="BGY391" s="449"/>
      <c r="BGZ391" s="449"/>
      <c r="BHA391" s="449"/>
      <c r="BHB391" s="449"/>
      <c r="BHC391" s="449"/>
      <c r="BHD391" s="449"/>
      <c r="BHE391" s="449"/>
      <c r="BHF391" s="449"/>
      <c r="BHG391" s="449"/>
      <c r="BHH391" s="449"/>
      <c r="BHI391" s="449"/>
      <c r="BHJ391" s="449"/>
      <c r="BHK391" s="449"/>
      <c r="BHL391" s="449"/>
      <c r="BHM391" s="449"/>
      <c r="BHN391" s="449"/>
      <c r="BHO391" s="449"/>
      <c r="BHP391" s="449"/>
      <c r="BHQ391" s="449"/>
      <c r="BHR391" s="449"/>
      <c r="BHS391" s="449"/>
      <c r="BHT391" s="449"/>
      <c r="BHU391" s="449"/>
      <c r="BHV391" s="449"/>
      <c r="BHW391" s="449"/>
      <c r="BHX391" s="449"/>
      <c r="BHY391" s="449"/>
      <c r="BHZ391" s="449"/>
      <c r="BIA391" s="449"/>
      <c r="BIB391" s="449"/>
      <c r="BIC391" s="449"/>
      <c r="BID391" s="449"/>
      <c r="BIE391" s="449"/>
      <c r="BIF391" s="449"/>
      <c r="BIG391" s="449"/>
      <c r="BIH391" s="449"/>
      <c r="BII391" s="449"/>
      <c r="BIJ391" s="449"/>
      <c r="BIK391" s="449"/>
      <c r="BIL391" s="449"/>
      <c r="BIM391" s="449"/>
      <c r="BIN391" s="449"/>
      <c r="BIO391" s="449"/>
      <c r="BIP391" s="449"/>
      <c r="BIQ391" s="449"/>
      <c r="BIR391" s="449"/>
      <c r="BIS391" s="449"/>
      <c r="BIT391" s="449"/>
      <c r="BIU391" s="449"/>
      <c r="BIV391" s="449"/>
      <c r="BIW391" s="449"/>
      <c r="BIX391" s="449"/>
      <c r="BIY391" s="449"/>
      <c r="BIZ391" s="449"/>
      <c r="BJA391" s="449"/>
      <c r="BJB391" s="449"/>
      <c r="BJC391" s="449"/>
      <c r="BJD391" s="449"/>
      <c r="BJE391" s="449"/>
      <c r="BJF391" s="449"/>
      <c r="BJG391" s="449"/>
      <c r="BJH391" s="449"/>
      <c r="BJI391" s="449"/>
      <c r="BJJ391" s="449"/>
      <c r="BJK391" s="449"/>
      <c r="BJL391" s="449"/>
      <c r="BJM391" s="449"/>
      <c r="BJN391" s="449"/>
      <c r="BJO391" s="449"/>
      <c r="BJP391" s="449"/>
      <c r="BJQ391" s="449"/>
      <c r="BJR391" s="449"/>
      <c r="BJS391" s="449"/>
      <c r="BJT391" s="449"/>
      <c r="BJU391" s="449"/>
      <c r="BJV391" s="449"/>
      <c r="BJW391" s="449"/>
      <c r="BJX391" s="449"/>
      <c r="BJY391" s="449"/>
      <c r="BJZ391" s="449"/>
      <c r="BKA391" s="449"/>
      <c r="BKB391" s="449"/>
      <c r="BKC391" s="449"/>
      <c r="BKD391" s="449"/>
      <c r="BKE391" s="449"/>
      <c r="BKF391" s="449"/>
      <c r="BKG391" s="449"/>
      <c r="BKH391" s="449"/>
      <c r="BKI391" s="449"/>
      <c r="BKJ391" s="449"/>
      <c r="BKK391" s="449"/>
      <c r="BKL391" s="449"/>
      <c r="BKM391" s="449"/>
      <c r="BKN391" s="449"/>
      <c r="BKO391" s="449"/>
      <c r="BKP391" s="449"/>
      <c r="BKQ391" s="449"/>
      <c r="BKR391" s="449"/>
      <c r="BKS391" s="449"/>
      <c r="BKT391" s="449"/>
      <c r="BKU391" s="449"/>
      <c r="BKV391" s="449"/>
      <c r="BKW391" s="449"/>
      <c r="BKX391" s="449"/>
      <c r="BKY391" s="449"/>
      <c r="BKZ391" s="449"/>
      <c r="BLA391" s="449"/>
      <c r="BLB391" s="449"/>
      <c r="BLC391" s="449"/>
      <c r="BLD391" s="449"/>
      <c r="BLE391" s="449"/>
      <c r="BLF391" s="449"/>
      <c r="BLG391" s="449"/>
      <c r="BLH391" s="449"/>
      <c r="BLI391" s="449"/>
      <c r="BLJ391" s="449"/>
      <c r="BLK391" s="449"/>
      <c r="BLL391" s="449"/>
      <c r="BLM391" s="449"/>
      <c r="BLN391" s="449"/>
      <c r="BLO391" s="449"/>
      <c r="BLP391" s="449"/>
      <c r="BLQ391" s="449"/>
      <c r="BLR391" s="449"/>
      <c r="BLS391" s="449"/>
      <c r="BLT391" s="449"/>
      <c r="BLU391" s="449"/>
      <c r="BLV391" s="449"/>
      <c r="BLW391" s="449"/>
      <c r="BLX391" s="449"/>
      <c r="BLY391" s="449"/>
      <c r="BLZ391" s="449"/>
      <c r="BMA391" s="449"/>
      <c r="BMB391" s="449"/>
      <c r="BMC391" s="449"/>
      <c r="BMD391" s="449"/>
      <c r="BME391" s="449"/>
      <c r="BMF391" s="449"/>
      <c r="BMG391" s="449"/>
      <c r="BMH391" s="449"/>
      <c r="BMI391" s="449"/>
      <c r="BMJ391" s="449"/>
      <c r="BMK391" s="449"/>
      <c r="BML391" s="449"/>
      <c r="BMM391" s="449"/>
      <c r="BMN391" s="449"/>
      <c r="BMO391" s="449"/>
      <c r="BMP391" s="449"/>
      <c r="BMQ391" s="449"/>
      <c r="BMR391" s="449"/>
      <c r="BMS391" s="449"/>
      <c r="BMT391" s="449"/>
      <c r="BMU391" s="449"/>
      <c r="BMV391" s="449"/>
      <c r="BMW391" s="449"/>
      <c r="BMX391" s="449"/>
      <c r="BMY391" s="449"/>
      <c r="BMZ391" s="449"/>
      <c r="BNA391" s="449"/>
      <c r="BNB391" s="449"/>
      <c r="BNC391" s="449"/>
      <c r="BND391" s="449"/>
      <c r="BNE391" s="449"/>
      <c r="BNF391" s="449"/>
      <c r="BNG391" s="449"/>
      <c r="BNH391" s="449"/>
      <c r="BNI391" s="449"/>
      <c r="BNJ391" s="449"/>
      <c r="BNK391" s="449"/>
      <c r="BNL391" s="449"/>
      <c r="BNM391" s="449"/>
      <c r="BNN391" s="449"/>
      <c r="BNO391" s="449"/>
      <c r="BNP391" s="449"/>
      <c r="BNQ391" s="449"/>
      <c r="BNR391" s="449"/>
      <c r="BNS391" s="449"/>
      <c r="BNT391" s="449"/>
      <c r="BNU391" s="449"/>
      <c r="BNV391" s="449"/>
      <c r="BNW391" s="449"/>
      <c r="BNX391" s="449"/>
      <c r="BNY391" s="449"/>
      <c r="BNZ391" s="449"/>
      <c r="BOA391" s="449"/>
      <c r="BOB391" s="449"/>
      <c r="BOC391" s="449"/>
      <c r="BOD391" s="449"/>
      <c r="BOE391" s="449"/>
      <c r="BOF391" s="449"/>
      <c r="BOG391" s="449"/>
      <c r="BOH391" s="449"/>
      <c r="BOI391" s="449"/>
      <c r="BOJ391" s="449"/>
      <c r="BOK391" s="449"/>
      <c r="BOL391" s="449"/>
      <c r="BOM391" s="449"/>
      <c r="BON391" s="449"/>
      <c r="BOO391" s="449"/>
      <c r="BOP391" s="449"/>
      <c r="BOQ391" s="449"/>
      <c r="BOR391" s="449"/>
      <c r="BOS391" s="449"/>
      <c r="BOT391" s="449"/>
      <c r="BOU391" s="449"/>
      <c r="BOV391" s="449"/>
      <c r="BOW391" s="449"/>
      <c r="BOX391" s="449"/>
      <c r="BOY391" s="449"/>
      <c r="BOZ391" s="449"/>
      <c r="BPA391" s="449"/>
      <c r="BPB391" s="449"/>
      <c r="BPC391" s="449"/>
      <c r="BPD391" s="449"/>
      <c r="BPE391" s="449"/>
      <c r="BPF391" s="449"/>
      <c r="BPG391" s="449"/>
      <c r="BPH391" s="449"/>
      <c r="BPI391" s="449"/>
      <c r="BPJ391" s="449"/>
      <c r="BPK391" s="449"/>
      <c r="BPL391" s="449"/>
      <c r="BPM391" s="449"/>
      <c r="BPN391" s="449"/>
      <c r="BPO391" s="449"/>
      <c r="BPP391" s="449"/>
      <c r="BPQ391" s="449"/>
      <c r="BPR391" s="449"/>
      <c r="BPS391" s="449"/>
      <c r="BPT391" s="449"/>
      <c r="BPU391" s="449"/>
      <c r="BPV391" s="449"/>
      <c r="BPW391" s="449"/>
      <c r="BPX391" s="449"/>
      <c r="BPY391" s="449"/>
      <c r="BPZ391" s="449"/>
      <c r="BQA391" s="449"/>
      <c r="BQB391" s="449"/>
      <c r="BQC391" s="449"/>
      <c r="BQD391" s="449"/>
      <c r="BQE391" s="449"/>
      <c r="BQF391" s="449"/>
      <c r="BQG391" s="449"/>
      <c r="BQH391" s="449"/>
      <c r="BQI391" s="449"/>
      <c r="BQJ391" s="449"/>
      <c r="BQK391" s="449"/>
      <c r="BQL391" s="449"/>
      <c r="BQM391" s="449"/>
      <c r="BQN391" s="449"/>
      <c r="BQO391" s="449"/>
      <c r="BQP391" s="449"/>
      <c r="BQQ391" s="449"/>
      <c r="BQR391" s="449"/>
      <c r="BQS391" s="449"/>
      <c r="BQT391" s="449"/>
      <c r="BQU391" s="449"/>
      <c r="BQV391" s="449"/>
      <c r="BQW391" s="449"/>
      <c r="BQX391" s="449"/>
      <c r="BQY391" s="449"/>
      <c r="BQZ391" s="449"/>
      <c r="BRA391" s="449"/>
      <c r="BRB391" s="449"/>
      <c r="BRC391" s="449"/>
      <c r="BRD391" s="449"/>
      <c r="BRE391" s="449"/>
      <c r="BRF391" s="449"/>
      <c r="BRG391" s="449"/>
      <c r="BRH391" s="449"/>
      <c r="BRI391" s="449"/>
      <c r="BRJ391" s="449"/>
      <c r="BRK391" s="449"/>
      <c r="BRL391" s="449"/>
      <c r="BRM391" s="449"/>
      <c r="BRN391" s="449"/>
      <c r="BRO391" s="449"/>
      <c r="BRP391" s="449"/>
      <c r="BRQ391" s="449"/>
      <c r="BRR391" s="449"/>
      <c r="BRS391" s="449"/>
      <c r="BRT391" s="449"/>
      <c r="BRU391" s="449"/>
      <c r="BRV391" s="449"/>
      <c r="BRW391" s="449"/>
      <c r="BRX391" s="449"/>
      <c r="BRY391" s="449"/>
      <c r="BRZ391" s="449"/>
      <c r="BSA391" s="449"/>
      <c r="BSB391" s="449"/>
      <c r="BSC391" s="449"/>
      <c r="BSD391" s="449"/>
      <c r="BSE391" s="449"/>
      <c r="BSF391" s="449"/>
      <c r="BSG391" s="449"/>
      <c r="BSH391" s="449"/>
      <c r="BSI391" s="449"/>
      <c r="BSJ391" s="449"/>
      <c r="BSK391" s="449"/>
      <c r="BSL391" s="449"/>
      <c r="BSM391" s="449"/>
      <c r="BSN391" s="449"/>
      <c r="BSO391" s="449"/>
      <c r="BSP391" s="449"/>
      <c r="BSQ391" s="449"/>
      <c r="BSR391" s="449"/>
      <c r="BSS391" s="449"/>
      <c r="BST391" s="449"/>
      <c r="BSU391" s="449"/>
      <c r="BSV391" s="449"/>
      <c r="BSW391" s="449"/>
      <c r="BSX391" s="449"/>
      <c r="BSY391" s="449"/>
      <c r="BSZ391" s="449"/>
      <c r="BTA391" s="449"/>
      <c r="BTB391" s="449"/>
      <c r="BTC391" s="449"/>
      <c r="BTD391" s="449"/>
      <c r="BTE391" s="449"/>
      <c r="BTF391" s="449"/>
      <c r="BTG391" s="449"/>
      <c r="BTH391" s="449"/>
      <c r="BTI391" s="449"/>
      <c r="BTJ391" s="449"/>
      <c r="BTK391" s="449"/>
      <c r="BTL391" s="449"/>
      <c r="BTM391" s="449"/>
      <c r="BTN391" s="449"/>
      <c r="BTO391" s="449"/>
      <c r="BTP391" s="449"/>
      <c r="BTQ391" s="449"/>
      <c r="BTR391" s="449"/>
      <c r="BTS391" s="449"/>
      <c r="BTT391" s="449"/>
      <c r="BTU391" s="449"/>
      <c r="BTV391" s="449"/>
      <c r="BTW391" s="449"/>
      <c r="BTX391" s="449"/>
      <c r="BTY391" s="449"/>
      <c r="BTZ391" s="449"/>
      <c r="BUA391" s="449"/>
      <c r="BUB391" s="449"/>
      <c r="BUC391" s="449"/>
      <c r="BUD391" s="449"/>
      <c r="BUE391" s="449"/>
      <c r="BUF391" s="449"/>
      <c r="BUG391" s="449"/>
      <c r="BUH391" s="449"/>
      <c r="BUI391" s="449"/>
      <c r="BUJ391" s="449"/>
      <c r="BUK391" s="449"/>
      <c r="BUL391" s="449"/>
      <c r="BUM391" s="449"/>
      <c r="BUN391" s="449"/>
      <c r="BUO391" s="449"/>
      <c r="BUP391" s="449"/>
      <c r="BUQ391" s="449"/>
      <c r="BUR391" s="449"/>
      <c r="BUS391" s="449"/>
      <c r="BUT391" s="449"/>
      <c r="BUU391" s="449"/>
      <c r="BUV391" s="449"/>
      <c r="BUW391" s="449"/>
      <c r="BUX391" s="449"/>
      <c r="BUY391" s="449"/>
      <c r="BUZ391" s="449"/>
      <c r="BVA391" s="449"/>
      <c r="BVB391" s="449"/>
      <c r="BVC391" s="449"/>
      <c r="BVD391" s="449"/>
      <c r="BVE391" s="449"/>
      <c r="BVF391" s="449"/>
      <c r="BVG391" s="449"/>
      <c r="BVH391" s="449"/>
      <c r="BVI391" s="449"/>
      <c r="BVJ391" s="449"/>
      <c r="BVK391" s="449"/>
      <c r="BVL391" s="449"/>
      <c r="BVM391" s="449"/>
      <c r="BVN391" s="449"/>
      <c r="BVO391" s="449"/>
      <c r="BVP391" s="449"/>
      <c r="BVQ391" s="449"/>
      <c r="BVR391" s="449"/>
      <c r="BVS391" s="449"/>
      <c r="BVT391" s="449"/>
      <c r="BVU391" s="449"/>
      <c r="BVV391" s="449"/>
      <c r="BVW391" s="449"/>
      <c r="BVX391" s="449"/>
      <c r="BVY391" s="449"/>
      <c r="BVZ391" s="449"/>
      <c r="BWA391" s="449"/>
      <c r="BWB391" s="449"/>
      <c r="BWC391" s="449"/>
      <c r="BWD391" s="449"/>
      <c r="BWE391" s="449"/>
      <c r="BWF391" s="449"/>
      <c r="BWG391" s="449"/>
      <c r="BWH391" s="449"/>
      <c r="BWI391" s="449"/>
      <c r="BWJ391" s="449"/>
      <c r="BWK391" s="449"/>
      <c r="BWL391" s="449"/>
      <c r="BWM391" s="449"/>
      <c r="BWN391" s="449"/>
      <c r="BWO391" s="449"/>
      <c r="BWP391" s="449"/>
      <c r="BWQ391" s="449"/>
      <c r="BWR391" s="449"/>
      <c r="BWS391" s="449"/>
      <c r="BWT391" s="449"/>
      <c r="BWU391" s="449"/>
      <c r="BWV391" s="449"/>
      <c r="BWW391" s="449"/>
      <c r="BWX391" s="449"/>
      <c r="BWY391" s="449"/>
      <c r="BWZ391" s="449"/>
      <c r="BXA391" s="449"/>
      <c r="BXB391" s="449"/>
      <c r="BXC391" s="449"/>
      <c r="BXD391" s="449"/>
      <c r="BXE391" s="449"/>
      <c r="BXF391" s="449"/>
      <c r="BXG391" s="449"/>
      <c r="BXH391" s="449"/>
      <c r="BXI391" s="449"/>
      <c r="BXJ391" s="449"/>
      <c r="BXK391" s="449"/>
      <c r="BXL391" s="449"/>
      <c r="BXM391" s="449"/>
      <c r="BXN391" s="449"/>
      <c r="BXO391" s="449"/>
      <c r="BXP391" s="449"/>
      <c r="BXQ391" s="449"/>
      <c r="BXR391" s="449"/>
      <c r="BXS391" s="449"/>
      <c r="BXT391" s="449"/>
      <c r="BXU391" s="449"/>
      <c r="BXV391" s="449"/>
      <c r="BXW391" s="449"/>
      <c r="BXX391" s="449"/>
      <c r="BXY391" s="449"/>
      <c r="BXZ391" s="449"/>
      <c r="BYA391" s="449"/>
      <c r="BYB391" s="449"/>
      <c r="BYC391" s="449"/>
      <c r="BYD391" s="449"/>
      <c r="BYE391" s="449"/>
      <c r="BYF391" s="449"/>
      <c r="BYG391" s="449"/>
      <c r="BYH391" s="449"/>
      <c r="BYI391" s="449"/>
      <c r="BYJ391" s="449"/>
      <c r="BYK391" s="449"/>
      <c r="BYL391" s="449"/>
      <c r="BYM391" s="449"/>
      <c r="BYN391" s="449"/>
      <c r="BYO391" s="449"/>
      <c r="BYP391" s="449"/>
      <c r="BYQ391" s="449"/>
      <c r="BYR391" s="449"/>
      <c r="BYS391" s="449"/>
      <c r="BYT391" s="449"/>
      <c r="BYU391" s="449"/>
      <c r="BYV391" s="449"/>
      <c r="BYW391" s="449"/>
      <c r="BYX391" s="449"/>
      <c r="BYY391" s="449"/>
      <c r="BYZ391" s="449"/>
      <c r="BZA391" s="449"/>
      <c r="BZB391" s="449"/>
      <c r="BZC391" s="449"/>
      <c r="BZD391" s="449"/>
      <c r="BZE391" s="449"/>
      <c r="BZF391" s="449"/>
      <c r="BZG391" s="449"/>
      <c r="BZH391" s="449"/>
      <c r="BZI391" s="449"/>
      <c r="BZJ391" s="449"/>
      <c r="BZK391" s="449"/>
      <c r="BZL391" s="449"/>
      <c r="BZM391" s="449"/>
      <c r="BZN391" s="449"/>
      <c r="BZO391" s="449"/>
      <c r="BZP391" s="449"/>
      <c r="BZQ391" s="449"/>
      <c r="BZR391" s="449"/>
      <c r="BZS391" s="449"/>
      <c r="BZT391" s="449"/>
      <c r="BZU391" s="449"/>
      <c r="BZV391" s="449"/>
      <c r="BZW391" s="449"/>
      <c r="BZX391" s="449"/>
      <c r="BZY391" s="449"/>
      <c r="BZZ391" s="449"/>
      <c r="CAA391" s="449"/>
      <c r="CAB391" s="449"/>
      <c r="CAC391" s="449"/>
      <c r="CAD391" s="449"/>
      <c r="CAE391" s="449"/>
      <c r="CAF391" s="449"/>
      <c r="CAG391" s="449"/>
      <c r="CAH391" s="449"/>
      <c r="CAI391" s="449"/>
      <c r="CAJ391" s="449"/>
      <c r="CAK391" s="449"/>
      <c r="CAL391" s="449"/>
      <c r="CAM391" s="449"/>
      <c r="CAN391" s="449"/>
      <c r="CAO391" s="449"/>
      <c r="CAP391" s="449"/>
      <c r="CAQ391" s="449"/>
      <c r="CAR391" s="449"/>
      <c r="CAS391" s="449"/>
      <c r="CAT391" s="449"/>
      <c r="CAU391" s="449"/>
      <c r="CAV391" s="449"/>
      <c r="CAW391" s="449"/>
      <c r="CAX391" s="449"/>
      <c r="CAY391" s="449"/>
      <c r="CAZ391" s="449"/>
      <c r="CBA391" s="449"/>
      <c r="CBB391" s="449"/>
      <c r="CBC391" s="449"/>
      <c r="CBD391" s="449"/>
      <c r="CBE391" s="449"/>
      <c r="CBF391" s="449"/>
      <c r="CBG391" s="449"/>
      <c r="CBH391" s="449"/>
      <c r="CBI391" s="449"/>
      <c r="CBJ391" s="449"/>
      <c r="CBK391" s="449"/>
      <c r="CBL391" s="449"/>
      <c r="CBM391" s="449"/>
      <c r="CBN391" s="449"/>
      <c r="CBO391" s="449"/>
      <c r="CBP391" s="449"/>
      <c r="CBQ391" s="449"/>
      <c r="CBR391" s="449"/>
      <c r="CBS391" s="449"/>
      <c r="CBT391" s="449"/>
      <c r="CBU391" s="449"/>
      <c r="CBV391" s="449"/>
      <c r="CBW391" s="449"/>
      <c r="CBX391" s="449"/>
      <c r="CBY391" s="449"/>
      <c r="CBZ391" s="449"/>
      <c r="CCA391" s="449"/>
      <c r="CCB391" s="449"/>
      <c r="CCC391" s="449"/>
      <c r="CCD391" s="449"/>
      <c r="CCE391" s="449"/>
      <c r="CCF391" s="449"/>
      <c r="CCG391" s="449"/>
      <c r="CCH391" s="449"/>
      <c r="CCI391" s="449"/>
      <c r="CCJ391" s="449"/>
      <c r="CCK391" s="449"/>
      <c r="CCL391" s="449"/>
      <c r="CCM391" s="449"/>
      <c r="CCN391" s="449"/>
      <c r="CCO391" s="449"/>
      <c r="CCP391" s="449"/>
      <c r="CCQ391" s="449"/>
      <c r="CCR391" s="449"/>
      <c r="CCS391" s="449"/>
      <c r="CCT391" s="449"/>
      <c r="CCU391" s="449"/>
      <c r="CCV391" s="449"/>
      <c r="CCW391" s="449"/>
      <c r="CCX391" s="449"/>
      <c r="CCY391" s="449"/>
      <c r="CCZ391" s="449"/>
      <c r="CDA391" s="449"/>
      <c r="CDB391" s="449"/>
      <c r="CDC391" s="449"/>
      <c r="CDD391" s="449"/>
      <c r="CDE391" s="449"/>
      <c r="CDF391" s="449"/>
      <c r="CDG391" s="449"/>
      <c r="CDH391" s="449"/>
      <c r="CDI391" s="449"/>
      <c r="CDJ391" s="449"/>
      <c r="CDK391" s="449"/>
      <c r="CDL391" s="449"/>
      <c r="CDM391" s="449"/>
      <c r="CDN391" s="449"/>
      <c r="CDO391" s="449"/>
      <c r="CDP391" s="449"/>
      <c r="CDQ391" s="449"/>
      <c r="CDR391" s="449"/>
      <c r="CDS391" s="449"/>
      <c r="CDT391" s="449"/>
      <c r="CDU391" s="449"/>
      <c r="CDV391" s="449"/>
      <c r="CDW391" s="449"/>
      <c r="CDX391" s="449"/>
      <c r="CDY391" s="449"/>
      <c r="CDZ391" s="449"/>
      <c r="CEA391" s="449"/>
      <c r="CEB391" s="449"/>
      <c r="CEC391" s="449"/>
      <c r="CED391" s="449"/>
      <c r="CEE391" s="449"/>
      <c r="CEF391" s="449"/>
      <c r="CEG391" s="449"/>
      <c r="CEH391" s="449"/>
      <c r="CEI391" s="449"/>
      <c r="CEJ391" s="449"/>
      <c r="CEK391" s="449"/>
      <c r="CEL391" s="449"/>
      <c r="CEM391" s="449"/>
      <c r="CEN391" s="449"/>
      <c r="CEO391" s="449"/>
      <c r="CEP391" s="449"/>
      <c r="CEQ391" s="449"/>
      <c r="CER391" s="449"/>
      <c r="CES391" s="449"/>
      <c r="CET391" s="449"/>
      <c r="CEU391" s="449"/>
      <c r="CEV391" s="449"/>
      <c r="CEW391" s="449"/>
      <c r="CEX391" s="449"/>
      <c r="CEY391" s="449"/>
      <c r="CEZ391" s="449"/>
      <c r="CFA391" s="449"/>
      <c r="CFB391" s="449"/>
      <c r="CFC391" s="449"/>
      <c r="CFD391" s="449"/>
      <c r="CFE391" s="449"/>
      <c r="CFF391" s="449"/>
      <c r="CFG391" s="449"/>
      <c r="CFH391" s="449"/>
      <c r="CFI391" s="449"/>
      <c r="CFJ391" s="449"/>
      <c r="CFK391" s="449"/>
      <c r="CFL391" s="449"/>
      <c r="CFM391" s="449"/>
      <c r="CFN391" s="449"/>
      <c r="CFO391" s="449"/>
      <c r="CFP391" s="449"/>
      <c r="CFQ391" s="449"/>
      <c r="CFR391" s="449"/>
      <c r="CFS391" s="449"/>
      <c r="CFT391" s="449"/>
      <c r="CFU391" s="449"/>
      <c r="CFV391" s="449"/>
      <c r="CFW391" s="449"/>
      <c r="CFX391" s="449"/>
      <c r="CFY391" s="449"/>
      <c r="CFZ391" s="449"/>
      <c r="CGA391" s="449"/>
      <c r="CGB391" s="449"/>
      <c r="CGC391" s="449"/>
      <c r="CGD391" s="449"/>
      <c r="CGE391" s="449"/>
      <c r="CGF391" s="449"/>
      <c r="CGG391" s="449"/>
      <c r="CGH391" s="449"/>
      <c r="CGI391" s="449"/>
      <c r="CGJ391" s="449"/>
      <c r="CGK391" s="449"/>
      <c r="CGL391" s="449"/>
      <c r="CGM391" s="449"/>
      <c r="CGN391" s="449"/>
      <c r="CGO391" s="449"/>
      <c r="CGP391" s="449"/>
      <c r="CGQ391" s="449"/>
      <c r="CGR391" s="449"/>
      <c r="CGS391" s="449"/>
      <c r="CGT391" s="449"/>
      <c r="CGU391" s="449"/>
      <c r="CGV391" s="449"/>
      <c r="CGW391" s="449"/>
      <c r="CGX391" s="449"/>
      <c r="CGY391" s="449"/>
      <c r="CGZ391" s="449"/>
      <c r="CHA391" s="449"/>
      <c r="CHB391" s="449"/>
      <c r="CHC391" s="449"/>
      <c r="CHD391" s="449"/>
      <c r="CHE391" s="449"/>
      <c r="CHF391" s="449"/>
      <c r="CHG391" s="449"/>
      <c r="CHH391" s="449"/>
      <c r="CHI391" s="449"/>
      <c r="CHJ391" s="449"/>
      <c r="CHK391" s="449"/>
      <c r="CHL391" s="449"/>
      <c r="CHM391" s="449"/>
      <c r="CHN391" s="449"/>
      <c r="CHO391" s="449"/>
      <c r="CHP391" s="449"/>
      <c r="CHQ391" s="449"/>
      <c r="CHR391" s="449"/>
      <c r="CHS391" s="449"/>
      <c r="CHT391" s="449"/>
      <c r="CHU391" s="449"/>
      <c r="CHV391" s="449"/>
      <c r="CHW391" s="449"/>
      <c r="CHX391" s="449"/>
      <c r="CHY391" s="449"/>
      <c r="CHZ391" s="449"/>
      <c r="CIA391" s="449"/>
      <c r="CIB391" s="449"/>
      <c r="CIC391" s="449"/>
      <c r="CID391" s="449"/>
      <c r="CIE391" s="449"/>
      <c r="CIF391" s="449"/>
      <c r="CIG391" s="449"/>
      <c r="CIH391" s="449"/>
      <c r="CII391" s="449"/>
      <c r="CIJ391" s="449"/>
      <c r="CIK391" s="449"/>
      <c r="CIL391" s="449"/>
      <c r="CIM391" s="449"/>
      <c r="CIN391" s="449"/>
      <c r="CIO391" s="449"/>
      <c r="CIP391" s="449"/>
      <c r="CIQ391" s="449"/>
      <c r="CIR391" s="449"/>
      <c r="CIS391" s="449"/>
      <c r="CIT391" s="449"/>
      <c r="CIU391" s="449"/>
      <c r="CIV391" s="449"/>
      <c r="CIW391" s="449"/>
      <c r="CIX391" s="449"/>
      <c r="CIY391" s="449"/>
      <c r="CIZ391" s="449"/>
      <c r="CJA391" s="449"/>
      <c r="CJB391" s="449"/>
      <c r="CJC391" s="449"/>
      <c r="CJD391" s="449"/>
      <c r="CJE391" s="449"/>
      <c r="CJF391" s="449"/>
      <c r="CJG391" s="449"/>
      <c r="CJH391" s="449"/>
      <c r="CJI391" s="449"/>
      <c r="CJJ391" s="449"/>
      <c r="CJK391" s="449"/>
      <c r="CJL391" s="449"/>
      <c r="CJM391" s="449"/>
      <c r="CJN391" s="449"/>
      <c r="CJO391" s="449"/>
      <c r="CJP391" s="449"/>
      <c r="CJQ391" s="449"/>
      <c r="CJR391" s="449"/>
      <c r="CJS391" s="449"/>
      <c r="CJT391" s="449"/>
      <c r="CJU391" s="449"/>
      <c r="CJV391" s="449"/>
      <c r="CJW391" s="449"/>
      <c r="CJX391" s="449"/>
      <c r="CJY391" s="449"/>
      <c r="CJZ391" s="449"/>
      <c r="CKA391" s="449"/>
      <c r="CKB391" s="449"/>
      <c r="CKC391" s="449"/>
      <c r="CKD391" s="449"/>
      <c r="CKE391" s="449"/>
      <c r="CKF391" s="449"/>
      <c r="CKG391" s="449"/>
      <c r="CKH391" s="449"/>
      <c r="CKI391" s="449"/>
      <c r="CKJ391" s="449"/>
      <c r="CKK391" s="449"/>
      <c r="CKL391" s="449"/>
      <c r="CKM391" s="449"/>
      <c r="CKN391" s="449"/>
      <c r="CKO391" s="449"/>
      <c r="CKP391" s="449"/>
      <c r="CKQ391" s="449"/>
      <c r="CKR391" s="449"/>
      <c r="CKS391" s="449"/>
      <c r="CKT391" s="449"/>
      <c r="CKU391" s="449"/>
      <c r="CKV391" s="449"/>
      <c r="CKW391" s="449"/>
      <c r="CKX391" s="449"/>
      <c r="CKY391" s="449"/>
      <c r="CKZ391" s="449"/>
      <c r="CLA391" s="449"/>
      <c r="CLB391" s="449"/>
      <c r="CLC391" s="449"/>
      <c r="CLD391" s="449"/>
      <c r="CLE391" s="449"/>
      <c r="CLF391" s="449"/>
      <c r="CLG391" s="449"/>
      <c r="CLH391" s="449"/>
      <c r="CLI391" s="449"/>
      <c r="CLJ391" s="449"/>
      <c r="CLK391" s="449"/>
      <c r="CLL391" s="449"/>
      <c r="CLM391" s="449"/>
      <c r="CLN391" s="449"/>
      <c r="CLO391" s="449"/>
      <c r="CLP391" s="449"/>
      <c r="CLQ391" s="449"/>
      <c r="CLR391" s="449"/>
      <c r="CLS391" s="449"/>
      <c r="CLT391" s="449"/>
      <c r="CLU391" s="449"/>
      <c r="CLV391" s="449"/>
      <c r="CLW391" s="449"/>
      <c r="CLX391" s="449"/>
      <c r="CLY391" s="449"/>
      <c r="CLZ391" s="449"/>
      <c r="CMA391" s="449"/>
      <c r="CMB391" s="449"/>
      <c r="CMC391" s="449"/>
      <c r="CMD391" s="449"/>
      <c r="CME391" s="449"/>
      <c r="CMF391" s="449"/>
      <c r="CMG391" s="449"/>
      <c r="CMH391" s="449"/>
      <c r="CMI391" s="449"/>
      <c r="CMJ391" s="449"/>
      <c r="CMK391" s="449"/>
      <c r="CML391" s="449"/>
      <c r="CMM391" s="449"/>
      <c r="CMN391" s="449"/>
      <c r="CMO391" s="449"/>
      <c r="CMP391" s="449"/>
      <c r="CMQ391" s="449"/>
      <c r="CMR391" s="449"/>
      <c r="CMS391" s="449"/>
      <c r="CMT391" s="449"/>
      <c r="CMU391" s="449"/>
      <c r="CMV391" s="449"/>
      <c r="CMW391" s="449"/>
      <c r="CMX391" s="449"/>
      <c r="CMY391" s="449"/>
      <c r="CMZ391" s="449"/>
      <c r="CNA391" s="449"/>
      <c r="CNB391" s="449"/>
      <c r="CNC391" s="449"/>
      <c r="CND391" s="449"/>
      <c r="CNE391" s="449"/>
      <c r="CNF391" s="449"/>
      <c r="CNG391" s="449"/>
      <c r="CNH391" s="449"/>
      <c r="CNI391" s="449"/>
      <c r="CNJ391" s="449"/>
      <c r="CNK391" s="449"/>
      <c r="CNL391" s="449"/>
      <c r="CNM391" s="449"/>
      <c r="CNN391" s="449"/>
      <c r="CNO391" s="449"/>
      <c r="CNP391" s="449"/>
      <c r="CNQ391" s="449"/>
      <c r="CNR391" s="449"/>
      <c r="CNS391" s="449"/>
      <c r="CNT391" s="449"/>
      <c r="CNU391" s="449"/>
      <c r="CNV391" s="449"/>
      <c r="CNW391" s="449"/>
      <c r="CNX391" s="449"/>
      <c r="CNY391" s="449"/>
      <c r="CNZ391" s="449"/>
      <c r="COA391" s="449"/>
      <c r="COB391" s="449"/>
      <c r="COC391" s="449"/>
      <c r="COD391" s="449"/>
      <c r="COE391" s="449"/>
      <c r="COF391" s="449"/>
      <c r="COG391" s="449"/>
      <c r="COH391" s="449"/>
      <c r="COI391" s="449"/>
      <c r="COJ391" s="449"/>
      <c r="COK391" s="449"/>
      <c r="COL391" s="449"/>
      <c r="COM391" s="449"/>
      <c r="CON391" s="449"/>
      <c r="COO391" s="449"/>
      <c r="COP391" s="449"/>
      <c r="COQ391" s="449"/>
      <c r="COR391" s="449"/>
      <c r="COS391" s="449"/>
      <c r="COT391" s="449"/>
      <c r="COU391" s="449"/>
      <c r="COV391" s="449"/>
      <c r="COW391" s="449"/>
      <c r="COX391" s="449"/>
      <c r="COY391" s="449"/>
      <c r="COZ391" s="449"/>
      <c r="CPA391" s="449"/>
      <c r="CPB391" s="449"/>
      <c r="CPC391" s="449"/>
      <c r="CPD391" s="449"/>
      <c r="CPE391" s="449"/>
      <c r="CPF391" s="449"/>
      <c r="CPG391" s="449"/>
      <c r="CPH391" s="449"/>
      <c r="CPI391" s="449"/>
      <c r="CPJ391" s="449"/>
      <c r="CPK391" s="449"/>
      <c r="CPL391" s="449"/>
      <c r="CPM391" s="449"/>
      <c r="CPN391" s="449"/>
      <c r="CPO391" s="449"/>
      <c r="CPP391" s="449"/>
      <c r="CPQ391" s="449"/>
      <c r="CPR391" s="449"/>
      <c r="CPS391" s="449"/>
      <c r="CPT391" s="449"/>
      <c r="CPU391" s="449"/>
      <c r="CPV391" s="449"/>
      <c r="CPW391" s="449"/>
      <c r="CPX391" s="449"/>
      <c r="CPY391" s="449"/>
      <c r="CPZ391" s="449"/>
      <c r="CQA391" s="449"/>
      <c r="CQB391" s="449"/>
      <c r="CQC391" s="449"/>
      <c r="CQD391" s="449"/>
      <c r="CQE391" s="449"/>
      <c r="CQF391" s="449"/>
      <c r="CQG391" s="449"/>
      <c r="CQH391" s="449"/>
      <c r="CQI391" s="449"/>
      <c r="CQJ391" s="449"/>
      <c r="CQK391" s="449"/>
      <c r="CQL391" s="449"/>
      <c r="CQM391" s="449"/>
      <c r="CQN391" s="449"/>
      <c r="CQO391" s="449"/>
      <c r="CQP391" s="449"/>
      <c r="CQQ391" s="449"/>
      <c r="CQR391" s="449"/>
      <c r="CQS391" s="449"/>
      <c r="CQT391" s="449"/>
      <c r="CQU391" s="449"/>
      <c r="CQV391" s="449"/>
      <c r="CQW391" s="449"/>
      <c r="CQX391" s="449"/>
      <c r="CQY391" s="449"/>
      <c r="CQZ391" s="449"/>
      <c r="CRA391" s="449"/>
      <c r="CRB391" s="449"/>
      <c r="CRC391" s="449"/>
      <c r="CRD391" s="449"/>
      <c r="CRE391" s="449"/>
      <c r="CRF391" s="449"/>
      <c r="CRG391" s="449"/>
      <c r="CRH391" s="449"/>
      <c r="CRI391" s="449"/>
      <c r="CRJ391" s="449"/>
      <c r="CRK391" s="449"/>
      <c r="CRL391" s="449"/>
      <c r="CRM391" s="449"/>
      <c r="CRN391" s="449"/>
      <c r="CRO391" s="449"/>
      <c r="CRP391" s="449"/>
      <c r="CRQ391" s="449"/>
      <c r="CRR391" s="449"/>
      <c r="CRS391" s="449"/>
      <c r="CRT391" s="449"/>
      <c r="CRU391" s="449"/>
      <c r="CRV391" s="449"/>
      <c r="CRW391" s="449"/>
      <c r="CRX391" s="449"/>
      <c r="CRY391" s="449"/>
      <c r="CRZ391" s="449"/>
      <c r="CSA391" s="449"/>
      <c r="CSB391" s="449"/>
      <c r="CSC391" s="449"/>
      <c r="CSD391" s="449"/>
      <c r="CSE391" s="449"/>
      <c r="CSF391" s="449"/>
      <c r="CSG391" s="449"/>
      <c r="CSH391" s="449"/>
      <c r="CSI391" s="449"/>
      <c r="CSJ391" s="449"/>
      <c r="CSK391" s="449"/>
      <c r="CSL391" s="449"/>
      <c r="CSM391" s="449"/>
      <c r="CSN391" s="449"/>
      <c r="CSO391" s="449"/>
      <c r="CSP391" s="449"/>
      <c r="CSQ391" s="449"/>
      <c r="CSR391" s="449"/>
      <c r="CSS391" s="449"/>
      <c r="CST391" s="449"/>
      <c r="CSU391" s="449"/>
      <c r="CSV391" s="449"/>
      <c r="CSW391" s="449"/>
      <c r="CSX391" s="449"/>
      <c r="CSY391" s="449"/>
      <c r="CSZ391" s="449"/>
      <c r="CTA391" s="449"/>
      <c r="CTB391" s="449"/>
      <c r="CTC391" s="449"/>
      <c r="CTD391" s="449"/>
      <c r="CTE391" s="449"/>
      <c r="CTF391" s="449"/>
      <c r="CTG391" s="449"/>
      <c r="CTH391" s="449"/>
      <c r="CTI391" s="449"/>
      <c r="CTJ391" s="449"/>
      <c r="CTK391" s="449"/>
      <c r="CTL391" s="449"/>
      <c r="CTM391" s="449"/>
      <c r="CTN391" s="449"/>
      <c r="CTO391" s="449"/>
      <c r="CTP391" s="449"/>
      <c r="CTQ391" s="449"/>
      <c r="CTR391" s="449"/>
      <c r="CTS391" s="449"/>
      <c r="CTT391" s="449"/>
      <c r="CTU391" s="449"/>
      <c r="CTV391" s="449"/>
      <c r="CTW391" s="449"/>
      <c r="CTX391" s="449"/>
      <c r="CTY391" s="449"/>
      <c r="CTZ391" s="449"/>
      <c r="CUA391" s="449"/>
      <c r="CUB391" s="449"/>
      <c r="CUC391" s="449"/>
      <c r="CUD391" s="449"/>
      <c r="CUE391" s="449"/>
      <c r="CUF391" s="449"/>
      <c r="CUG391" s="449"/>
      <c r="CUH391" s="449"/>
      <c r="CUI391" s="449"/>
      <c r="CUJ391" s="449"/>
      <c r="CUK391" s="449"/>
      <c r="CUL391" s="449"/>
      <c r="CUM391" s="449"/>
      <c r="CUN391" s="449"/>
      <c r="CUO391" s="449"/>
      <c r="CUP391" s="449"/>
      <c r="CUQ391" s="449"/>
      <c r="CUR391" s="449"/>
      <c r="CUS391" s="449"/>
      <c r="CUT391" s="449"/>
      <c r="CUU391" s="449"/>
      <c r="CUV391" s="449"/>
      <c r="CUW391" s="449"/>
      <c r="CUX391" s="449"/>
      <c r="CUY391" s="449"/>
      <c r="CUZ391" s="449"/>
      <c r="CVA391" s="449"/>
      <c r="CVB391" s="449"/>
      <c r="CVC391" s="449"/>
      <c r="CVD391" s="449"/>
      <c r="CVE391" s="449"/>
      <c r="CVF391" s="449"/>
      <c r="CVG391" s="449"/>
      <c r="CVH391" s="449"/>
      <c r="CVI391" s="449"/>
      <c r="CVJ391" s="449"/>
      <c r="CVK391" s="449"/>
      <c r="CVL391" s="449"/>
      <c r="CVM391" s="449"/>
      <c r="CVN391" s="449"/>
      <c r="CVO391" s="449"/>
      <c r="CVP391" s="449"/>
      <c r="CVQ391" s="449"/>
      <c r="CVR391" s="449"/>
      <c r="CVS391" s="449"/>
      <c r="CVT391" s="449"/>
      <c r="CVU391" s="449"/>
      <c r="CVV391" s="449"/>
      <c r="CVW391" s="449"/>
      <c r="CVX391" s="449"/>
      <c r="CVY391" s="449"/>
      <c r="CVZ391" s="449"/>
      <c r="CWA391" s="449"/>
      <c r="CWB391" s="449"/>
      <c r="CWC391" s="449"/>
      <c r="CWD391" s="449"/>
      <c r="CWE391" s="449"/>
      <c r="CWF391" s="449"/>
      <c r="CWG391" s="449"/>
      <c r="CWH391" s="449"/>
      <c r="CWI391" s="449"/>
      <c r="CWJ391" s="449"/>
      <c r="CWK391" s="449"/>
      <c r="CWL391" s="449"/>
      <c r="CWM391" s="449"/>
      <c r="CWN391" s="449"/>
      <c r="CWO391" s="449"/>
      <c r="CWP391" s="449"/>
      <c r="CWQ391" s="449"/>
      <c r="CWR391" s="449"/>
      <c r="CWS391" s="449"/>
      <c r="CWT391" s="449"/>
      <c r="CWU391" s="449"/>
      <c r="CWV391" s="449"/>
      <c r="CWW391" s="449"/>
      <c r="CWX391" s="449"/>
      <c r="CWY391" s="449"/>
      <c r="CWZ391" s="449"/>
      <c r="CXA391" s="449"/>
      <c r="CXB391" s="449"/>
      <c r="CXC391" s="449"/>
      <c r="CXD391" s="449"/>
      <c r="CXE391" s="449"/>
      <c r="CXF391" s="449"/>
      <c r="CXG391" s="449"/>
      <c r="CXH391" s="449"/>
      <c r="CXI391" s="449"/>
      <c r="CXJ391" s="449"/>
      <c r="CXK391" s="449"/>
      <c r="CXL391" s="449"/>
      <c r="CXM391" s="449"/>
      <c r="CXN391" s="449"/>
      <c r="CXO391" s="449"/>
      <c r="CXP391" s="449"/>
      <c r="CXQ391" s="449"/>
      <c r="CXR391" s="449"/>
      <c r="CXS391" s="449"/>
      <c r="CXT391" s="449"/>
      <c r="CXU391" s="449"/>
      <c r="CXV391" s="449"/>
      <c r="CXW391" s="449"/>
      <c r="CXX391" s="449"/>
      <c r="CXY391" s="449"/>
      <c r="CXZ391" s="449"/>
      <c r="CYA391" s="449"/>
      <c r="CYB391" s="449"/>
      <c r="CYC391" s="449"/>
      <c r="CYD391" s="449"/>
      <c r="CYE391" s="449"/>
      <c r="CYF391" s="449"/>
      <c r="CYG391" s="449"/>
      <c r="CYH391" s="449"/>
      <c r="CYI391" s="449"/>
      <c r="CYJ391" s="449"/>
      <c r="CYK391" s="449"/>
      <c r="CYL391" s="449"/>
      <c r="CYM391" s="449"/>
      <c r="CYN391" s="449"/>
      <c r="CYO391" s="449"/>
      <c r="CYP391" s="449"/>
      <c r="CYQ391" s="449"/>
      <c r="CYR391" s="449"/>
      <c r="CYS391" s="449"/>
      <c r="CYT391" s="449"/>
      <c r="CYU391" s="449"/>
      <c r="CYV391" s="449"/>
      <c r="CYW391" s="449"/>
      <c r="CYX391" s="449"/>
      <c r="CYY391" s="449"/>
      <c r="CYZ391" s="449"/>
      <c r="CZA391" s="449"/>
      <c r="CZB391" s="449"/>
      <c r="CZC391" s="449"/>
      <c r="CZD391" s="449"/>
      <c r="CZE391" s="449"/>
      <c r="CZF391" s="449"/>
      <c r="CZG391" s="449"/>
      <c r="CZH391" s="449"/>
      <c r="CZI391" s="449"/>
      <c r="CZJ391" s="449"/>
      <c r="CZK391" s="449"/>
      <c r="CZL391" s="449"/>
      <c r="CZM391" s="449"/>
      <c r="CZN391" s="449"/>
      <c r="CZO391" s="449"/>
      <c r="CZP391" s="449"/>
      <c r="CZQ391" s="449"/>
      <c r="CZR391" s="449"/>
      <c r="CZS391" s="449"/>
      <c r="CZT391" s="449"/>
      <c r="CZU391" s="449"/>
      <c r="CZV391" s="449"/>
      <c r="CZW391" s="449"/>
      <c r="CZX391" s="449"/>
      <c r="CZY391" s="449"/>
      <c r="CZZ391" s="449"/>
      <c r="DAA391" s="449"/>
      <c r="DAB391" s="449"/>
      <c r="DAC391" s="449"/>
      <c r="DAD391" s="449"/>
      <c r="DAE391" s="449"/>
      <c r="DAF391" s="449"/>
      <c r="DAG391" s="449"/>
      <c r="DAH391" s="449"/>
      <c r="DAI391" s="449"/>
      <c r="DAJ391" s="449"/>
      <c r="DAK391" s="449"/>
      <c r="DAL391" s="449"/>
      <c r="DAM391" s="449"/>
      <c r="DAN391" s="449"/>
      <c r="DAO391" s="449"/>
      <c r="DAP391" s="449"/>
      <c r="DAQ391" s="449"/>
      <c r="DAR391" s="449"/>
      <c r="DAS391" s="449"/>
      <c r="DAT391" s="449"/>
      <c r="DAU391" s="449"/>
      <c r="DAV391" s="449"/>
      <c r="DAW391" s="449"/>
      <c r="DAX391" s="449"/>
      <c r="DAY391" s="449"/>
      <c r="DAZ391" s="449"/>
      <c r="DBA391" s="449"/>
      <c r="DBB391" s="449"/>
      <c r="DBC391" s="449"/>
      <c r="DBD391" s="449"/>
      <c r="DBE391" s="449"/>
      <c r="DBF391" s="449"/>
      <c r="DBG391" s="449"/>
      <c r="DBH391" s="449"/>
      <c r="DBI391" s="449"/>
      <c r="DBJ391" s="449"/>
      <c r="DBK391" s="449"/>
      <c r="DBL391" s="449"/>
      <c r="DBM391" s="449"/>
      <c r="DBN391" s="449"/>
      <c r="DBO391" s="449"/>
      <c r="DBP391" s="449"/>
      <c r="DBQ391" s="449"/>
      <c r="DBR391" s="449"/>
      <c r="DBS391" s="449"/>
      <c r="DBT391" s="449"/>
      <c r="DBU391" s="449"/>
      <c r="DBV391" s="449"/>
      <c r="DBW391" s="449"/>
      <c r="DBX391" s="449"/>
      <c r="DBY391" s="449"/>
      <c r="DBZ391" s="449"/>
      <c r="DCA391" s="449"/>
      <c r="DCB391" s="449"/>
      <c r="DCC391" s="449"/>
      <c r="DCD391" s="449"/>
      <c r="DCE391" s="449"/>
      <c r="DCF391" s="449"/>
      <c r="DCG391" s="449"/>
      <c r="DCH391" s="449"/>
      <c r="DCI391" s="449"/>
      <c r="DCJ391" s="449"/>
      <c r="DCK391" s="449"/>
      <c r="DCL391" s="449"/>
      <c r="DCM391" s="449"/>
      <c r="DCN391" s="449"/>
      <c r="DCO391" s="449"/>
      <c r="DCP391" s="449"/>
      <c r="DCQ391" s="449"/>
      <c r="DCR391" s="449"/>
      <c r="DCS391" s="449"/>
      <c r="DCT391" s="449"/>
      <c r="DCU391" s="449"/>
      <c r="DCV391" s="449"/>
      <c r="DCW391" s="449"/>
      <c r="DCX391" s="449"/>
      <c r="DCY391" s="449"/>
      <c r="DCZ391" s="449"/>
      <c r="DDA391" s="449"/>
      <c r="DDB391" s="449"/>
      <c r="DDC391" s="449"/>
      <c r="DDD391" s="449"/>
      <c r="DDE391" s="449"/>
      <c r="DDF391" s="449"/>
      <c r="DDG391" s="449"/>
      <c r="DDH391" s="449"/>
      <c r="DDI391" s="449"/>
      <c r="DDJ391" s="449"/>
      <c r="DDK391" s="449"/>
      <c r="DDL391" s="449"/>
      <c r="DDM391" s="449"/>
      <c r="DDN391" s="449"/>
      <c r="DDO391" s="449"/>
      <c r="DDP391" s="449"/>
      <c r="DDQ391" s="449"/>
      <c r="DDR391" s="449"/>
      <c r="DDS391" s="449"/>
      <c r="DDT391" s="449"/>
      <c r="DDU391" s="449"/>
      <c r="DDV391" s="449"/>
      <c r="DDW391" s="449"/>
      <c r="DDX391" s="449"/>
      <c r="DDY391" s="449"/>
      <c r="DDZ391" s="449"/>
      <c r="DEA391" s="449"/>
      <c r="DEB391" s="449"/>
      <c r="DEC391" s="449"/>
      <c r="DED391" s="449"/>
      <c r="DEE391" s="449"/>
      <c r="DEF391" s="449"/>
      <c r="DEG391" s="449"/>
      <c r="DEH391" s="449"/>
      <c r="DEI391" s="449"/>
      <c r="DEJ391" s="449"/>
      <c r="DEK391" s="449"/>
      <c r="DEL391" s="449"/>
      <c r="DEM391" s="449"/>
      <c r="DEN391" s="449"/>
      <c r="DEO391" s="449"/>
      <c r="DEP391" s="449"/>
      <c r="DEQ391" s="449"/>
      <c r="DER391" s="449"/>
      <c r="DES391" s="449"/>
      <c r="DET391" s="449"/>
      <c r="DEU391" s="449"/>
      <c r="DEV391" s="449"/>
      <c r="DEW391" s="449"/>
      <c r="DEX391" s="449"/>
      <c r="DEY391" s="449"/>
      <c r="DEZ391" s="449"/>
      <c r="DFA391" s="449"/>
      <c r="DFB391" s="449"/>
      <c r="DFC391" s="449"/>
      <c r="DFD391" s="449"/>
      <c r="DFE391" s="449"/>
      <c r="DFF391" s="449"/>
      <c r="DFG391" s="449"/>
      <c r="DFH391" s="449"/>
      <c r="DFI391" s="449"/>
      <c r="DFJ391" s="449"/>
      <c r="DFK391" s="449"/>
      <c r="DFL391" s="449"/>
      <c r="DFM391" s="449"/>
      <c r="DFN391" s="449"/>
      <c r="DFO391" s="449"/>
      <c r="DFP391" s="449"/>
      <c r="DFQ391" s="449"/>
      <c r="DFR391" s="449"/>
      <c r="DFS391" s="449"/>
      <c r="DFT391" s="449"/>
      <c r="DFU391" s="449"/>
      <c r="DFV391" s="449"/>
      <c r="DFW391" s="449"/>
      <c r="DFX391" s="449"/>
      <c r="DFY391" s="449"/>
      <c r="DFZ391" s="449"/>
      <c r="DGA391" s="449"/>
      <c r="DGB391" s="449"/>
      <c r="DGC391" s="449"/>
      <c r="DGD391" s="449"/>
      <c r="DGE391" s="449"/>
      <c r="DGF391" s="449"/>
      <c r="DGG391" s="449"/>
      <c r="DGH391" s="449"/>
      <c r="DGI391" s="449"/>
      <c r="DGJ391" s="449"/>
      <c r="DGK391" s="449"/>
      <c r="DGL391" s="449"/>
      <c r="DGM391" s="449"/>
      <c r="DGN391" s="449"/>
      <c r="DGO391" s="449"/>
      <c r="DGP391" s="449"/>
      <c r="DGQ391" s="449"/>
      <c r="DGR391" s="449"/>
      <c r="DGS391" s="449"/>
      <c r="DGT391" s="449"/>
      <c r="DGU391" s="449"/>
      <c r="DGV391" s="449"/>
      <c r="DGW391" s="449"/>
      <c r="DGX391" s="449"/>
      <c r="DGY391" s="449"/>
      <c r="DGZ391" s="449"/>
      <c r="DHA391" s="449"/>
      <c r="DHB391" s="449"/>
      <c r="DHC391" s="449"/>
      <c r="DHD391" s="449"/>
      <c r="DHE391" s="449"/>
      <c r="DHF391" s="449"/>
      <c r="DHG391" s="449"/>
      <c r="DHH391" s="449"/>
      <c r="DHI391" s="449"/>
      <c r="DHJ391" s="449"/>
      <c r="DHK391" s="449"/>
      <c r="DHL391" s="449"/>
      <c r="DHM391" s="449"/>
      <c r="DHN391" s="449"/>
      <c r="DHO391" s="449"/>
      <c r="DHP391" s="449"/>
      <c r="DHQ391" s="449"/>
      <c r="DHR391" s="449"/>
      <c r="DHS391" s="449"/>
      <c r="DHT391" s="449"/>
      <c r="DHU391" s="449"/>
      <c r="DHV391" s="449"/>
      <c r="DHW391" s="449"/>
      <c r="DHX391" s="449"/>
      <c r="DHY391" s="449"/>
      <c r="DHZ391" s="449"/>
      <c r="DIA391" s="449"/>
      <c r="DIB391" s="449"/>
      <c r="DIC391" s="449"/>
      <c r="DID391" s="449"/>
      <c r="DIE391" s="449"/>
      <c r="DIF391" s="449"/>
      <c r="DIG391" s="449"/>
      <c r="DIH391" s="449"/>
      <c r="DII391" s="449"/>
      <c r="DIJ391" s="449"/>
      <c r="DIK391" s="449"/>
      <c r="DIL391" s="449"/>
      <c r="DIM391" s="449"/>
      <c r="DIN391" s="449"/>
      <c r="DIO391" s="449"/>
      <c r="DIP391" s="449"/>
      <c r="DIQ391" s="449"/>
      <c r="DIR391" s="449"/>
      <c r="DIS391" s="449"/>
      <c r="DIT391" s="449"/>
      <c r="DIU391" s="449"/>
      <c r="DIV391" s="449"/>
      <c r="DIW391" s="449"/>
      <c r="DIX391" s="449"/>
      <c r="DIY391" s="449"/>
      <c r="DIZ391" s="449"/>
      <c r="DJA391" s="449"/>
      <c r="DJB391" s="449"/>
      <c r="DJC391" s="449"/>
      <c r="DJD391" s="449"/>
      <c r="DJE391" s="449"/>
      <c r="DJF391" s="449"/>
      <c r="DJG391" s="449"/>
      <c r="DJH391" s="449"/>
      <c r="DJI391" s="449"/>
      <c r="DJJ391" s="449"/>
      <c r="DJK391" s="449"/>
      <c r="DJL391" s="449"/>
      <c r="DJM391" s="449"/>
      <c r="DJN391" s="449"/>
      <c r="DJO391" s="449"/>
      <c r="DJP391" s="449"/>
      <c r="DJQ391" s="449"/>
      <c r="DJR391" s="449"/>
      <c r="DJS391" s="449"/>
      <c r="DJT391" s="449"/>
      <c r="DJU391" s="449"/>
      <c r="DJV391" s="449"/>
      <c r="DJW391" s="449"/>
      <c r="DJX391" s="449"/>
      <c r="DJY391" s="449"/>
      <c r="DJZ391" s="449"/>
      <c r="DKA391" s="449"/>
      <c r="DKB391" s="449"/>
      <c r="DKC391" s="449"/>
      <c r="DKD391" s="449"/>
      <c r="DKE391" s="449"/>
      <c r="DKF391" s="449"/>
      <c r="DKG391" s="449"/>
      <c r="DKH391" s="449"/>
      <c r="DKI391" s="449"/>
      <c r="DKJ391" s="449"/>
      <c r="DKK391" s="449"/>
      <c r="DKL391" s="449"/>
      <c r="DKM391" s="449"/>
      <c r="DKN391" s="449"/>
      <c r="DKO391" s="449"/>
      <c r="DKP391" s="449"/>
      <c r="DKQ391" s="449"/>
      <c r="DKR391" s="449"/>
      <c r="DKS391" s="449"/>
      <c r="DKT391" s="449"/>
      <c r="DKU391" s="449"/>
      <c r="DKV391" s="449"/>
      <c r="DKW391" s="449"/>
      <c r="DKX391" s="449"/>
      <c r="DKY391" s="449"/>
      <c r="DKZ391" s="449"/>
      <c r="DLA391" s="449"/>
      <c r="DLB391" s="449"/>
      <c r="DLC391" s="449"/>
      <c r="DLD391" s="449"/>
      <c r="DLE391" s="449"/>
      <c r="DLF391" s="449"/>
      <c r="DLG391" s="449"/>
      <c r="DLH391" s="449"/>
      <c r="DLI391" s="449"/>
      <c r="DLJ391" s="449"/>
      <c r="DLK391" s="449"/>
      <c r="DLL391" s="449"/>
      <c r="DLM391" s="449"/>
      <c r="DLN391" s="449"/>
      <c r="DLO391" s="449"/>
      <c r="DLP391" s="449"/>
      <c r="DLQ391" s="449"/>
      <c r="DLR391" s="449"/>
      <c r="DLS391" s="449"/>
      <c r="DLT391" s="449"/>
      <c r="DLU391" s="449"/>
      <c r="DLV391" s="449"/>
      <c r="DLW391" s="449"/>
      <c r="DLX391" s="449"/>
      <c r="DLY391" s="449"/>
      <c r="DLZ391" s="449"/>
      <c r="DMA391" s="449"/>
      <c r="DMB391" s="449"/>
      <c r="DMC391" s="449"/>
      <c r="DMD391" s="449"/>
      <c r="DME391" s="449"/>
      <c r="DMF391" s="449"/>
      <c r="DMG391" s="449"/>
      <c r="DMH391" s="449"/>
      <c r="DMI391" s="449"/>
      <c r="DMJ391" s="449"/>
      <c r="DMK391" s="449"/>
      <c r="DML391" s="449"/>
      <c r="DMM391" s="449"/>
      <c r="DMN391" s="449"/>
      <c r="DMO391" s="449"/>
      <c r="DMP391" s="449"/>
      <c r="DMQ391" s="449"/>
      <c r="DMR391" s="449"/>
      <c r="DMS391" s="449"/>
      <c r="DMT391" s="449"/>
      <c r="DMU391" s="449"/>
      <c r="DMV391" s="449"/>
      <c r="DMW391" s="449"/>
      <c r="DMX391" s="449"/>
      <c r="DMY391" s="449"/>
      <c r="DMZ391" s="449"/>
      <c r="DNA391" s="449"/>
      <c r="DNB391" s="449"/>
      <c r="DNC391" s="449"/>
      <c r="DND391" s="449"/>
      <c r="DNE391" s="449"/>
      <c r="DNF391" s="449"/>
      <c r="DNG391" s="449"/>
      <c r="DNH391" s="449"/>
      <c r="DNI391" s="449"/>
      <c r="DNJ391" s="449"/>
      <c r="DNK391" s="449"/>
      <c r="DNL391" s="449"/>
      <c r="DNM391" s="449"/>
      <c r="DNN391" s="449"/>
      <c r="DNO391" s="449"/>
      <c r="DNP391" s="449"/>
      <c r="DNQ391" s="449"/>
      <c r="DNR391" s="449"/>
      <c r="DNS391" s="449"/>
      <c r="DNT391" s="449"/>
      <c r="DNU391" s="449"/>
      <c r="DNV391" s="449"/>
      <c r="DNW391" s="449"/>
      <c r="DNX391" s="449"/>
      <c r="DNY391" s="449"/>
      <c r="DNZ391" s="449"/>
      <c r="DOA391" s="449"/>
      <c r="DOB391" s="449"/>
      <c r="DOC391" s="449"/>
      <c r="DOD391" s="449"/>
      <c r="DOE391" s="449"/>
      <c r="DOF391" s="449"/>
      <c r="DOG391" s="449"/>
      <c r="DOH391" s="449"/>
      <c r="DOI391" s="449"/>
      <c r="DOJ391" s="449"/>
      <c r="DOK391" s="449"/>
      <c r="DOL391" s="449"/>
      <c r="DOM391" s="449"/>
      <c r="DON391" s="449"/>
      <c r="DOO391" s="449"/>
      <c r="DOP391" s="449"/>
      <c r="DOQ391" s="449"/>
      <c r="DOR391" s="449"/>
      <c r="DOS391" s="449"/>
      <c r="DOT391" s="449"/>
      <c r="DOU391" s="449"/>
      <c r="DOV391" s="449"/>
      <c r="DOW391" s="449"/>
      <c r="DOX391" s="449"/>
      <c r="DOY391" s="449"/>
      <c r="DOZ391" s="449"/>
      <c r="DPA391" s="449"/>
      <c r="DPB391" s="449"/>
      <c r="DPC391" s="449"/>
      <c r="DPD391" s="449"/>
      <c r="DPE391" s="449"/>
      <c r="DPF391" s="449"/>
      <c r="DPG391" s="449"/>
      <c r="DPH391" s="449"/>
      <c r="DPI391" s="449"/>
      <c r="DPJ391" s="449"/>
      <c r="DPK391" s="449"/>
      <c r="DPL391" s="449"/>
      <c r="DPM391" s="449"/>
      <c r="DPN391" s="449"/>
      <c r="DPO391" s="449"/>
      <c r="DPP391" s="449"/>
      <c r="DPQ391" s="449"/>
      <c r="DPR391" s="449"/>
      <c r="DPS391" s="449"/>
      <c r="DPT391" s="449"/>
      <c r="DPU391" s="449"/>
      <c r="DPV391" s="449"/>
      <c r="DPW391" s="449"/>
      <c r="DPX391" s="449"/>
      <c r="DPY391" s="449"/>
      <c r="DPZ391" s="449"/>
      <c r="DQA391" s="449"/>
      <c r="DQB391" s="449"/>
      <c r="DQC391" s="449"/>
      <c r="DQD391" s="449"/>
      <c r="DQE391" s="449"/>
      <c r="DQF391" s="449"/>
      <c r="DQG391" s="449"/>
      <c r="DQH391" s="449"/>
      <c r="DQI391" s="449"/>
      <c r="DQJ391" s="449"/>
      <c r="DQK391" s="449"/>
      <c r="DQL391" s="449"/>
      <c r="DQM391" s="449"/>
      <c r="DQN391" s="449"/>
      <c r="DQO391" s="449"/>
      <c r="DQP391" s="449"/>
      <c r="DQQ391" s="449"/>
      <c r="DQR391" s="449"/>
      <c r="DQS391" s="449"/>
      <c r="DQT391" s="449"/>
      <c r="DQU391" s="449"/>
      <c r="DQV391" s="449"/>
      <c r="DQW391" s="449"/>
      <c r="DQX391" s="449"/>
      <c r="DQY391" s="449"/>
      <c r="DQZ391" s="449"/>
      <c r="DRA391" s="449"/>
      <c r="DRB391" s="449"/>
      <c r="DRC391" s="449"/>
      <c r="DRD391" s="449"/>
      <c r="DRE391" s="449"/>
      <c r="DRF391" s="449"/>
      <c r="DRG391" s="449"/>
      <c r="DRH391" s="449"/>
      <c r="DRI391" s="449"/>
      <c r="DRJ391" s="449"/>
      <c r="DRK391" s="449"/>
      <c r="DRL391" s="449"/>
      <c r="DRM391" s="449"/>
      <c r="DRN391" s="449"/>
      <c r="DRO391" s="449"/>
      <c r="DRP391" s="449"/>
      <c r="DRQ391" s="449"/>
      <c r="DRR391" s="449"/>
      <c r="DRS391" s="449"/>
      <c r="DRT391" s="449"/>
      <c r="DRU391" s="449"/>
      <c r="DRV391" s="449"/>
      <c r="DRW391" s="449"/>
      <c r="DRX391" s="449"/>
      <c r="DRY391" s="449"/>
      <c r="DRZ391" s="449"/>
      <c r="DSA391" s="449"/>
      <c r="DSB391" s="449"/>
      <c r="DSC391" s="449"/>
      <c r="DSD391" s="449"/>
      <c r="DSE391" s="449"/>
      <c r="DSF391" s="449"/>
      <c r="DSG391" s="449"/>
      <c r="DSH391" s="449"/>
      <c r="DSI391" s="449"/>
      <c r="DSJ391" s="449"/>
      <c r="DSK391" s="449"/>
      <c r="DSL391" s="449"/>
      <c r="DSM391" s="449"/>
      <c r="DSN391" s="449"/>
      <c r="DSO391" s="449"/>
      <c r="DSP391" s="449"/>
      <c r="DSQ391" s="449"/>
      <c r="DSR391" s="449"/>
      <c r="DSS391" s="449"/>
      <c r="DST391" s="449"/>
      <c r="DSU391" s="449"/>
      <c r="DSV391" s="449"/>
      <c r="DSW391" s="449"/>
      <c r="DSX391" s="449"/>
      <c r="DSY391" s="449"/>
      <c r="DSZ391" s="449"/>
      <c r="DTA391" s="449"/>
      <c r="DTB391" s="449"/>
      <c r="DTC391" s="449"/>
      <c r="DTD391" s="449"/>
      <c r="DTE391" s="449"/>
      <c r="DTF391" s="449"/>
      <c r="DTG391" s="449"/>
      <c r="DTH391" s="449"/>
      <c r="DTI391" s="449"/>
      <c r="DTJ391" s="449"/>
      <c r="DTK391" s="449"/>
      <c r="DTL391" s="449"/>
      <c r="DTM391" s="449"/>
      <c r="DTN391" s="449"/>
      <c r="DTO391" s="449"/>
      <c r="DTP391" s="449"/>
      <c r="DTQ391" s="449"/>
      <c r="DTR391" s="449"/>
      <c r="DTS391" s="449"/>
      <c r="DTT391" s="449"/>
      <c r="DTU391" s="449"/>
      <c r="DTV391" s="449"/>
      <c r="DTW391" s="449"/>
      <c r="DTX391" s="449"/>
      <c r="DTY391" s="449"/>
      <c r="DTZ391" s="449"/>
      <c r="DUA391" s="449"/>
      <c r="DUB391" s="449"/>
      <c r="DUC391" s="449"/>
      <c r="DUD391" s="449"/>
      <c r="DUE391" s="449"/>
      <c r="DUF391" s="449"/>
      <c r="DUG391" s="449"/>
      <c r="DUH391" s="449"/>
      <c r="DUI391" s="449"/>
      <c r="DUJ391" s="449"/>
      <c r="DUK391" s="449"/>
      <c r="DUL391" s="449"/>
      <c r="DUM391" s="449"/>
      <c r="DUN391" s="449"/>
      <c r="DUO391" s="449"/>
      <c r="DUP391" s="449"/>
      <c r="DUQ391" s="449"/>
      <c r="DUR391" s="449"/>
      <c r="DUS391" s="449"/>
      <c r="DUT391" s="449"/>
      <c r="DUU391" s="449"/>
      <c r="DUV391" s="449"/>
      <c r="DUW391" s="449"/>
      <c r="DUX391" s="449"/>
      <c r="DUY391" s="449"/>
      <c r="DUZ391" s="449"/>
      <c r="DVA391" s="449"/>
      <c r="DVB391" s="449"/>
      <c r="DVC391" s="449"/>
      <c r="DVD391" s="449"/>
      <c r="DVE391" s="449"/>
      <c r="DVF391" s="449"/>
      <c r="DVG391" s="449"/>
      <c r="DVH391" s="449"/>
      <c r="DVI391" s="449"/>
      <c r="DVJ391" s="449"/>
      <c r="DVK391" s="449"/>
      <c r="DVL391" s="449"/>
      <c r="DVM391" s="449"/>
      <c r="DVN391" s="449"/>
      <c r="DVO391" s="449"/>
      <c r="DVP391" s="449"/>
      <c r="DVQ391" s="449"/>
      <c r="DVR391" s="449"/>
      <c r="DVS391" s="449"/>
      <c r="DVT391" s="449"/>
      <c r="DVU391" s="449"/>
      <c r="DVV391" s="449"/>
      <c r="DVW391" s="449"/>
      <c r="DVX391" s="449"/>
      <c r="DVY391" s="449"/>
      <c r="DVZ391" s="449"/>
      <c r="DWA391" s="449"/>
      <c r="DWB391" s="449"/>
      <c r="DWC391" s="449"/>
      <c r="DWD391" s="449"/>
      <c r="DWE391" s="449"/>
      <c r="DWF391" s="449"/>
      <c r="DWG391" s="449"/>
      <c r="DWH391" s="449"/>
      <c r="DWI391" s="449"/>
      <c r="DWJ391" s="449"/>
      <c r="DWK391" s="449"/>
      <c r="DWL391" s="449"/>
      <c r="DWM391" s="449"/>
      <c r="DWN391" s="449"/>
      <c r="DWO391" s="449"/>
      <c r="DWP391" s="449"/>
      <c r="DWQ391" s="449"/>
      <c r="DWR391" s="449"/>
      <c r="DWS391" s="449"/>
      <c r="DWT391" s="449"/>
      <c r="DWU391" s="449"/>
      <c r="DWV391" s="449"/>
      <c r="DWW391" s="449"/>
      <c r="DWX391" s="449"/>
      <c r="DWY391" s="449"/>
      <c r="DWZ391" s="449"/>
      <c r="DXA391" s="449"/>
      <c r="DXB391" s="449"/>
      <c r="DXC391" s="449"/>
      <c r="DXD391" s="449"/>
      <c r="DXE391" s="449"/>
      <c r="DXF391" s="449"/>
      <c r="DXG391" s="449"/>
      <c r="DXH391" s="449"/>
      <c r="DXI391" s="449"/>
      <c r="DXJ391" s="449"/>
      <c r="DXK391" s="449"/>
      <c r="DXL391" s="449"/>
      <c r="DXM391" s="449"/>
      <c r="DXN391" s="449"/>
      <c r="DXO391" s="449"/>
      <c r="DXP391" s="449"/>
      <c r="DXQ391" s="449"/>
      <c r="DXR391" s="449"/>
      <c r="DXS391" s="449"/>
      <c r="DXT391" s="449"/>
      <c r="DXU391" s="449"/>
      <c r="DXV391" s="449"/>
      <c r="DXW391" s="449"/>
      <c r="DXX391" s="449"/>
      <c r="DXY391" s="449"/>
      <c r="DXZ391" s="449"/>
      <c r="DYA391" s="449"/>
      <c r="DYB391" s="449"/>
      <c r="DYC391" s="449"/>
      <c r="DYD391" s="449"/>
      <c r="DYE391" s="449"/>
      <c r="DYF391" s="449"/>
      <c r="DYG391" s="449"/>
      <c r="DYH391" s="449"/>
      <c r="DYI391" s="449"/>
      <c r="DYJ391" s="449"/>
      <c r="DYK391" s="449"/>
      <c r="DYL391" s="449"/>
      <c r="DYM391" s="449"/>
      <c r="DYN391" s="449"/>
      <c r="DYO391" s="449"/>
      <c r="DYP391" s="449"/>
      <c r="DYQ391" s="449"/>
      <c r="DYR391" s="449"/>
      <c r="DYS391" s="449"/>
      <c r="DYT391" s="449"/>
      <c r="DYU391" s="449"/>
      <c r="DYV391" s="449"/>
      <c r="DYW391" s="449"/>
      <c r="DYX391" s="449"/>
      <c r="DYY391" s="449"/>
      <c r="DYZ391" s="449"/>
      <c r="DZA391" s="449"/>
      <c r="DZB391" s="449"/>
      <c r="DZC391" s="449"/>
      <c r="DZD391" s="449"/>
      <c r="DZE391" s="449"/>
      <c r="DZF391" s="449"/>
      <c r="DZG391" s="449"/>
      <c r="DZH391" s="449"/>
      <c r="DZI391" s="449"/>
      <c r="DZJ391" s="449"/>
      <c r="DZK391" s="449"/>
      <c r="DZL391" s="449"/>
      <c r="DZM391" s="449"/>
      <c r="DZN391" s="449"/>
      <c r="DZO391" s="449"/>
      <c r="DZP391" s="449"/>
      <c r="DZQ391" s="449"/>
      <c r="DZR391" s="449"/>
      <c r="DZS391" s="449"/>
      <c r="DZT391" s="449"/>
      <c r="DZU391" s="449"/>
      <c r="DZV391" s="449"/>
      <c r="DZW391" s="449"/>
      <c r="DZX391" s="449"/>
      <c r="DZY391" s="449"/>
      <c r="DZZ391" s="449"/>
      <c r="EAA391" s="449"/>
      <c r="EAB391" s="449"/>
      <c r="EAC391" s="449"/>
      <c r="EAD391" s="449"/>
      <c r="EAE391" s="449"/>
      <c r="EAF391" s="449"/>
      <c r="EAG391" s="449"/>
      <c r="EAH391" s="449"/>
      <c r="EAI391" s="449"/>
      <c r="EAJ391" s="449"/>
      <c r="EAK391" s="449"/>
      <c r="EAL391" s="449"/>
      <c r="EAM391" s="449"/>
      <c r="EAN391" s="449"/>
      <c r="EAO391" s="449"/>
      <c r="EAP391" s="449"/>
      <c r="EAQ391" s="449"/>
      <c r="EAR391" s="449"/>
      <c r="EAS391" s="449"/>
      <c r="EAT391" s="449"/>
      <c r="EAU391" s="449"/>
      <c r="EAV391" s="449"/>
      <c r="EAW391" s="449"/>
      <c r="EAX391" s="449"/>
      <c r="EAY391" s="449"/>
      <c r="EAZ391" s="449"/>
      <c r="EBA391" s="449"/>
      <c r="EBB391" s="449"/>
      <c r="EBC391" s="449"/>
      <c r="EBD391" s="449"/>
      <c r="EBE391" s="449"/>
      <c r="EBF391" s="449"/>
      <c r="EBG391" s="449"/>
      <c r="EBH391" s="449"/>
      <c r="EBI391" s="449"/>
      <c r="EBJ391" s="449"/>
      <c r="EBK391" s="449"/>
      <c r="EBL391" s="449"/>
      <c r="EBM391" s="449"/>
      <c r="EBN391" s="449"/>
      <c r="EBO391" s="449"/>
      <c r="EBP391" s="449"/>
      <c r="EBQ391" s="449"/>
      <c r="EBR391" s="449"/>
      <c r="EBS391" s="449"/>
      <c r="EBT391" s="449"/>
      <c r="EBU391" s="449"/>
      <c r="EBV391" s="449"/>
      <c r="EBW391" s="449"/>
      <c r="EBX391" s="449"/>
      <c r="EBY391" s="449"/>
      <c r="EBZ391" s="449"/>
      <c r="ECA391" s="449"/>
      <c r="ECB391" s="449"/>
      <c r="ECC391" s="449"/>
      <c r="ECD391" s="449"/>
      <c r="ECE391" s="449"/>
      <c r="ECF391" s="449"/>
      <c r="ECG391" s="449"/>
      <c r="ECH391" s="449"/>
      <c r="ECI391" s="449"/>
      <c r="ECJ391" s="449"/>
      <c r="ECK391" s="449"/>
      <c r="ECL391" s="449"/>
      <c r="ECM391" s="449"/>
      <c r="ECN391" s="449"/>
      <c r="ECO391" s="449"/>
      <c r="ECP391" s="449"/>
      <c r="ECQ391" s="449"/>
      <c r="ECR391" s="449"/>
      <c r="ECS391" s="449"/>
      <c r="ECT391" s="449"/>
      <c r="ECU391" s="449"/>
      <c r="ECV391" s="449"/>
      <c r="ECW391" s="449"/>
      <c r="ECX391" s="449"/>
      <c r="ECY391" s="449"/>
      <c r="ECZ391" s="449"/>
      <c r="EDA391" s="449"/>
      <c r="EDB391" s="449"/>
      <c r="EDC391" s="449"/>
      <c r="EDD391" s="449"/>
      <c r="EDE391" s="449"/>
      <c r="EDF391" s="449"/>
      <c r="EDG391" s="449"/>
      <c r="EDH391" s="449"/>
      <c r="EDI391" s="449"/>
      <c r="EDJ391" s="449"/>
      <c r="EDK391" s="449"/>
      <c r="EDL391" s="449"/>
      <c r="EDM391" s="449"/>
      <c r="EDN391" s="449"/>
      <c r="EDO391" s="449"/>
      <c r="EDP391" s="449"/>
      <c r="EDQ391" s="449"/>
      <c r="EDR391" s="449"/>
      <c r="EDS391" s="449"/>
      <c r="EDT391" s="449"/>
      <c r="EDU391" s="449"/>
      <c r="EDV391" s="449"/>
      <c r="EDW391" s="449"/>
      <c r="EDX391" s="449"/>
      <c r="EDY391" s="449"/>
      <c r="EDZ391" s="449"/>
      <c r="EEA391" s="449"/>
      <c r="EEB391" s="449"/>
      <c r="EEC391" s="449"/>
      <c r="EED391" s="449"/>
      <c r="EEE391" s="449"/>
      <c r="EEF391" s="449"/>
      <c r="EEG391" s="449"/>
      <c r="EEH391" s="449"/>
      <c r="EEI391" s="449"/>
      <c r="EEJ391" s="449"/>
      <c r="EEK391" s="449"/>
      <c r="EEL391" s="449"/>
      <c r="EEM391" s="449"/>
      <c r="EEN391" s="449"/>
      <c r="EEO391" s="449"/>
      <c r="EEP391" s="449"/>
      <c r="EEQ391" s="449"/>
      <c r="EER391" s="449"/>
      <c r="EES391" s="449"/>
      <c r="EET391" s="449"/>
      <c r="EEU391" s="449"/>
      <c r="EEV391" s="449"/>
      <c r="EEW391" s="449"/>
      <c r="EEX391" s="449"/>
      <c r="EEY391" s="449"/>
      <c r="EEZ391" s="449"/>
      <c r="EFA391" s="449"/>
      <c r="EFB391" s="449"/>
      <c r="EFC391" s="449"/>
      <c r="EFD391" s="449"/>
      <c r="EFE391" s="449"/>
      <c r="EFF391" s="449"/>
      <c r="EFG391" s="449"/>
      <c r="EFH391" s="449"/>
      <c r="EFI391" s="449"/>
      <c r="EFJ391" s="449"/>
      <c r="EFK391" s="449"/>
      <c r="EFL391" s="449"/>
      <c r="EFM391" s="449"/>
      <c r="EFN391" s="449"/>
      <c r="EFO391" s="449"/>
      <c r="EFP391" s="449"/>
      <c r="EFQ391" s="449"/>
      <c r="EFR391" s="449"/>
      <c r="EFS391" s="449"/>
      <c r="EFT391" s="449"/>
      <c r="EFU391" s="449"/>
      <c r="EFV391" s="449"/>
      <c r="EFW391" s="449"/>
      <c r="EFX391" s="449"/>
      <c r="EFY391" s="449"/>
      <c r="EFZ391" s="449"/>
      <c r="EGA391" s="449"/>
      <c r="EGB391" s="449"/>
      <c r="EGC391" s="449"/>
      <c r="EGD391" s="449"/>
      <c r="EGE391" s="449"/>
      <c r="EGF391" s="449"/>
      <c r="EGG391" s="449"/>
      <c r="EGH391" s="449"/>
      <c r="EGI391" s="449"/>
      <c r="EGJ391" s="449"/>
      <c r="EGK391" s="449"/>
      <c r="EGL391" s="449"/>
      <c r="EGM391" s="449"/>
      <c r="EGN391" s="449"/>
      <c r="EGO391" s="449"/>
      <c r="EGP391" s="449"/>
      <c r="EGQ391" s="449"/>
      <c r="EGR391" s="449"/>
      <c r="EGS391" s="449"/>
      <c r="EGT391" s="449"/>
      <c r="EGU391" s="449"/>
      <c r="EGV391" s="449"/>
      <c r="EGW391" s="449"/>
      <c r="EGX391" s="449"/>
      <c r="EGY391" s="449"/>
      <c r="EGZ391" s="449"/>
      <c r="EHA391" s="449"/>
      <c r="EHB391" s="449"/>
      <c r="EHC391" s="449"/>
      <c r="EHD391" s="449"/>
      <c r="EHE391" s="449"/>
      <c r="EHF391" s="449"/>
      <c r="EHG391" s="449"/>
      <c r="EHH391" s="449"/>
      <c r="EHI391" s="449"/>
      <c r="EHJ391" s="449"/>
      <c r="EHK391" s="449"/>
      <c r="EHL391" s="449"/>
      <c r="EHM391" s="449"/>
      <c r="EHN391" s="449"/>
      <c r="EHO391" s="449"/>
      <c r="EHP391" s="449"/>
      <c r="EHQ391" s="449"/>
      <c r="EHR391" s="449"/>
      <c r="EHS391" s="449"/>
      <c r="EHT391" s="449"/>
      <c r="EHU391" s="449"/>
      <c r="EHV391" s="449"/>
      <c r="EHW391" s="449"/>
      <c r="EHX391" s="449"/>
      <c r="EHY391" s="449"/>
      <c r="EHZ391" s="449"/>
      <c r="EIA391" s="449"/>
      <c r="EIB391" s="449"/>
      <c r="EIC391" s="449"/>
      <c r="EID391" s="449"/>
      <c r="EIE391" s="449"/>
      <c r="EIF391" s="449"/>
      <c r="EIG391" s="449"/>
      <c r="EIH391" s="449"/>
      <c r="EII391" s="449"/>
      <c r="EIJ391" s="449"/>
      <c r="EIK391" s="449"/>
      <c r="EIL391" s="449"/>
      <c r="EIM391" s="449"/>
      <c r="EIN391" s="449"/>
      <c r="EIO391" s="449"/>
      <c r="EIP391" s="449"/>
      <c r="EIQ391" s="449"/>
      <c r="EIR391" s="449"/>
      <c r="EIS391" s="449"/>
      <c r="EIT391" s="449"/>
      <c r="EIU391" s="449"/>
      <c r="EIV391" s="449"/>
      <c r="EIW391" s="449"/>
      <c r="EIX391" s="449"/>
      <c r="EIY391" s="449"/>
      <c r="EIZ391" s="449"/>
      <c r="EJA391" s="449"/>
      <c r="EJB391" s="449"/>
      <c r="EJC391" s="449"/>
      <c r="EJD391" s="449"/>
      <c r="EJE391" s="449"/>
      <c r="EJF391" s="449"/>
      <c r="EJG391" s="449"/>
      <c r="EJH391" s="449"/>
      <c r="EJI391" s="449"/>
      <c r="EJJ391" s="449"/>
      <c r="EJK391" s="449"/>
      <c r="EJL391" s="449"/>
      <c r="EJM391" s="449"/>
      <c r="EJN391" s="449"/>
      <c r="EJO391" s="449"/>
      <c r="EJP391" s="449"/>
      <c r="EJQ391" s="449"/>
      <c r="EJR391" s="449"/>
      <c r="EJS391" s="449"/>
      <c r="EJT391" s="449"/>
      <c r="EJU391" s="449"/>
      <c r="EJV391" s="449"/>
      <c r="EJW391" s="449"/>
      <c r="EJX391" s="449"/>
      <c r="EJY391" s="449"/>
      <c r="EJZ391" s="449"/>
      <c r="EKA391" s="449"/>
      <c r="EKB391" s="449"/>
      <c r="EKC391" s="449"/>
      <c r="EKD391" s="449"/>
      <c r="EKE391" s="449"/>
      <c r="EKF391" s="449"/>
      <c r="EKG391" s="449"/>
      <c r="EKH391" s="449"/>
      <c r="EKI391" s="449"/>
      <c r="EKJ391" s="449"/>
      <c r="EKK391" s="449"/>
      <c r="EKL391" s="449"/>
      <c r="EKM391" s="449"/>
      <c r="EKN391" s="449"/>
      <c r="EKO391" s="449"/>
      <c r="EKP391" s="449"/>
      <c r="EKQ391" s="449"/>
      <c r="EKR391" s="449"/>
      <c r="EKS391" s="449"/>
      <c r="EKT391" s="449"/>
      <c r="EKU391" s="449"/>
      <c r="EKV391" s="449"/>
      <c r="EKW391" s="449"/>
      <c r="EKX391" s="449"/>
      <c r="EKY391" s="449"/>
      <c r="EKZ391" s="449"/>
      <c r="ELA391" s="449"/>
      <c r="ELB391" s="449"/>
      <c r="ELC391" s="449"/>
      <c r="ELD391" s="449"/>
      <c r="ELE391" s="449"/>
      <c r="ELF391" s="449"/>
      <c r="ELG391" s="449"/>
      <c r="ELH391" s="449"/>
      <c r="ELI391" s="449"/>
      <c r="ELJ391" s="449"/>
      <c r="ELK391" s="449"/>
      <c r="ELL391" s="449"/>
      <c r="ELM391" s="449"/>
      <c r="ELN391" s="449"/>
      <c r="ELO391" s="449"/>
      <c r="ELP391" s="449"/>
      <c r="ELQ391" s="449"/>
      <c r="ELR391" s="449"/>
      <c r="ELS391" s="449"/>
      <c r="ELT391" s="449"/>
      <c r="ELU391" s="449"/>
      <c r="ELV391" s="449"/>
      <c r="ELW391" s="449"/>
      <c r="ELX391" s="449"/>
      <c r="ELY391" s="449"/>
      <c r="ELZ391" s="449"/>
      <c r="EMA391" s="449"/>
      <c r="EMB391" s="449"/>
      <c r="EMC391" s="449"/>
      <c r="EMD391" s="449"/>
      <c r="EME391" s="449"/>
      <c r="EMF391" s="449"/>
      <c r="EMG391" s="449"/>
      <c r="EMH391" s="449"/>
      <c r="EMI391" s="449"/>
      <c r="EMJ391" s="449"/>
      <c r="EMK391" s="449"/>
      <c r="EML391" s="449"/>
      <c r="EMM391" s="449"/>
      <c r="EMN391" s="449"/>
      <c r="EMO391" s="449"/>
      <c r="EMP391" s="449"/>
      <c r="EMQ391" s="449"/>
      <c r="EMR391" s="449"/>
      <c r="EMS391" s="449"/>
      <c r="EMT391" s="449"/>
      <c r="EMU391" s="449"/>
      <c r="EMV391" s="449"/>
      <c r="EMW391" s="449"/>
      <c r="EMX391" s="449"/>
      <c r="EMY391" s="449"/>
      <c r="EMZ391" s="449"/>
      <c r="ENA391" s="449"/>
      <c r="ENB391" s="449"/>
      <c r="ENC391" s="449"/>
      <c r="END391" s="449"/>
      <c r="ENE391" s="449"/>
      <c r="ENF391" s="449"/>
      <c r="ENG391" s="449"/>
      <c r="ENH391" s="449"/>
      <c r="ENI391" s="449"/>
      <c r="ENJ391" s="449"/>
      <c r="ENK391" s="449"/>
      <c r="ENL391" s="449"/>
      <c r="ENM391" s="449"/>
      <c r="ENN391" s="449"/>
      <c r="ENO391" s="449"/>
      <c r="ENP391" s="449"/>
      <c r="ENQ391" s="449"/>
      <c r="ENR391" s="449"/>
      <c r="ENS391" s="449"/>
      <c r="ENT391" s="449"/>
      <c r="ENU391" s="449"/>
      <c r="ENV391" s="449"/>
      <c r="ENW391" s="449"/>
      <c r="ENX391" s="449"/>
      <c r="ENY391" s="449"/>
      <c r="ENZ391" s="449"/>
      <c r="EOA391" s="449"/>
      <c r="EOB391" s="449"/>
      <c r="EOC391" s="449"/>
      <c r="EOD391" s="449"/>
      <c r="EOE391" s="449"/>
      <c r="EOF391" s="449"/>
      <c r="EOG391" s="449"/>
      <c r="EOH391" s="449"/>
      <c r="EOI391" s="449"/>
      <c r="EOJ391" s="449"/>
      <c r="EOK391" s="449"/>
      <c r="EOL391" s="449"/>
      <c r="EOM391" s="449"/>
      <c r="EON391" s="449"/>
      <c r="EOO391" s="449"/>
      <c r="EOP391" s="449"/>
      <c r="EOQ391" s="449"/>
      <c r="EOR391" s="449"/>
      <c r="EOS391" s="449"/>
      <c r="EOT391" s="449"/>
      <c r="EOU391" s="449"/>
      <c r="EOV391" s="449"/>
      <c r="EOW391" s="449"/>
      <c r="EOX391" s="449"/>
      <c r="EOY391" s="449"/>
      <c r="EOZ391" s="449"/>
      <c r="EPA391" s="449"/>
      <c r="EPB391" s="449"/>
      <c r="EPC391" s="449"/>
      <c r="EPD391" s="449"/>
      <c r="EPE391" s="449"/>
      <c r="EPF391" s="449"/>
      <c r="EPG391" s="449"/>
      <c r="EPH391" s="449"/>
      <c r="EPI391" s="449"/>
      <c r="EPJ391" s="449"/>
      <c r="EPK391" s="449"/>
      <c r="EPL391" s="449"/>
      <c r="EPM391" s="449"/>
      <c r="EPN391" s="449"/>
      <c r="EPO391" s="449"/>
      <c r="EPP391" s="449"/>
      <c r="EPQ391" s="449"/>
      <c r="EPR391" s="449"/>
      <c r="EPS391" s="449"/>
      <c r="EPT391" s="449"/>
      <c r="EPU391" s="449"/>
      <c r="EPV391" s="449"/>
      <c r="EPW391" s="449"/>
      <c r="EPX391" s="449"/>
      <c r="EPY391" s="449"/>
      <c r="EPZ391" s="449"/>
      <c r="EQA391" s="449"/>
      <c r="EQB391" s="449"/>
      <c r="EQC391" s="449"/>
      <c r="EQD391" s="449"/>
      <c r="EQE391" s="449"/>
      <c r="EQF391" s="449"/>
      <c r="EQG391" s="449"/>
      <c r="EQH391" s="449"/>
      <c r="EQI391" s="449"/>
      <c r="EQJ391" s="449"/>
      <c r="EQK391" s="449"/>
      <c r="EQL391" s="449"/>
      <c r="EQM391" s="449"/>
      <c r="EQN391" s="449"/>
      <c r="EQO391" s="449"/>
      <c r="EQP391" s="449"/>
      <c r="EQQ391" s="449"/>
      <c r="EQR391" s="449"/>
      <c r="EQS391" s="449"/>
      <c r="EQT391" s="449"/>
      <c r="EQU391" s="449"/>
      <c r="EQV391" s="449"/>
      <c r="EQW391" s="449"/>
      <c r="EQX391" s="449"/>
      <c r="EQY391" s="449"/>
      <c r="EQZ391" s="449"/>
      <c r="ERA391" s="449"/>
      <c r="ERB391" s="449"/>
      <c r="ERC391" s="449"/>
      <c r="ERD391" s="449"/>
      <c r="ERE391" s="449"/>
      <c r="ERF391" s="449"/>
      <c r="ERG391" s="449"/>
      <c r="ERH391" s="449"/>
      <c r="ERI391" s="449"/>
      <c r="ERJ391" s="449"/>
      <c r="ERK391" s="449"/>
      <c r="ERL391" s="449"/>
      <c r="ERM391" s="449"/>
      <c r="ERN391" s="449"/>
      <c r="ERO391" s="449"/>
      <c r="ERP391" s="449"/>
      <c r="ERQ391" s="449"/>
      <c r="ERR391" s="449"/>
      <c r="ERS391" s="449"/>
      <c r="ERT391" s="449"/>
      <c r="ERU391" s="449"/>
      <c r="ERV391" s="449"/>
      <c r="ERW391" s="449"/>
      <c r="ERX391" s="449"/>
      <c r="ERY391" s="449"/>
      <c r="ERZ391" s="449"/>
      <c r="ESA391" s="449"/>
      <c r="ESB391" s="449"/>
      <c r="ESC391" s="449"/>
      <c r="ESD391" s="449"/>
      <c r="ESE391" s="449"/>
      <c r="ESF391" s="449"/>
      <c r="ESG391" s="449"/>
      <c r="ESH391" s="449"/>
      <c r="ESI391" s="449"/>
      <c r="ESJ391" s="449"/>
      <c r="ESK391" s="449"/>
      <c r="ESL391" s="449"/>
      <c r="ESM391" s="449"/>
      <c r="ESN391" s="449"/>
      <c r="ESO391" s="449"/>
      <c r="ESP391" s="449"/>
      <c r="ESQ391" s="449"/>
      <c r="ESR391" s="449"/>
      <c r="ESS391" s="449"/>
      <c r="EST391" s="449"/>
      <c r="ESU391" s="449"/>
      <c r="ESV391" s="449"/>
      <c r="ESW391" s="449"/>
      <c r="ESX391" s="449"/>
      <c r="ESY391" s="449"/>
      <c r="ESZ391" s="449"/>
      <c r="ETA391" s="449"/>
      <c r="ETB391" s="449"/>
      <c r="ETC391" s="449"/>
      <c r="ETD391" s="449"/>
      <c r="ETE391" s="449"/>
      <c r="ETF391" s="449"/>
      <c r="ETG391" s="449"/>
      <c r="ETH391" s="449"/>
      <c r="ETI391" s="449"/>
      <c r="ETJ391" s="449"/>
      <c r="ETK391" s="449"/>
      <c r="ETL391" s="449"/>
      <c r="ETM391" s="449"/>
      <c r="ETN391" s="449"/>
      <c r="ETO391" s="449"/>
      <c r="ETP391" s="449"/>
      <c r="ETQ391" s="449"/>
      <c r="ETR391" s="449"/>
      <c r="ETS391" s="449"/>
      <c r="ETT391" s="449"/>
      <c r="ETU391" s="449"/>
      <c r="ETV391" s="449"/>
      <c r="ETW391" s="449"/>
      <c r="ETX391" s="449"/>
      <c r="ETY391" s="449"/>
      <c r="ETZ391" s="449"/>
      <c r="EUA391" s="449"/>
      <c r="EUB391" s="449"/>
      <c r="EUC391" s="449"/>
      <c r="EUD391" s="449"/>
      <c r="EUE391" s="449"/>
      <c r="EUF391" s="449"/>
      <c r="EUG391" s="449"/>
      <c r="EUH391" s="449"/>
      <c r="EUI391" s="449"/>
      <c r="EUJ391" s="449"/>
      <c r="EUK391" s="449"/>
      <c r="EUL391" s="449"/>
      <c r="EUM391" s="449"/>
      <c r="EUN391" s="449"/>
      <c r="EUO391" s="449"/>
      <c r="EUP391" s="449"/>
      <c r="EUQ391" s="449"/>
      <c r="EUR391" s="449"/>
      <c r="EUS391" s="449"/>
      <c r="EUT391" s="449"/>
      <c r="EUU391" s="449"/>
      <c r="EUV391" s="449"/>
      <c r="EUW391" s="449"/>
      <c r="EUX391" s="449"/>
      <c r="EUY391" s="449"/>
      <c r="EUZ391" s="449"/>
      <c r="EVA391" s="449"/>
      <c r="EVB391" s="449"/>
      <c r="EVC391" s="449"/>
      <c r="EVD391" s="449"/>
      <c r="EVE391" s="449"/>
      <c r="EVF391" s="449"/>
      <c r="EVG391" s="449"/>
      <c r="EVH391" s="449"/>
      <c r="EVI391" s="449"/>
      <c r="EVJ391" s="449"/>
      <c r="EVK391" s="449"/>
      <c r="EVL391" s="449"/>
      <c r="EVM391" s="449"/>
      <c r="EVN391" s="449"/>
      <c r="EVO391" s="449"/>
      <c r="EVP391" s="449"/>
      <c r="EVQ391" s="449"/>
      <c r="EVR391" s="449"/>
      <c r="EVS391" s="449"/>
      <c r="EVT391" s="449"/>
      <c r="EVU391" s="449"/>
      <c r="EVV391" s="449"/>
      <c r="EVW391" s="449"/>
      <c r="EVX391" s="449"/>
      <c r="EVY391" s="449"/>
      <c r="EVZ391" s="449"/>
      <c r="EWA391" s="449"/>
      <c r="EWB391" s="449"/>
      <c r="EWC391" s="449"/>
      <c r="EWD391" s="449"/>
      <c r="EWE391" s="449"/>
      <c r="EWF391" s="449"/>
      <c r="EWG391" s="449"/>
      <c r="EWH391" s="449"/>
      <c r="EWI391" s="449"/>
      <c r="EWJ391" s="449"/>
      <c r="EWK391" s="449"/>
      <c r="EWL391" s="449"/>
      <c r="EWM391" s="449"/>
      <c r="EWN391" s="449"/>
      <c r="EWO391" s="449"/>
      <c r="EWP391" s="449"/>
      <c r="EWQ391" s="449"/>
      <c r="EWR391" s="449"/>
      <c r="EWS391" s="449"/>
      <c r="EWT391" s="449"/>
      <c r="EWU391" s="449"/>
      <c r="EWV391" s="449"/>
      <c r="EWW391" s="449"/>
      <c r="EWX391" s="449"/>
      <c r="EWY391" s="449"/>
      <c r="EWZ391" s="449"/>
      <c r="EXA391" s="449"/>
      <c r="EXB391" s="449"/>
      <c r="EXC391" s="449"/>
      <c r="EXD391" s="449"/>
      <c r="EXE391" s="449"/>
      <c r="EXF391" s="449"/>
      <c r="EXG391" s="449"/>
      <c r="EXH391" s="449"/>
      <c r="EXI391" s="449"/>
      <c r="EXJ391" s="449"/>
      <c r="EXK391" s="449"/>
      <c r="EXL391" s="449"/>
      <c r="EXM391" s="449"/>
      <c r="EXN391" s="449"/>
      <c r="EXO391" s="449"/>
      <c r="EXP391" s="449"/>
      <c r="EXQ391" s="449"/>
      <c r="EXR391" s="449"/>
      <c r="EXS391" s="449"/>
      <c r="EXT391" s="449"/>
      <c r="EXU391" s="449"/>
      <c r="EXV391" s="449"/>
      <c r="EXW391" s="449"/>
      <c r="EXX391" s="449"/>
      <c r="EXY391" s="449"/>
      <c r="EXZ391" s="449"/>
      <c r="EYA391" s="449"/>
      <c r="EYB391" s="449"/>
      <c r="EYC391" s="449"/>
      <c r="EYD391" s="449"/>
      <c r="EYE391" s="449"/>
      <c r="EYF391" s="449"/>
      <c r="EYG391" s="449"/>
      <c r="EYH391" s="449"/>
      <c r="EYI391" s="449"/>
      <c r="EYJ391" s="449"/>
      <c r="EYK391" s="449"/>
      <c r="EYL391" s="449"/>
      <c r="EYM391" s="449"/>
      <c r="EYN391" s="449"/>
      <c r="EYO391" s="449"/>
      <c r="EYP391" s="449"/>
      <c r="EYQ391" s="449"/>
      <c r="EYR391" s="449"/>
      <c r="EYS391" s="449"/>
      <c r="EYT391" s="449"/>
      <c r="EYU391" s="449"/>
      <c r="EYV391" s="449"/>
      <c r="EYW391" s="449"/>
      <c r="EYX391" s="449"/>
      <c r="EYY391" s="449"/>
      <c r="EYZ391" s="449"/>
      <c r="EZA391" s="449"/>
      <c r="EZB391" s="449"/>
      <c r="EZC391" s="449"/>
      <c r="EZD391" s="449"/>
      <c r="EZE391" s="449"/>
      <c r="EZF391" s="449"/>
      <c r="EZG391" s="449"/>
      <c r="EZH391" s="449"/>
      <c r="EZI391" s="449"/>
      <c r="EZJ391" s="449"/>
      <c r="EZK391" s="449"/>
      <c r="EZL391" s="449"/>
      <c r="EZM391" s="449"/>
      <c r="EZN391" s="449"/>
      <c r="EZO391" s="449"/>
      <c r="EZP391" s="449"/>
      <c r="EZQ391" s="449"/>
      <c r="EZR391" s="449"/>
      <c r="EZS391" s="449"/>
      <c r="EZT391" s="449"/>
      <c r="EZU391" s="449"/>
      <c r="EZV391" s="449"/>
      <c r="EZW391" s="449"/>
      <c r="EZX391" s="449"/>
      <c r="EZY391" s="449"/>
      <c r="EZZ391" s="449"/>
      <c r="FAA391" s="449"/>
      <c r="FAB391" s="449"/>
      <c r="FAC391" s="449"/>
      <c r="FAD391" s="449"/>
      <c r="FAE391" s="449"/>
      <c r="FAF391" s="449"/>
      <c r="FAG391" s="449"/>
      <c r="FAH391" s="449"/>
      <c r="FAI391" s="449"/>
      <c r="FAJ391" s="449"/>
      <c r="FAK391" s="449"/>
      <c r="FAL391" s="449"/>
      <c r="FAM391" s="449"/>
      <c r="FAN391" s="449"/>
      <c r="FAO391" s="449"/>
      <c r="FAP391" s="449"/>
      <c r="FAQ391" s="449"/>
      <c r="FAR391" s="449"/>
      <c r="FAS391" s="449"/>
      <c r="FAT391" s="449"/>
      <c r="FAU391" s="449"/>
      <c r="FAV391" s="449"/>
      <c r="FAW391" s="449"/>
      <c r="FAX391" s="449"/>
      <c r="FAY391" s="449"/>
      <c r="FAZ391" s="449"/>
      <c r="FBA391" s="449"/>
      <c r="FBB391" s="449"/>
      <c r="FBC391" s="449"/>
      <c r="FBD391" s="449"/>
      <c r="FBE391" s="449"/>
      <c r="FBF391" s="449"/>
      <c r="FBG391" s="449"/>
      <c r="FBH391" s="449"/>
      <c r="FBI391" s="449"/>
      <c r="FBJ391" s="449"/>
      <c r="FBK391" s="449"/>
      <c r="FBL391" s="449"/>
      <c r="FBM391" s="449"/>
      <c r="FBN391" s="449"/>
      <c r="FBO391" s="449"/>
      <c r="FBP391" s="449"/>
      <c r="FBQ391" s="449"/>
      <c r="FBR391" s="449"/>
      <c r="FBS391" s="449"/>
      <c r="FBT391" s="449"/>
      <c r="FBU391" s="449"/>
      <c r="FBV391" s="449"/>
      <c r="FBW391" s="449"/>
      <c r="FBX391" s="449"/>
      <c r="FBY391" s="449"/>
      <c r="FBZ391" s="449"/>
      <c r="FCA391" s="449"/>
      <c r="FCB391" s="449"/>
      <c r="FCC391" s="449"/>
      <c r="FCD391" s="449"/>
      <c r="FCE391" s="449"/>
      <c r="FCF391" s="449"/>
      <c r="FCG391" s="449"/>
      <c r="FCH391" s="449"/>
      <c r="FCI391" s="449"/>
      <c r="FCJ391" s="449"/>
      <c r="FCK391" s="449"/>
      <c r="FCL391" s="449"/>
      <c r="FCM391" s="449"/>
      <c r="FCN391" s="449"/>
      <c r="FCO391" s="449"/>
      <c r="FCP391" s="449"/>
      <c r="FCQ391" s="449"/>
      <c r="FCR391" s="449"/>
      <c r="FCS391" s="449"/>
      <c r="FCT391" s="449"/>
      <c r="FCU391" s="449"/>
      <c r="FCV391" s="449"/>
      <c r="FCW391" s="449"/>
      <c r="FCX391" s="449"/>
      <c r="FCY391" s="449"/>
      <c r="FCZ391" s="449"/>
      <c r="FDA391" s="449"/>
      <c r="FDB391" s="449"/>
      <c r="FDC391" s="449"/>
      <c r="FDD391" s="449"/>
      <c r="FDE391" s="449"/>
      <c r="FDF391" s="449"/>
      <c r="FDG391" s="449"/>
      <c r="FDH391" s="449"/>
      <c r="FDI391" s="449"/>
      <c r="FDJ391" s="449"/>
      <c r="FDK391" s="449"/>
      <c r="FDL391" s="449"/>
      <c r="FDM391" s="449"/>
      <c r="FDN391" s="449"/>
      <c r="FDO391" s="449"/>
      <c r="FDP391" s="449"/>
      <c r="FDQ391" s="449"/>
      <c r="FDR391" s="449"/>
      <c r="FDS391" s="449"/>
      <c r="FDT391" s="449"/>
      <c r="FDU391" s="449"/>
      <c r="FDV391" s="449"/>
      <c r="FDW391" s="449"/>
      <c r="FDX391" s="449"/>
      <c r="FDY391" s="449"/>
      <c r="FDZ391" s="449"/>
      <c r="FEA391" s="449"/>
      <c r="FEB391" s="449"/>
      <c r="FEC391" s="449"/>
      <c r="FED391" s="449"/>
      <c r="FEE391" s="449"/>
      <c r="FEF391" s="449"/>
      <c r="FEG391" s="449"/>
      <c r="FEH391" s="449"/>
      <c r="FEI391" s="449"/>
      <c r="FEJ391" s="449"/>
      <c r="FEK391" s="449"/>
      <c r="FEL391" s="449"/>
      <c r="FEM391" s="449"/>
      <c r="FEN391" s="449"/>
      <c r="FEO391" s="449"/>
      <c r="FEP391" s="449"/>
      <c r="FEQ391" s="449"/>
      <c r="FER391" s="449"/>
      <c r="FES391" s="449"/>
      <c r="FET391" s="449"/>
      <c r="FEU391" s="449"/>
      <c r="FEV391" s="449"/>
      <c r="FEW391" s="449"/>
      <c r="FEX391" s="449"/>
      <c r="FEY391" s="449"/>
      <c r="FEZ391" s="449"/>
      <c r="FFA391" s="449"/>
      <c r="FFB391" s="449"/>
      <c r="FFC391" s="449"/>
      <c r="FFD391" s="449"/>
      <c r="FFE391" s="449"/>
      <c r="FFF391" s="449"/>
      <c r="FFG391" s="449"/>
      <c r="FFH391" s="449"/>
      <c r="FFI391" s="449"/>
      <c r="FFJ391" s="449"/>
      <c r="FFK391" s="449"/>
      <c r="FFL391" s="449"/>
      <c r="FFM391" s="449"/>
      <c r="FFN391" s="449"/>
      <c r="FFO391" s="449"/>
      <c r="FFP391" s="449"/>
      <c r="FFQ391" s="449"/>
      <c r="FFR391" s="449"/>
      <c r="FFS391" s="449"/>
      <c r="FFT391" s="449"/>
      <c r="FFU391" s="449"/>
      <c r="FFV391" s="449"/>
      <c r="FFW391" s="449"/>
      <c r="FFX391" s="449"/>
      <c r="FFY391" s="449"/>
      <c r="FFZ391" s="449"/>
      <c r="FGA391" s="449"/>
      <c r="FGB391" s="449"/>
      <c r="FGC391" s="449"/>
      <c r="FGD391" s="449"/>
      <c r="FGE391" s="449"/>
      <c r="FGF391" s="449"/>
      <c r="FGG391" s="449"/>
      <c r="FGH391" s="449"/>
      <c r="FGI391" s="449"/>
      <c r="FGJ391" s="449"/>
      <c r="FGK391" s="449"/>
      <c r="FGL391" s="449"/>
      <c r="FGM391" s="449"/>
      <c r="FGN391" s="449"/>
      <c r="FGO391" s="449"/>
      <c r="FGP391" s="449"/>
      <c r="FGQ391" s="449"/>
      <c r="FGR391" s="449"/>
      <c r="FGS391" s="449"/>
      <c r="FGT391" s="449"/>
      <c r="FGU391" s="449"/>
      <c r="FGV391" s="449"/>
      <c r="FGW391" s="449"/>
      <c r="FGX391" s="449"/>
      <c r="FGY391" s="449"/>
      <c r="FGZ391" s="449"/>
      <c r="FHA391" s="449"/>
      <c r="FHB391" s="449"/>
      <c r="FHC391" s="449"/>
      <c r="FHD391" s="449"/>
      <c r="FHE391" s="449"/>
      <c r="FHF391" s="449"/>
      <c r="FHG391" s="449"/>
      <c r="FHH391" s="449"/>
      <c r="FHI391" s="449"/>
      <c r="FHJ391" s="449"/>
      <c r="FHK391" s="449"/>
      <c r="FHL391" s="449"/>
      <c r="FHM391" s="449"/>
      <c r="FHN391" s="449"/>
      <c r="FHO391" s="449"/>
      <c r="FHP391" s="449"/>
      <c r="FHQ391" s="449"/>
      <c r="FHR391" s="449"/>
      <c r="FHS391" s="449"/>
      <c r="FHT391" s="449"/>
      <c r="FHU391" s="449"/>
      <c r="FHV391" s="449"/>
      <c r="FHW391" s="449"/>
      <c r="FHX391" s="449"/>
      <c r="FHY391" s="449"/>
      <c r="FHZ391" s="449"/>
      <c r="FIA391" s="449"/>
      <c r="FIB391" s="449"/>
      <c r="FIC391" s="449"/>
      <c r="FID391" s="449"/>
      <c r="FIE391" s="449"/>
      <c r="FIF391" s="449"/>
      <c r="FIG391" s="449"/>
      <c r="FIH391" s="449"/>
      <c r="FII391" s="449"/>
      <c r="FIJ391" s="449"/>
      <c r="FIK391" s="449"/>
      <c r="FIL391" s="449"/>
      <c r="FIM391" s="449"/>
      <c r="FIN391" s="449"/>
      <c r="FIO391" s="449"/>
      <c r="FIP391" s="449"/>
      <c r="FIQ391" s="449"/>
      <c r="FIR391" s="449"/>
      <c r="FIS391" s="449"/>
      <c r="FIT391" s="449"/>
      <c r="FIU391" s="449"/>
      <c r="FIV391" s="449"/>
      <c r="FIW391" s="449"/>
      <c r="FIX391" s="449"/>
      <c r="FIY391" s="449"/>
      <c r="FIZ391" s="449"/>
      <c r="FJA391" s="449"/>
      <c r="FJB391" s="449"/>
      <c r="FJC391" s="449"/>
      <c r="FJD391" s="449"/>
      <c r="FJE391" s="449"/>
      <c r="FJF391" s="449"/>
      <c r="FJG391" s="449"/>
      <c r="FJH391" s="449"/>
      <c r="FJI391" s="449"/>
      <c r="FJJ391" s="449"/>
      <c r="FJK391" s="449"/>
      <c r="FJL391" s="449"/>
      <c r="FJM391" s="449"/>
      <c r="FJN391" s="449"/>
      <c r="FJO391" s="449"/>
      <c r="FJP391" s="449"/>
      <c r="FJQ391" s="449"/>
      <c r="FJR391" s="449"/>
      <c r="FJS391" s="449"/>
      <c r="FJT391" s="449"/>
      <c r="FJU391" s="449"/>
      <c r="FJV391" s="449"/>
      <c r="FJW391" s="449"/>
      <c r="FJX391" s="449"/>
      <c r="FJY391" s="449"/>
      <c r="FJZ391" s="449"/>
      <c r="FKA391" s="449"/>
      <c r="FKB391" s="449"/>
      <c r="FKC391" s="449"/>
      <c r="FKD391" s="449"/>
      <c r="FKE391" s="449"/>
      <c r="FKF391" s="449"/>
      <c r="FKG391" s="449"/>
      <c r="FKH391" s="449"/>
      <c r="FKI391" s="449"/>
      <c r="FKJ391" s="449"/>
      <c r="FKK391" s="449"/>
      <c r="FKL391" s="449"/>
      <c r="FKM391" s="449"/>
      <c r="FKN391" s="449"/>
      <c r="FKO391" s="449"/>
      <c r="FKP391" s="449"/>
      <c r="FKQ391" s="449"/>
      <c r="FKR391" s="449"/>
      <c r="FKS391" s="449"/>
      <c r="FKT391" s="449"/>
      <c r="FKU391" s="449"/>
      <c r="FKV391" s="449"/>
      <c r="FKW391" s="449"/>
      <c r="FKX391" s="449"/>
      <c r="FKY391" s="449"/>
      <c r="FKZ391" s="449"/>
      <c r="FLA391" s="449"/>
      <c r="FLB391" s="449"/>
      <c r="FLC391" s="449"/>
      <c r="FLD391" s="449"/>
      <c r="FLE391" s="449"/>
      <c r="FLF391" s="449"/>
      <c r="FLG391" s="449"/>
      <c r="FLH391" s="449"/>
      <c r="FLI391" s="449"/>
      <c r="FLJ391" s="449"/>
      <c r="FLK391" s="449"/>
      <c r="FLL391" s="449"/>
      <c r="FLM391" s="449"/>
      <c r="FLN391" s="449"/>
      <c r="FLO391" s="449"/>
      <c r="FLP391" s="449"/>
      <c r="FLQ391" s="449"/>
      <c r="FLR391" s="449"/>
      <c r="FLS391" s="449"/>
      <c r="FLT391" s="449"/>
      <c r="FLU391" s="449"/>
      <c r="FLV391" s="449"/>
      <c r="FLW391" s="449"/>
      <c r="FLX391" s="449"/>
      <c r="FLY391" s="449"/>
      <c r="FLZ391" s="449"/>
      <c r="FMA391" s="449"/>
      <c r="FMB391" s="449"/>
      <c r="FMC391" s="449"/>
      <c r="FMD391" s="449"/>
      <c r="FME391" s="449"/>
      <c r="FMF391" s="449"/>
      <c r="FMG391" s="449"/>
      <c r="FMH391" s="449"/>
      <c r="FMI391" s="449"/>
      <c r="FMJ391" s="449"/>
      <c r="FMK391" s="449"/>
      <c r="FML391" s="449"/>
      <c r="FMM391" s="449"/>
      <c r="FMN391" s="449"/>
      <c r="FMO391" s="449"/>
      <c r="FMP391" s="449"/>
      <c r="FMQ391" s="449"/>
      <c r="FMR391" s="449"/>
      <c r="FMS391" s="449"/>
      <c r="FMT391" s="449"/>
      <c r="FMU391" s="449"/>
      <c r="FMV391" s="449"/>
      <c r="FMW391" s="449"/>
      <c r="FMX391" s="449"/>
      <c r="FMY391" s="449"/>
      <c r="FMZ391" s="449"/>
      <c r="FNA391" s="449"/>
      <c r="FNB391" s="449"/>
      <c r="FNC391" s="449"/>
      <c r="FND391" s="449"/>
      <c r="FNE391" s="449"/>
      <c r="FNF391" s="449"/>
      <c r="FNG391" s="449"/>
      <c r="FNH391" s="449"/>
      <c r="FNI391" s="449"/>
      <c r="FNJ391" s="449"/>
      <c r="FNK391" s="449"/>
      <c r="FNL391" s="449"/>
      <c r="FNM391" s="449"/>
      <c r="FNN391" s="449"/>
      <c r="FNO391" s="449"/>
      <c r="FNP391" s="449"/>
      <c r="FNQ391" s="449"/>
      <c r="FNR391" s="449"/>
      <c r="FNS391" s="449"/>
      <c r="FNT391" s="449"/>
      <c r="FNU391" s="449"/>
      <c r="FNV391" s="449"/>
      <c r="FNW391" s="449"/>
      <c r="FNX391" s="449"/>
      <c r="FNY391" s="449"/>
      <c r="FNZ391" s="449"/>
      <c r="FOA391" s="449"/>
      <c r="FOB391" s="449"/>
      <c r="FOC391" s="449"/>
      <c r="FOD391" s="449"/>
      <c r="FOE391" s="449"/>
      <c r="FOF391" s="449"/>
      <c r="FOG391" s="449"/>
      <c r="FOH391" s="449"/>
      <c r="FOI391" s="449"/>
      <c r="FOJ391" s="449"/>
      <c r="FOK391" s="449"/>
      <c r="FOL391" s="449"/>
      <c r="FOM391" s="449"/>
      <c r="FON391" s="449"/>
      <c r="FOO391" s="449"/>
      <c r="FOP391" s="449"/>
      <c r="FOQ391" s="449"/>
      <c r="FOR391" s="449"/>
      <c r="FOS391" s="449"/>
      <c r="FOT391" s="449"/>
      <c r="FOU391" s="449"/>
      <c r="FOV391" s="449"/>
      <c r="FOW391" s="449"/>
      <c r="FOX391" s="449"/>
      <c r="FOY391" s="449"/>
      <c r="FOZ391" s="449"/>
      <c r="FPA391" s="449"/>
      <c r="FPB391" s="449"/>
      <c r="FPC391" s="449"/>
      <c r="FPD391" s="449"/>
      <c r="FPE391" s="449"/>
      <c r="FPF391" s="449"/>
      <c r="FPG391" s="449"/>
      <c r="FPH391" s="449"/>
      <c r="FPI391" s="449"/>
      <c r="FPJ391" s="449"/>
      <c r="FPK391" s="449"/>
      <c r="FPL391" s="449"/>
      <c r="FPM391" s="449"/>
      <c r="FPN391" s="449"/>
      <c r="FPO391" s="449"/>
      <c r="FPP391" s="449"/>
      <c r="FPQ391" s="449"/>
      <c r="FPR391" s="449"/>
      <c r="FPS391" s="449"/>
      <c r="FPT391" s="449"/>
      <c r="FPU391" s="449"/>
      <c r="FPV391" s="449"/>
      <c r="FPW391" s="449"/>
      <c r="FPX391" s="449"/>
      <c r="FPY391" s="449"/>
      <c r="FPZ391" s="449"/>
      <c r="FQA391" s="449"/>
      <c r="FQB391" s="449"/>
      <c r="FQC391" s="449"/>
      <c r="FQD391" s="449"/>
      <c r="FQE391" s="449"/>
      <c r="FQF391" s="449"/>
      <c r="FQG391" s="449"/>
      <c r="FQH391" s="449"/>
      <c r="FQI391" s="449"/>
      <c r="FQJ391" s="449"/>
      <c r="FQK391" s="449"/>
      <c r="FQL391" s="449"/>
      <c r="FQM391" s="449"/>
      <c r="FQN391" s="449"/>
      <c r="FQO391" s="449"/>
      <c r="FQP391" s="449"/>
      <c r="FQQ391" s="449"/>
      <c r="FQR391" s="449"/>
      <c r="FQS391" s="449"/>
      <c r="FQT391" s="449"/>
      <c r="FQU391" s="449"/>
      <c r="FQV391" s="449"/>
      <c r="FQW391" s="449"/>
      <c r="FQX391" s="449"/>
      <c r="FQY391" s="449"/>
      <c r="FQZ391" s="449"/>
      <c r="FRA391" s="449"/>
      <c r="FRB391" s="449"/>
      <c r="FRC391" s="449"/>
      <c r="FRD391" s="449"/>
      <c r="FRE391" s="449"/>
      <c r="FRF391" s="449"/>
      <c r="FRG391" s="449"/>
      <c r="FRH391" s="449"/>
      <c r="FRI391" s="449"/>
      <c r="FRJ391" s="449"/>
      <c r="FRK391" s="449"/>
      <c r="FRL391" s="449"/>
      <c r="FRM391" s="449"/>
      <c r="FRN391" s="449"/>
      <c r="FRO391" s="449"/>
      <c r="FRP391" s="449"/>
      <c r="FRQ391" s="449"/>
      <c r="FRR391" s="449"/>
      <c r="FRS391" s="449"/>
      <c r="FRT391" s="449"/>
      <c r="FRU391" s="449"/>
      <c r="FRV391" s="449"/>
      <c r="FRW391" s="449"/>
      <c r="FRX391" s="449"/>
      <c r="FRY391" s="449"/>
      <c r="FRZ391" s="449"/>
      <c r="FSA391" s="449"/>
      <c r="FSB391" s="449"/>
      <c r="FSC391" s="449"/>
      <c r="FSD391" s="449"/>
      <c r="FSE391" s="449"/>
      <c r="FSF391" s="449"/>
      <c r="FSG391" s="449"/>
      <c r="FSH391" s="449"/>
      <c r="FSI391" s="449"/>
      <c r="FSJ391" s="449"/>
      <c r="FSK391" s="449"/>
      <c r="FSL391" s="449"/>
      <c r="FSM391" s="449"/>
      <c r="FSN391" s="449"/>
      <c r="FSO391" s="449"/>
      <c r="FSP391" s="449"/>
      <c r="FSQ391" s="449"/>
      <c r="FSR391" s="449"/>
      <c r="FSS391" s="449"/>
      <c r="FST391" s="449"/>
      <c r="FSU391" s="449"/>
      <c r="FSV391" s="449"/>
      <c r="FSW391" s="449"/>
      <c r="FSX391" s="449"/>
      <c r="FSY391" s="449"/>
      <c r="FSZ391" s="449"/>
      <c r="FTA391" s="449"/>
      <c r="FTB391" s="449"/>
      <c r="FTC391" s="449"/>
      <c r="FTD391" s="449"/>
      <c r="FTE391" s="449"/>
      <c r="FTF391" s="449"/>
      <c r="FTG391" s="449"/>
      <c r="FTH391" s="449"/>
      <c r="FTI391" s="449"/>
      <c r="FTJ391" s="449"/>
      <c r="FTK391" s="449"/>
      <c r="FTL391" s="449"/>
      <c r="FTM391" s="449"/>
      <c r="FTN391" s="449"/>
      <c r="FTO391" s="449"/>
      <c r="FTP391" s="449"/>
      <c r="FTQ391" s="449"/>
      <c r="FTR391" s="449"/>
      <c r="FTS391" s="449"/>
      <c r="FTT391" s="449"/>
      <c r="FTU391" s="449"/>
      <c r="FTV391" s="449"/>
      <c r="FTW391" s="449"/>
      <c r="FTX391" s="449"/>
      <c r="FTY391" s="449"/>
      <c r="FTZ391" s="449"/>
      <c r="FUA391" s="449"/>
      <c r="FUB391" s="449"/>
      <c r="FUC391" s="449"/>
      <c r="FUD391" s="449"/>
      <c r="FUE391" s="449"/>
      <c r="FUF391" s="449"/>
      <c r="FUG391" s="449"/>
      <c r="FUH391" s="449"/>
      <c r="FUI391" s="449"/>
      <c r="FUJ391" s="449"/>
      <c r="FUK391" s="449"/>
      <c r="FUL391" s="449"/>
      <c r="FUM391" s="449"/>
      <c r="FUN391" s="449"/>
      <c r="FUO391" s="449"/>
      <c r="FUP391" s="449"/>
      <c r="FUQ391" s="449"/>
      <c r="FUR391" s="449"/>
      <c r="FUS391" s="449"/>
      <c r="FUT391" s="449"/>
      <c r="FUU391" s="449"/>
      <c r="FUV391" s="449"/>
      <c r="FUW391" s="449"/>
      <c r="FUX391" s="449"/>
      <c r="FUY391" s="449"/>
      <c r="FUZ391" s="449"/>
      <c r="FVA391" s="449"/>
      <c r="FVB391" s="449"/>
      <c r="FVC391" s="449"/>
      <c r="FVD391" s="449"/>
      <c r="FVE391" s="449"/>
      <c r="FVF391" s="449"/>
      <c r="FVG391" s="449"/>
      <c r="FVH391" s="449"/>
      <c r="FVI391" s="449"/>
      <c r="FVJ391" s="449"/>
      <c r="FVK391" s="449"/>
      <c r="FVL391" s="449"/>
      <c r="FVM391" s="449"/>
      <c r="FVN391" s="449"/>
      <c r="FVO391" s="449"/>
      <c r="FVP391" s="449"/>
      <c r="FVQ391" s="449"/>
      <c r="FVR391" s="449"/>
      <c r="FVS391" s="449"/>
      <c r="FVT391" s="449"/>
      <c r="FVU391" s="449"/>
      <c r="FVV391" s="449"/>
      <c r="FVW391" s="449"/>
      <c r="FVX391" s="449"/>
      <c r="FVY391" s="449"/>
      <c r="FVZ391" s="449"/>
      <c r="FWA391" s="449"/>
      <c r="FWB391" s="449"/>
      <c r="FWC391" s="449"/>
      <c r="FWD391" s="449"/>
      <c r="FWE391" s="449"/>
      <c r="FWF391" s="449"/>
      <c r="FWG391" s="449"/>
      <c r="FWH391" s="449"/>
      <c r="FWI391" s="449"/>
      <c r="FWJ391" s="449"/>
      <c r="FWK391" s="449"/>
      <c r="FWL391" s="449"/>
      <c r="FWM391" s="449"/>
      <c r="FWN391" s="449"/>
      <c r="FWO391" s="449"/>
      <c r="FWP391" s="449"/>
      <c r="FWQ391" s="449"/>
      <c r="FWR391" s="449"/>
      <c r="FWS391" s="449"/>
      <c r="FWT391" s="449"/>
      <c r="FWU391" s="449"/>
      <c r="FWV391" s="449"/>
      <c r="FWW391" s="449"/>
      <c r="FWX391" s="449"/>
      <c r="FWY391" s="449"/>
      <c r="FWZ391" s="449"/>
      <c r="FXA391" s="449"/>
      <c r="FXB391" s="449"/>
      <c r="FXC391" s="449"/>
      <c r="FXD391" s="449"/>
      <c r="FXE391" s="449"/>
      <c r="FXF391" s="449"/>
      <c r="FXG391" s="449"/>
      <c r="FXH391" s="449"/>
      <c r="FXI391" s="449"/>
      <c r="FXJ391" s="449"/>
      <c r="FXK391" s="449"/>
      <c r="FXL391" s="449"/>
      <c r="FXM391" s="449"/>
      <c r="FXN391" s="449"/>
      <c r="FXO391" s="449"/>
      <c r="FXP391" s="449"/>
      <c r="FXQ391" s="449"/>
      <c r="FXR391" s="449"/>
      <c r="FXS391" s="449"/>
      <c r="FXT391" s="449"/>
      <c r="FXU391" s="449"/>
      <c r="FXV391" s="449"/>
      <c r="FXW391" s="449"/>
      <c r="FXX391" s="449"/>
      <c r="FXY391" s="449"/>
      <c r="FXZ391" s="449"/>
      <c r="FYA391" s="449"/>
      <c r="FYB391" s="449"/>
      <c r="FYC391" s="449"/>
      <c r="FYD391" s="449"/>
      <c r="FYE391" s="449"/>
      <c r="FYF391" s="449"/>
      <c r="FYG391" s="449"/>
      <c r="FYH391" s="449"/>
      <c r="FYI391" s="449"/>
      <c r="FYJ391" s="449"/>
      <c r="FYK391" s="449"/>
      <c r="FYL391" s="449"/>
      <c r="FYM391" s="449"/>
      <c r="FYN391" s="449"/>
      <c r="FYO391" s="449"/>
      <c r="FYP391" s="449"/>
      <c r="FYQ391" s="449"/>
      <c r="FYR391" s="449"/>
      <c r="FYS391" s="449"/>
      <c r="FYT391" s="449"/>
      <c r="FYU391" s="449"/>
      <c r="FYV391" s="449"/>
      <c r="FYW391" s="449"/>
      <c r="FYX391" s="449"/>
      <c r="FYY391" s="449"/>
      <c r="FYZ391" s="449"/>
      <c r="FZA391" s="449"/>
      <c r="FZB391" s="449"/>
      <c r="FZC391" s="449"/>
      <c r="FZD391" s="449"/>
      <c r="FZE391" s="449"/>
      <c r="FZF391" s="449"/>
      <c r="FZG391" s="449"/>
      <c r="FZH391" s="449"/>
      <c r="FZI391" s="449"/>
      <c r="FZJ391" s="449"/>
      <c r="FZK391" s="449"/>
      <c r="FZL391" s="449"/>
      <c r="FZM391" s="449"/>
      <c r="FZN391" s="449"/>
      <c r="FZO391" s="449"/>
      <c r="FZP391" s="449"/>
      <c r="FZQ391" s="449"/>
      <c r="FZR391" s="449"/>
      <c r="FZS391" s="449"/>
      <c r="FZT391" s="449"/>
      <c r="FZU391" s="449"/>
      <c r="FZV391" s="449"/>
      <c r="FZW391" s="449"/>
      <c r="FZX391" s="449"/>
      <c r="FZY391" s="449"/>
      <c r="FZZ391" s="449"/>
      <c r="GAA391" s="449"/>
      <c r="GAB391" s="449"/>
      <c r="GAC391" s="449"/>
      <c r="GAD391" s="449"/>
      <c r="GAE391" s="449"/>
      <c r="GAF391" s="449"/>
      <c r="GAG391" s="449"/>
      <c r="GAH391" s="449"/>
      <c r="GAI391" s="449"/>
      <c r="GAJ391" s="449"/>
      <c r="GAK391" s="449"/>
      <c r="GAL391" s="449"/>
      <c r="GAM391" s="449"/>
      <c r="GAN391" s="449"/>
      <c r="GAO391" s="449"/>
      <c r="GAP391" s="449"/>
      <c r="GAQ391" s="449"/>
      <c r="GAR391" s="449"/>
      <c r="GAS391" s="449"/>
      <c r="GAT391" s="449"/>
      <c r="GAU391" s="449"/>
      <c r="GAV391" s="449"/>
      <c r="GAW391" s="449"/>
      <c r="GAX391" s="449"/>
      <c r="GAY391" s="449"/>
      <c r="GAZ391" s="449"/>
      <c r="GBA391" s="449"/>
      <c r="GBB391" s="449"/>
      <c r="GBC391" s="449"/>
      <c r="GBD391" s="449"/>
      <c r="GBE391" s="449"/>
      <c r="GBF391" s="449"/>
      <c r="GBG391" s="449"/>
      <c r="GBH391" s="449"/>
      <c r="GBI391" s="449"/>
      <c r="GBJ391" s="449"/>
      <c r="GBK391" s="449"/>
      <c r="GBL391" s="449"/>
      <c r="GBM391" s="449"/>
      <c r="GBN391" s="449"/>
      <c r="GBO391" s="449"/>
      <c r="GBP391" s="449"/>
      <c r="GBQ391" s="449"/>
      <c r="GBR391" s="449"/>
      <c r="GBS391" s="449"/>
      <c r="GBT391" s="449"/>
      <c r="GBU391" s="449"/>
      <c r="GBV391" s="449"/>
      <c r="GBW391" s="449"/>
      <c r="GBX391" s="449"/>
      <c r="GBY391" s="449"/>
      <c r="GBZ391" s="449"/>
      <c r="GCA391" s="449"/>
      <c r="GCB391" s="449"/>
      <c r="GCC391" s="449"/>
      <c r="GCD391" s="449"/>
      <c r="GCE391" s="449"/>
      <c r="GCF391" s="449"/>
      <c r="GCG391" s="449"/>
      <c r="GCH391" s="449"/>
      <c r="GCI391" s="449"/>
      <c r="GCJ391" s="449"/>
      <c r="GCK391" s="449"/>
      <c r="GCL391" s="449"/>
      <c r="GCM391" s="449"/>
      <c r="GCN391" s="449"/>
      <c r="GCO391" s="449"/>
      <c r="GCP391" s="449"/>
      <c r="GCQ391" s="449"/>
      <c r="GCR391" s="449"/>
      <c r="GCS391" s="449"/>
      <c r="GCT391" s="449"/>
      <c r="GCU391" s="449"/>
      <c r="GCV391" s="449"/>
      <c r="GCW391" s="449"/>
      <c r="GCX391" s="449"/>
      <c r="GCY391" s="449"/>
      <c r="GCZ391" s="449"/>
      <c r="GDA391" s="449"/>
      <c r="GDB391" s="449"/>
      <c r="GDC391" s="449"/>
      <c r="GDD391" s="449"/>
      <c r="GDE391" s="449"/>
      <c r="GDF391" s="449"/>
      <c r="GDG391" s="449"/>
      <c r="GDH391" s="449"/>
      <c r="GDI391" s="449"/>
      <c r="GDJ391" s="449"/>
      <c r="GDK391" s="449"/>
      <c r="GDL391" s="449"/>
      <c r="GDM391" s="449"/>
      <c r="GDN391" s="449"/>
      <c r="GDO391" s="449"/>
      <c r="GDP391" s="449"/>
      <c r="GDQ391" s="449"/>
      <c r="GDR391" s="449"/>
      <c r="GDS391" s="449"/>
      <c r="GDT391" s="449"/>
      <c r="GDU391" s="449"/>
      <c r="GDV391" s="449"/>
      <c r="GDW391" s="449"/>
      <c r="GDX391" s="449"/>
      <c r="GDY391" s="449"/>
      <c r="GDZ391" s="449"/>
      <c r="GEA391" s="449"/>
      <c r="GEB391" s="449"/>
      <c r="GEC391" s="449"/>
      <c r="GED391" s="449"/>
      <c r="GEE391" s="449"/>
      <c r="GEF391" s="449"/>
      <c r="GEG391" s="449"/>
      <c r="GEH391" s="449"/>
      <c r="GEI391" s="449"/>
      <c r="GEJ391" s="449"/>
      <c r="GEK391" s="449"/>
      <c r="GEL391" s="449"/>
      <c r="GEM391" s="449"/>
      <c r="GEN391" s="449"/>
      <c r="GEO391" s="449"/>
      <c r="GEP391" s="449"/>
      <c r="GEQ391" s="449"/>
      <c r="GER391" s="449"/>
      <c r="GES391" s="449"/>
      <c r="GET391" s="449"/>
      <c r="GEU391" s="449"/>
      <c r="GEV391" s="449"/>
      <c r="GEW391" s="449"/>
      <c r="GEX391" s="449"/>
      <c r="GEY391" s="449"/>
      <c r="GEZ391" s="449"/>
      <c r="GFA391" s="449"/>
      <c r="GFB391" s="449"/>
      <c r="GFC391" s="449"/>
      <c r="GFD391" s="449"/>
      <c r="GFE391" s="449"/>
      <c r="GFF391" s="449"/>
      <c r="GFG391" s="449"/>
      <c r="GFH391" s="449"/>
      <c r="GFI391" s="449"/>
      <c r="GFJ391" s="449"/>
      <c r="GFK391" s="449"/>
      <c r="GFL391" s="449"/>
      <c r="GFM391" s="449"/>
      <c r="GFN391" s="449"/>
      <c r="GFO391" s="449"/>
      <c r="GFP391" s="449"/>
      <c r="GFQ391" s="449"/>
      <c r="GFR391" s="449"/>
      <c r="GFS391" s="449"/>
      <c r="GFT391" s="449"/>
      <c r="GFU391" s="449"/>
      <c r="GFV391" s="449"/>
      <c r="GFW391" s="449"/>
      <c r="GFX391" s="449"/>
      <c r="GFY391" s="449"/>
      <c r="GFZ391" s="449"/>
      <c r="GGA391" s="449"/>
      <c r="GGB391" s="449"/>
      <c r="GGC391" s="449"/>
      <c r="GGD391" s="449"/>
      <c r="GGE391" s="449"/>
      <c r="GGF391" s="449"/>
      <c r="GGG391" s="449"/>
      <c r="GGH391" s="449"/>
      <c r="GGI391" s="449"/>
      <c r="GGJ391" s="449"/>
      <c r="GGK391" s="449"/>
      <c r="GGL391" s="449"/>
      <c r="GGM391" s="449"/>
      <c r="GGN391" s="449"/>
      <c r="GGO391" s="449"/>
      <c r="GGP391" s="449"/>
      <c r="GGQ391" s="449"/>
      <c r="GGR391" s="449"/>
      <c r="GGS391" s="449"/>
      <c r="GGT391" s="449"/>
      <c r="GGU391" s="449"/>
      <c r="GGV391" s="449"/>
      <c r="GGW391" s="449"/>
      <c r="GGX391" s="449"/>
      <c r="GGY391" s="449"/>
      <c r="GGZ391" s="449"/>
      <c r="GHA391" s="449"/>
      <c r="GHB391" s="449"/>
      <c r="GHC391" s="449"/>
      <c r="GHD391" s="449"/>
      <c r="GHE391" s="449"/>
      <c r="GHF391" s="449"/>
      <c r="GHG391" s="449"/>
      <c r="GHH391" s="449"/>
      <c r="GHI391" s="449"/>
      <c r="GHJ391" s="449"/>
      <c r="GHK391" s="449"/>
      <c r="GHL391" s="449"/>
      <c r="GHM391" s="449"/>
      <c r="GHN391" s="449"/>
      <c r="GHO391" s="449"/>
      <c r="GHP391" s="449"/>
      <c r="GHQ391" s="449"/>
      <c r="GHR391" s="449"/>
      <c r="GHS391" s="449"/>
      <c r="GHT391" s="449"/>
      <c r="GHU391" s="449"/>
      <c r="GHV391" s="449"/>
      <c r="GHW391" s="449"/>
      <c r="GHX391" s="449"/>
      <c r="GHY391" s="449"/>
      <c r="GHZ391" s="449"/>
      <c r="GIA391" s="449"/>
      <c r="GIB391" s="449"/>
      <c r="GIC391" s="449"/>
      <c r="GID391" s="449"/>
      <c r="GIE391" s="449"/>
      <c r="GIF391" s="449"/>
      <c r="GIG391" s="449"/>
      <c r="GIH391" s="449"/>
      <c r="GII391" s="449"/>
      <c r="GIJ391" s="449"/>
      <c r="GIK391" s="449"/>
      <c r="GIL391" s="449"/>
      <c r="GIM391" s="449"/>
      <c r="GIN391" s="449"/>
      <c r="GIO391" s="449"/>
      <c r="GIP391" s="449"/>
      <c r="GIQ391" s="449"/>
      <c r="GIR391" s="449"/>
      <c r="GIS391" s="449"/>
      <c r="GIT391" s="449"/>
      <c r="GIU391" s="449"/>
      <c r="GIV391" s="449"/>
      <c r="GIW391" s="449"/>
      <c r="GIX391" s="449"/>
      <c r="GIY391" s="449"/>
      <c r="GIZ391" s="449"/>
      <c r="GJA391" s="449"/>
      <c r="GJB391" s="449"/>
      <c r="GJC391" s="449"/>
      <c r="GJD391" s="449"/>
      <c r="GJE391" s="449"/>
      <c r="GJF391" s="449"/>
      <c r="GJG391" s="449"/>
      <c r="GJH391" s="449"/>
      <c r="GJI391" s="449"/>
      <c r="GJJ391" s="449"/>
      <c r="GJK391" s="449"/>
      <c r="GJL391" s="449"/>
      <c r="GJM391" s="449"/>
      <c r="GJN391" s="449"/>
      <c r="GJO391" s="449"/>
      <c r="GJP391" s="449"/>
      <c r="GJQ391" s="449"/>
      <c r="GJR391" s="449"/>
      <c r="GJS391" s="449"/>
      <c r="GJT391" s="449"/>
      <c r="GJU391" s="449"/>
      <c r="GJV391" s="449"/>
      <c r="GJW391" s="449"/>
      <c r="GJX391" s="449"/>
      <c r="GJY391" s="449"/>
      <c r="GJZ391" s="449"/>
      <c r="GKA391" s="449"/>
      <c r="GKB391" s="449"/>
      <c r="GKC391" s="449"/>
      <c r="GKD391" s="449"/>
      <c r="GKE391" s="449"/>
      <c r="GKF391" s="449"/>
      <c r="GKG391" s="449"/>
      <c r="GKH391" s="449"/>
      <c r="GKI391" s="449"/>
      <c r="GKJ391" s="449"/>
      <c r="GKK391" s="449"/>
      <c r="GKL391" s="449"/>
      <c r="GKM391" s="449"/>
      <c r="GKN391" s="449"/>
      <c r="GKO391" s="449"/>
      <c r="GKP391" s="449"/>
      <c r="GKQ391" s="449"/>
      <c r="GKR391" s="449"/>
      <c r="GKS391" s="449"/>
      <c r="GKT391" s="449"/>
      <c r="GKU391" s="449"/>
      <c r="GKV391" s="449"/>
      <c r="GKW391" s="449"/>
      <c r="GKX391" s="449"/>
      <c r="GKY391" s="449"/>
      <c r="GKZ391" s="449"/>
      <c r="GLA391" s="449"/>
      <c r="GLB391" s="449"/>
      <c r="GLC391" s="449"/>
      <c r="GLD391" s="449"/>
      <c r="GLE391" s="449"/>
      <c r="GLF391" s="449"/>
      <c r="GLG391" s="449"/>
      <c r="GLH391" s="449"/>
      <c r="GLI391" s="449"/>
      <c r="GLJ391" s="449"/>
      <c r="GLK391" s="449"/>
      <c r="GLL391" s="449"/>
      <c r="GLM391" s="449"/>
      <c r="GLN391" s="449"/>
      <c r="GLO391" s="449"/>
      <c r="GLP391" s="449"/>
      <c r="GLQ391" s="449"/>
      <c r="GLR391" s="449"/>
      <c r="GLS391" s="449"/>
      <c r="GLT391" s="449"/>
      <c r="GLU391" s="449"/>
      <c r="GLV391" s="449"/>
      <c r="GLW391" s="449"/>
      <c r="GLX391" s="449"/>
      <c r="GLY391" s="449"/>
      <c r="GLZ391" s="449"/>
      <c r="GMA391" s="449"/>
      <c r="GMB391" s="449"/>
      <c r="GMC391" s="449"/>
      <c r="GMD391" s="449"/>
      <c r="GME391" s="449"/>
      <c r="GMF391" s="449"/>
      <c r="GMG391" s="449"/>
      <c r="GMH391" s="449"/>
      <c r="GMI391" s="449"/>
      <c r="GMJ391" s="449"/>
      <c r="GMK391" s="449"/>
      <c r="GML391" s="449"/>
      <c r="GMM391" s="449"/>
      <c r="GMN391" s="449"/>
      <c r="GMO391" s="449"/>
      <c r="GMP391" s="449"/>
      <c r="GMQ391" s="449"/>
      <c r="GMR391" s="449"/>
      <c r="GMS391" s="449"/>
      <c r="GMT391" s="449"/>
      <c r="GMU391" s="449"/>
      <c r="GMV391" s="449"/>
      <c r="GMW391" s="449"/>
      <c r="GMX391" s="449"/>
      <c r="GMY391" s="449"/>
      <c r="GMZ391" s="449"/>
      <c r="GNA391" s="449"/>
      <c r="GNB391" s="449"/>
      <c r="GNC391" s="449"/>
      <c r="GND391" s="449"/>
      <c r="GNE391" s="449"/>
      <c r="GNF391" s="449"/>
      <c r="GNG391" s="449"/>
      <c r="GNH391" s="449"/>
      <c r="GNI391" s="449"/>
      <c r="GNJ391" s="449"/>
      <c r="GNK391" s="449"/>
      <c r="GNL391" s="449"/>
      <c r="GNM391" s="449"/>
      <c r="GNN391" s="449"/>
      <c r="GNO391" s="449"/>
      <c r="GNP391" s="449"/>
      <c r="GNQ391" s="449"/>
      <c r="GNR391" s="449"/>
      <c r="GNS391" s="449"/>
      <c r="GNT391" s="449"/>
      <c r="GNU391" s="449"/>
      <c r="GNV391" s="449"/>
      <c r="GNW391" s="449"/>
      <c r="GNX391" s="449"/>
      <c r="GNY391" s="449"/>
      <c r="GNZ391" s="449"/>
      <c r="GOA391" s="449"/>
      <c r="GOB391" s="449"/>
      <c r="GOC391" s="449"/>
      <c r="GOD391" s="449"/>
      <c r="GOE391" s="449"/>
      <c r="GOF391" s="449"/>
      <c r="GOG391" s="449"/>
      <c r="GOH391" s="449"/>
      <c r="GOI391" s="449"/>
      <c r="GOJ391" s="449"/>
      <c r="GOK391" s="449"/>
      <c r="GOL391" s="449"/>
      <c r="GOM391" s="449"/>
      <c r="GON391" s="449"/>
      <c r="GOO391" s="449"/>
      <c r="GOP391" s="449"/>
      <c r="GOQ391" s="449"/>
      <c r="GOR391" s="449"/>
      <c r="GOS391" s="449"/>
      <c r="GOT391" s="449"/>
      <c r="GOU391" s="449"/>
      <c r="GOV391" s="449"/>
      <c r="GOW391" s="449"/>
      <c r="GOX391" s="449"/>
      <c r="GOY391" s="449"/>
      <c r="GOZ391" s="449"/>
      <c r="GPA391" s="449"/>
      <c r="GPB391" s="449"/>
      <c r="GPC391" s="449"/>
      <c r="GPD391" s="449"/>
      <c r="GPE391" s="449"/>
      <c r="GPF391" s="449"/>
      <c r="GPG391" s="449"/>
      <c r="GPH391" s="449"/>
      <c r="GPI391" s="449"/>
      <c r="GPJ391" s="449"/>
      <c r="GPK391" s="449"/>
      <c r="GPL391" s="449"/>
      <c r="GPM391" s="449"/>
      <c r="GPN391" s="449"/>
      <c r="GPO391" s="449"/>
      <c r="GPP391" s="449"/>
      <c r="GPQ391" s="449"/>
      <c r="GPR391" s="449"/>
      <c r="GPS391" s="449"/>
      <c r="GPT391" s="449"/>
      <c r="GPU391" s="449"/>
      <c r="GPV391" s="449"/>
      <c r="GPW391" s="449"/>
      <c r="GPX391" s="449"/>
      <c r="GPY391" s="449"/>
      <c r="GPZ391" s="449"/>
      <c r="GQA391" s="449"/>
      <c r="GQB391" s="449"/>
      <c r="GQC391" s="449"/>
      <c r="GQD391" s="449"/>
      <c r="GQE391" s="449"/>
      <c r="GQF391" s="449"/>
      <c r="GQG391" s="449"/>
      <c r="GQH391" s="449"/>
      <c r="GQI391" s="449"/>
      <c r="GQJ391" s="449"/>
      <c r="GQK391" s="449"/>
      <c r="GQL391" s="449"/>
      <c r="GQM391" s="449"/>
      <c r="GQN391" s="449"/>
      <c r="GQO391" s="449"/>
      <c r="GQP391" s="449"/>
      <c r="GQQ391" s="449"/>
      <c r="GQR391" s="449"/>
      <c r="GQS391" s="449"/>
      <c r="GQT391" s="449"/>
      <c r="GQU391" s="449"/>
      <c r="GQV391" s="449"/>
      <c r="GQW391" s="449"/>
      <c r="GQX391" s="449"/>
      <c r="GQY391" s="449"/>
      <c r="GQZ391" s="449"/>
      <c r="GRA391" s="449"/>
      <c r="GRB391" s="449"/>
      <c r="GRC391" s="449"/>
      <c r="GRD391" s="449"/>
      <c r="GRE391" s="449"/>
      <c r="GRF391" s="449"/>
      <c r="GRG391" s="449"/>
      <c r="GRH391" s="449"/>
      <c r="GRI391" s="449"/>
      <c r="GRJ391" s="449"/>
      <c r="GRK391" s="449"/>
      <c r="GRL391" s="449"/>
      <c r="GRM391" s="449"/>
      <c r="GRN391" s="449"/>
      <c r="GRO391" s="449"/>
      <c r="GRP391" s="449"/>
      <c r="GRQ391" s="449"/>
      <c r="GRR391" s="449"/>
      <c r="GRS391" s="449"/>
      <c r="GRT391" s="449"/>
      <c r="GRU391" s="449"/>
      <c r="GRV391" s="449"/>
      <c r="GRW391" s="449"/>
      <c r="GRX391" s="449"/>
      <c r="GRY391" s="449"/>
      <c r="GRZ391" s="449"/>
      <c r="GSA391" s="449"/>
      <c r="GSB391" s="449"/>
      <c r="GSC391" s="449"/>
      <c r="GSD391" s="449"/>
      <c r="GSE391" s="449"/>
      <c r="GSF391" s="449"/>
      <c r="GSG391" s="449"/>
      <c r="GSH391" s="449"/>
      <c r="GSI391" s="449"/>
      <c r="GSJ391" s="449"/>
      <c r="GSK391" s="449"/>
      <c r="GSL391" s="449"/>
      <c r="GSM391" s="449"/>
      <c r="GSN391" s="449"/>
      <c r="GSO391" s="449"/>
      <c r="GSP391" s="449"/>
      <c r="GSQ391" s="449"/>
      <c r="GSR391" s="449"/>
      <c r="GSS391" s="449"/>
      <c r="GST391" s="449"/>
      <c r="GSU391" s="449"/>
      <c r="GSV391" s="449"/>
      <c r="GSW391" s="449"/>
      <c r="GSX391" s="449"/>
      <c r="GSY391" s="449"/>
      <c r="GSZ391" s="449"/>
      <c r="GTA391" s="449"/>
      <c r="GTB391" s="449"/>
      <c r="GTC391" s="449"/>
      <c r="GTD391" s="449"/>
      <c r="GTE391" s="449"/>
      <c r="GTF391" s="449"/>
      <c r="GTG391" s="449"/>
      <c r="GTH391" s="449"/>
      <c r="GTI391" s="449"/>
      <c r="GTJ391" s="449"/>
      <c r="GTK391" s="449"/>
      <c r="GTL391" s="449"/>
      <c r="GTM391" s="449"/>
      <c r="GTN391" s="449"/>
      <c r="GTO391" s="449"/>
      <c r="GTP391" s="449"/>
      <c r="GTQ391" s="449"/>
      <c r="GTR391" s="449"/>
      <c r="GTS391" s="449"/>
      <c r="GTT391" s="449"/>
      <c r="GTU391" s="449"/>
      <c r="GTV391" s="449"/>
      <c r="GTW391" s="449"/>
      <c r="GTX391" s="449"/>
      <c r="GTY391" s="449"/>
      <c r="GTZ391" s="449"/>
      <c r="GUA391" s="449"/>
      <c r="GUB391" s="449"/>
      <c r="GUC391" s="449"/>
      <c r="GUD391" s="449"/>
      <c r="GUE391" s="449"/>
      <c r="GUF391" s="449"/>
      <c r="GUG391" s="449"/>
      <c r="GUH391" s="449"/>
      <c r="GUI391" s="449"/>
      <c r="GUJ391" s="449"/>
      <c r="GUK391" s="449"/>
      <c r="GUL391" s="449"/>
      <c r="GUM391" s="449"/>
      <c r="GUN391" s="449"/>
      <c r="GUO391" s="449"/>
      <c r="GUP391" s="449"/>
      <c r="GUQ391" s="449"/>
      <c r="GUR391" s="449"/>
      <c r="GUS391" s="449"/>
      <c r="GUT391" s="449"/>
      <c r="GUU391" s="449"/>
      <c r="GUV391" s="449"/>
      <c r="GUW391" s="449"/>
      <c r="GUX391" s="449"/>
      <c r="GUY391" s="449"/>
      <c r="GUZ391" s="449"/>
      <c r="GVA391" s="449"/>
      <c r="GVB391" s="449"/>
      <c r="GVC391" s="449"/>
      <c r="GVD391" s="449"/>
      <c r="GVE391" s="449"/>
      <c r="GVF391" s="449"/>
      <c r="GVG391" s="449"/>
      <c r="GVH391" s="449"/>
      <c r="GVI391" s="449"/>
      <c r="GVJ391" s="449"/>
      <c r="GVK391" s="449"/>
      <c r="GVL391" s="449"/>
      <c r="GVM391" s="449"/>
      <c r="GVN391" s="449"/>
      <c r="GVO391" s="449"/>
      <c r="GVP391" s="449"/>
      <c r="GVQ391" s="449"/>
      <c r="GVR391" s="449"/>
      <c r="GVS391" s="449"/>
      <c r="GVT391" s="449"/>
      <c r="GVU391" s="449"/>
      <c r="GVV391" s="449"/>
      <c r="GVW391" s="449"/>
      <c r="GVX391" s="449"/>
      <c r="GVY391" s="449"/>
      <c r="GVZ391" s="449"/>
      <c r="GWA391" s="449"/>
      <c r="GWB391" s="449"/>
      <c r="GWC391" s="449"/>
      <c r="GWD391" s="449"/>
      <c r="GWE391" s="449"/>
      <c r="GWF391" s="449"/>
      <c r="GWG391" s="449"/>
      <c r="GWH391" s="449"/>
      <c r="GWI391" s="449"/>
      <c r="GWJ391" s="449"/>
      <c r="GWK391" s="449"/>
      <c r="GWL391" s="449"/>
      <c r="GWM391" s="449"/>
      <c r="GWN391" s="449"/>
      <c r="GWO391" s="449"/>
      <c r="GWP391" s="449"/>
      <c r="GWQ391" s="449"/>
      <c r="GWR391" s="449"/>
      <c r="GWS391" s="449"/>
      <c r="GWT391" s="449"/>
      <c r="GWU391" s="449"/>
      <c r="GWV391" s="449"/>
      <c r="GWW391" s="449"/>
      <c r="GWX391" s="449"/>
      <c r="GWY391" s="449"/>
      <c r="GWZ391" s="449"/>
      <c r="GXA391" s="449"/>
      <c r="GXB391" s="449"/>
      <c r="GXC391" s="449"/>
      <c r="GXD391" s="449"/>
      <c r="GXE391" s="449"/>
      <c r="GXF391" s="449"/>
      <c r="GXG391" s="449"/>
      <c r="GXH391" s="449"/>
      <c r="GXI391" s="449"/>
      <c r="GXJ391" s="449"/>
      <c r="GXK391" s="449"/>
      <c r="GXL391" s="449"/>
      <c r="GXM391" s="449"/>
      <c r="GXN391" s="449"/>
      <c r="GXO391" s="449"/>
      <c r="GXP391" s="449"/>
      <c r="GXQ391" s="449"/>
      <c r="GXR391" s="449"/>
      <c r="GXS391" s="449"/>
      <c r="GXT391" s="449"/>
      <c r="GXU391" s="449"/>
      <c r="GXV391" s="449"/>
      <c r="GXW391" s="449"/>
      <c r="GXX391" s="449"/>
      <c r="GXY391" s="449"/>
      <c r="GXZ391" s="449"/>
      <c r="GYA391" s="449"/>
      <c r="GYB391" s="449"/>
      <c r="GYC391" s="449"/>
      <c r="GYD391" s="449"/>
      <c r="GYE391" s="449"/>
      <c r="GYF391" s="449"/>
      <c r="GYG391" s="449"/>
      <c r="GYH391" s="449"/>
      <c r="GYI391" s="449"/>
      <c r="GYJ391" s="449"/>
      <c r="GYK391" s="449"/>
      <c r="GYL391" s="449"/>
      <c r="GYM391" s="449"/>
      <c r="GYN391" s="449"/>
      <c r="GYO391" s="449"/>
      <c r="GYP391" s="449"/>
      <c r="GYQ391" s="449"/>
      <c r="GYR391" s="449"/>
      <c r="GYS391" s="449"/>
      <c r="GYT391" s="449"/>
      <c r="GYU391" s="449"/>
      <c r="GYV391" s="449"/>
      <c r="GYW391" s="449"/>
      <c r="GYX391" s="449"/>
      <c r="GYY391" s="449"/>
      <c r="GYZ391" s="449"/>
      <c r="GZA391" s="449"/>
      <c r="GZB391" s="449"/>
      <c r="GZC391" s="449"/>
      <c r="GZD391" s="449"/>
      <c r="GZE391" s="449"/>
      <c r="GZF391" s="449"/>
      <c r="GZG391" s="449"/>
      <c r="GZH391" s="449"/>
      <c r="GZI391" s="449"/>
      <c r="GZJ391" s="449"/>
      <c r="GZK391" s="449"/>
      <c r="GZL391" s="449"/>
      <c r="GZM391" s="449"/>
      <c r="GZN391" s="449"/>
      <c r="GZO391" s="449"/>
      <c r="GZP391" s="449"/>
      <c r="GZQ391" s="449"/>
      <c r="GZR391" s="449"/>
      <c r="GZS391" s="449"/>
      <c r="GZT391" s="449"/>
      <c r="GZU391" s="449"/>
      <c r="GZV391" s="449"/>
      <c r="GZW391" s="449"/>
      <c r="GZX391" s="449"/>
      <c r="GZY391" s="449"/>
      <c r="GZZ391" s="449"/>
      <c r="HAA391" s="449"/>
      <c r="HAB391" s="449"/>
      <c r="HAC391" s="449"/>
      <c r="HAD391" s="449"/>
      <c r="HAE391" s="449"/>
      <c r="HAF391" s="449"/>
      <c r="HAG391" s="449"/>
      <c r="HAH391" s="449"/>
      <c r="HAI391" s="449"/>
      <c r="HAJ391" s="449"/>
      <c r="HAK391" s="449"/>
      <c r="HAL391" s="449"/>
      <c r="HAM391" s="449"/>
      <c r="HAN391" s="449"/>
      <c r="HAO391" s="449"/>
      <c r="HAP391" s="449"/>
      <c r="HAQ391" s="449"/>
      <c r="HAR391" s="449"/>
      <c r="HAS391" s="449"/>
      <c r="HAT391" s="449"/>
      <c r="HAU391" s="449"/>
      <c r="HAV391" s="449"/>
      <c r="HAW391" s="449"/>
      <c r="HAX391" s="449"/>
      <c r="HAY391" s="449"/>
      <c r="HAZ391" s="449"/>
      <c r="HBA391" s="449"/>
      <c r="HBB391" s="449"/>
      <c r="HBC391" s="449"/>
      <c r="HBD391" s="449"/>
      <c r="HBE391" s="449"/>
      <c r="HBF391" s="449"/>
      <c r="HBG391" s="449"/>
      <c r="HBH391" s="449"/>
      <c r="HBI391" s="449"/>
      <c r="HBJ391" s="449"/>
      <c r="HBK391" s="449"/>
      <c r="HBL391" s="449"/>
      <c r="HBM391" s="449"/>
      <c r="HBN391" s="449"/>
      <c r="HBO391" s="449"/>
      <c r="HBP391" s="449"/>
      <c r="HBQ391" s="449"/>
      <c r="HBR391" s="449"/>
      <c r="HBS391" s="449"/>
      <c r="HBT391" s="449"/>
      <c r="HBU391" s="449"/>
      <c r="HBV391" s="449"/>
      <c r="HBW391" s="449"/>
      <c r="HBX391" s="449"/>
      <c r="HBY391" s="449"/>
      <c r="HBZ391" s="449"/>
      <c r="HCA391" s="449"/>
      <c r="HCB391" s="449"/>
      <c r="HCC391" s="449"/>
      <c r="HCD391" s="449"/>
      <c r="HCE391" s="449"/>
      <c r="HCF391" s="449"/>
      <c r="HCG391" s="449"/>
      <c r="HCH391" s="449"/>
      <c r="HCI391" s="449"/>
      <c r="HCJ391" s="449"/>
      <c r="HCK391" s="449"/>
      <c r="HCL391" s="449"/>
      <c r="HCM391" s="449"/>
      <c r="HCN391" s="449"/>
      <c r="HCO391" s="449"/>
      <c r="HCP391" s="449"/>
      <c r="HCQ391" s="449"/>
      <c r="HCR391" s="449"/>
      <c r="HCS391" s="449"/>
      <c r="HCT391" s="449"/>
      <c r="HCU391" s="449"/>
      <c r="HCV391" s="449"/>
      <c r="HCW391" s="449"/>
      <c r="HCX391" s="449"/>
      <c r="HCY391" s="449"/>
      <c r="HCZ391" s="449"/>
      <c r="HDA391" s="449"/>
      <c r="HDB391" s="449"/>
      <c r="HDC391" s="449"/>
      <c r="HDD391" s="449"/>
      <c r="HDE391" s="449"/>
      <c r="HDF391" s="449"/>
      <c r="HDG391" s="449"/>
      <c r="HDH391" s="449"/>
      <c r="HDI391" s="449"/>
      <c r="HDJ391" s="449"/>
      <c r="HDK391" s="449"/>
      <c r="HDL391" s="449"/>
      <c r="HDM391" s="449"/>
      <c r="HDN391" s="449"/>
      <c r="HDO391" s="449"/>
      <c r="HDP391" s="449"/>
      <c r="HDQ391" s="449"/>
      <c r="HDR391" s="449"/>
      <c r="HDS391" s="449"/>
      <c r="HDT391" s="449"/>
      <c r="HDU391" s="449"/>
      <c r="HDV391" s="449"/>
      <c r="HDW391" s="449"/>
      <c r="HDX391" s="449"/>
      <c r="HDY391" s="449"/>
      <c r="HDZ391" s="449"/>
      <c r="HEA391" s="449"/>
      <c r="HEB391" s="449"/>
      <c r="HEC391" s="449"/>
      <c r="HED391" s="449"/>
      <c r="HEE391" s="449"/>
      <c r="HEF391" s="449"/>
      <c r="HEG391" s="449"/>
      <c r="HEH391" s="449"/>
      <c r="HEI391" s="449"/>
      <c r="HEJ391" s="449"/>
      <c r="HEK391" s="449"/>
      <c r="HEL391" s="449"/>
      <c r="HEM391" s="449"/>
      <c r="HEN391" s="449"/>
      <c r="HEO391" s="449"/>
      <c r="HEP391" s="449"/>
      <c r="HEQ391" s="449"/>
      <c r="HER391" s="449"/>
      <c r="HES391" s="449"/>
      <c r="HET391" s="449"/>
      <c r="HEU391" s="449"/>
      <c r="HEV391" s="449"/>
      <c r="HEW391" s="449"/>
      <c r="HEX391" s="449"/>
      <c r="HEY391" s="449"/>
      <c r="HEZ391" s="449"/>
      <c r="HFA391" s="449"/>
      <c r="HFB391" s="449"/>
      <c r="HFC391" s="449"/>
      <c r="HFD391" s="449"/>
      <c r="HFE391" s="449"/>
      <c r="HFF391" s="449"/>
      <c r="HFG391" s="449"/>
      <c r="HFH391" s="449"/>
      <c r="HFI391" s="449"/>
      <c r="HFJ391" s="449"/>
      <c r="HFK391" s="449"/>
      <c r="HFL391" s="449"/>
      <c r="HFM391" s="449"/>
      <c r="HFN391" s="449"/>
      <c r="HFO391" s="449"/>
      <c r="HFP391" s="449"/>
      <c r="HFQ391" s="449"/>
      <c r="HFR391" s="449"/>
      <c r="HFS391" s="449"/>
      <c r="HFT391" s="449"/>
      <c r="HFU391" s="449"/>
      <c r="HFV391" s="449"/>
      <c r="HFW391" s="449"/>
      <c r="HFX391" s="449"/>
      <c r="HFY391" s="449"/>
      <c r="HFZ391" s="449"/>
      <c r="HGA391" s="449"/>
      <c r="HGB391" s="449"/>
      <c r="HGC391" s="449"/>
      <c r="HGD391" s="449"/>
      <c r="HGE391" s="449"/>
      <c r="HGF391" s="449"/>
      <c r="HGG391" s="449"/>
      <c r="HGH391" s="449"/>
      <c r="HGI391" s="449"/>
      <c r="HGJ391" s="449"/>
      <c r="HGK391" s="449"/>
      <c r="HGL391" s="449"/>
      <c r="HGM391" s="449"/>
      <c r="HGN391" s="449"/>
      <c r="HGO391" s="449"/>
      <c r="HGP391" s="449"/>
      <c r="HGQ391" s="449"/>
      <c r="HGR391" s="449"/>
      <c r="HGS391" s="449"/>
      <c r="HGT391" s="449"/>
      <c r="HGU391" s="449"/>
      <c r="HGV391" s="449"/>
      <c r="HGW391" s="449"/>
      <c r="HGX391" s="449"/>
      <c r="HGY391" s="449"/>
      <c r="HGZ391" s="449"/>
      <c r="HHA391" s="449"/>
      <c r="HHB391" s="449"/>
      <c r="HHC391" s="449"/>
      <c r="HHD391" s="449"/>
      <c r="HHE391" s="449"/>
      <c r="HHF391" s="449"/>
      <c r="HHG391" s="449"/>
      <c r="HHH391" s="449"/>
      <c r="HHI391" s="449"/>
      <c r="HHJ391" s="449"/>
      <c r="HHK391" s="449"/>
      <c r="HHL391" s="449"/>
      <c r="HHM391" s="449"/>
      <c r="HHN391" s="449"/>
      <c r="HHO391" s="449"/>
      <c r="HHP391" s="449"/>
      <c r="HHQ391" s="449"/>
      <c r="HHR391" s="449"/>
      <c r="HHS391" s="449"/>
      <c r="HHT391" s="449"/>
      <c r="HHU391" s="449"/>
      <c r="HHV391" s="449"/>
      <c r="HHW391" s="449"/>
      <c r="HHX391" s="449"/>
      <c r="HHY391" s="449"/>
      <c r="HHZ391" s="449"/>
      <c r="HIA391" s="449"/>
      <c r="HIB391" s="449"/>
      <c r="HIC391" s="449"/>
      <c r="HID391" s="449"/>
      <c r="HIE391" s="449"/>
      <c r="HIF391" s="449"/>
      <c r="HIG391" s="449"/>
      <c r="HIH391" s="449"/>
      <c r="HII391" s="449"/>
      <c r="HIJ391" s="449"/>
      <c r="HIK391" s="449"/>
      <c r="HIL391" s="449"/>
      <c r="HIM391" s="449"/>
      <c r="HIN391" s="449"/>
      <c r="HIO391" s="449"/>
      <c r="HIP391" s="449"/>
      <c r="HIQ391" s="449"/>
      <c r="HIR391" s="449"/>
      <c r="HIS391" s="449"/>
      <c r="HIT391" s="449"/>
      <c r="HIU391" s="449"/>
      <c r="HIV391" s="449"/>
      <c r="HIW391" s="449"/>
      <c r="HIX391" s="449"/>
      <c r="HIY391" s="449"/>
      <c r="HIZ391" s="449"/>
      <c r="HJA391" s="449"/>
      <c r="HJB391" s="449"/>
      <c r="HJC391" s="449"/>
      <c r="HJD391" s="449"/>
      <c r="HJE391" s="449"/>
      <c r="HJF391" s="449"/>
      <c r="HJG391" s="449"/>
      <c r="HJH391" s="449"/>
      <c r="HJI391" s="449"/>
      <c r="HJJ391" s="449"/>
      <c r="HJK391" s="449"/>
      <c r="HJL391" s="449"/>
      <c r="HJM391" s="449"/>
      <c r="HJN391" s="449"/>
      <c r="HJO391" s="449"/>
      <c r="HJP391" s="449"/>
      <c r="HJQ391" s="449"/>
      <c r="HJR391" s="449"/>
      <c r="HJS391" s="449"/>
      <c r="HJT391" s="449"/>
      <c r="HJU391" s="449"/>
      <c r="HJV391" s="449"/>
      <c r="HJW391" s="449"/>
      <c r="HJX391" s="449"/>
      <c r="HJY391" s="449"/>
      <c r="HJZ391" s="449"/>
      <c r="HKA391" s="449"/>
      <c r="HKB391" s="449"/>
      <c r="HKC391" s="449"/>
      <c r="HKD391" s="449"/>
      <c r="HKE391" s="449"/>
      <c r="HKF391" s="449"/>
      <c r="HKG391" s="449"/>
      <c r="HKH391" s="449"/>
      <c r="HKI391" s="449"/>
      <c r="HKJ391" s="449"/>
      <c r="HKK391" s="449"/>
      <c r="HKL391" s="449"/>
      <c r="HKM391" s="449"/>
      <c r="HKN391" s="449"/>
      <c r="HKO391" s="449"/>
      <c r="HKP391" s="449"/>
      <c r="HKQ391" s="449"/>
      <c r="HKR391" s="449"/>
      <c r="HKS391" s="449"/>
      <c r="HKT391" s="449"/>
      <c r="HKU391" s="449"/>
      <c r="HKV391" s="449"/>
      <c r="HKW391" s="449"/>
      <c r="HKX391" s="449"/>
      <c r="HKY391" s="449"/>
      <c r="HKZ391" s="449"/>
      <c r="HLA391" s="449"/>
      <c r="HLB391" s="449"/>
      <c r="HLC391" s="449"/>
      <c r="HLD391" s="449"/>
      <c r="HLE391" s="449"/>
      <c r="HLF391" s="449"/>
      <c r="HLG391" s="449"/>
      <c r="HLH391" s="449"/>
      <c r="HLI391" s="449"/>
      <c r="HLJ391" s="449"/>
      <c r="HLK391" s="449"/>
      <c r="HLL391" s="449"/>
      <c r="HLM391" s="449"/>
      <c r="HLN391" s="449"/>
      <c r="HLO391" s="449"/>
      <c r="HLP391" s="449"/>
      <c r="HLQ391" s="449"/>
      <c r="HLR391" s="449"/>
      <c r="HLS391" s="449"/>
      <c r="HLT391" s="449"/>
      <c r="HLU391" s="449"/>
      <c r="HLV391" s="449"/>
      <c r="HLW391" s="449"/>
      <c r="HLX391" s="449"/>
      <c r="HLY391" s="449"/>
      <c r="HLZ391" s="449"/>
      <c r="HMA391" s="449"/>
      <c r="HMB391" s="449"/>
      <c r="HMC391" s="449"/>
      <c r="HMD391" s="449"/>
      <c r="HME391" s="449"/>
      <c r="HMF391" s="449"/>
      <c r="HMG391" s="449"/>
      <c r="HMH391" s="449"/>
      <c r="HMI391" s="449"/>
      <c r="HMJ391" s="449"/>
      <c r="HMK391" s="449"/>
      <c r="HML391" s="449"/>
      <c r="HMM391" s="449"/>
      <c r="HMN391" s="449"/>
      <c r="HMO391" s="449"/>
      <c r="HMP391" s="449"/>
      <c r="HMQ391" s="449"/>
      <c r="HMR391" s="449"/>
      <c r="HMS391" s="449"/>
      <c r="HMT391" s="449"/>
      <c r="HMU391" s="449"/>
      <c r="HMV391" s="449"/>
      <c r="HMW391" s="449"/>
      <c r="HMX391" s="449"/>
      <c r="HMY391" s="449"/>
      <c r="HMZ391" s="449"/>
      <c r="HNA391" s="449"/>
      <c r="HNB391" s="449"/>
      <c r="HNC391" s="449"/>
      <c r="HND391" s="449"/>
      <c r="HNE391" s="449"/>
      <c r="HNF391" s="449"/>
      <c r="HNG391" s="449"/>
      <c r="HNH391" s="449"/>
      <c r="HNI391" s="449"/>
      <c r="HNJ391" s="449"/>
      <c r="HNK391" s="449"/>
      <c r="HNL391" s="449"/>
      <c r="HNM391" s="449"/>
      <c r="HNN391" s="449"/>
      <c r="HNO391" s="449"/>
      <c r="HNP391" s="449"/>
      <c r="HNQ391" s="449"/>
      <c r="HNR391" s="449"/>
      <c r="HNS391" s="449"/>
      <c r="HNT391" s="449"/>
      <c r="HNU391" s="449"/>
      <c r="HNV391" s="449"/>
      <c r="HNW391" s="449"/>
      <c r="HNX391" s="449"/>
      <c r="HNY391" s="449"/>
      <c r="HNZ391" s="449"/>
      <c r="HOA391" s="449"/>
      <c r="HOB391" s="449"/>
      <c r="HOC391" s="449"/>
      <c r="HOD391" s="449"/>
      <c r="HOE391" s="449"/>
      <c r="HOF391" s="449"/>
      <c r="HOG391" s="449"/>
      <c r="HOH391" s="449"/>
      <c r="HOI391" s="449"/>
      <c r="HOJ391" s="449"/>
      <c r="HOK391" s="449"/>
      <c r="HOL391" s="449"/>
      <c r="HOM391" s="449"/>
      <c r="HON391" s="449"/>
      <c r="HOO391" s="449"/>
      <c r="HOP391" s="449"/>
      <c r="HOQ391" s="449"/>
      <c r="HOR391" s="449"/>
      <c r="HOS391" s="449"/>
      <c r="HOT391" s="449"/>
      <c r="HOU391" s="449"/>
      <c r="HOV391" s="449"/>
      <c r="HOW391" s="449"/>
      <c r="HOX391" s="449"/>
      <c r="HOY391" s="449"/>
      <c r="HOZ391" s="449"/>
      <c r="HPA391" s="449"/>
      <c r="HPB391" s="449"/>
      <c r="HPC391" s="449"/>
      <c r="HPD391" s="449"/>
      <c r="HPE391" s="449"/>
      <c r="HPF391" s="449"/>
      <c r="HPG391" s="449"/>
      <c r="HPH391" s="449"/>
      <c r="HPI391" s="449"/>
      <c r="HPJ391" s="449"/>
      <c r="HPK391" s="449"/>
      <c r="HPL391" s="449"/>
      <c r="HPM391" s="449"/>
      <c r="HPN391" s="449"/>
      <c r="HPO391" s="449"/>
      <c r="HPP391" s="449"/>
      <c r="HPQ391" s="449"/>
      <c r="HPR391" s="449"/>
      <c r="HPS391" s="449"/>
      <c r="HPT391" s="449"/>
      <c r="HPU391" s="449"/>
      <c r="HPV391" s="449"/>
      <c r="HPW391" s="449"/>
      <c r="HPX391" s="449"/>
      <c r="HPY391" s="449"/>
      <c r="HPZ391" s="449"/>
      <c r="HQA391" s="449"/>
      <c r="HQB391" s="449"/>
      <c r="HQC391" s="449"/>
      <c r="HQD391" s="449"/>
      <c r="HQE391" s="449"/>
      <c r="HQF391" s="449"/>
      <c r="HQG391" s="449"/>
      <c r="HQH391" s="449"/>
      <c r="HQI391" s="449"/>
      <c r="HQJ391" s="449"/>
      <c r="HQK391" s="449"/>
      <c r="HQL391" s="449"/>
      <c r="HQM391" s="449"/>
      <c r="HQN391" s="449"/>
      <c r="HQO391" s="449"/>
      <c r="HQP391" s="449"/>
      <c r="HQQ391" s="449"/>
      <c r="HQR391" s="449"/>
      <c r="HQS391" s="449"/>
      <c r="HQT391" s="449"/>
      <c r="HQU391" s="449"/>
      <c r="HQV391" s="449"/>
      <c r="HQW391" s="449"/>
      <c r="HQX391" s="449"/>
      <c r="HQY391" s="449"/>
      <c r="HQZ391" s="449"/>
      <c r="HRA391" s="449"/>
      <c r="HRB391" s="449"/>
      <c r="HRC391" s="449"/>
      <c r="HRD391" s="449"/>
      <c r="HRE391" s="449"/>
      <c r="HRF391" s="449"/>
      <c r="HRG391" s="449"/>
      <c r="HRH391" s="449"/>
      <c r="HRI391" s="449"/>
      <c r="HRJ391" s="449"/>
      <c r="HRK391" s="449"/>
      <c r="HRL391" s="449"/>
      <c r="HRM391" s="449"/>
      <c r="HRN391" s="449"/>
      <c r="HRO391" s="449"/>
      <c r="HRP391" s="449"/>
      <c r="HRQ391" s="449"/>
      <c r="HRR391" s="449"/>
      <c r="HRS391" s="449"/>
      <c r="HRT391" s="449"/>
      <c r="HRU391" s="449"/>
      <c r="HRV391" s="449"/>
      <c r="HRW391" s="449"/>
      <c r="HRX391" s="449"/>
      <c r="HRY391" s="449"/>
      <c r="HRZ391" s="449"/>
      <c r="HSA391" s="449"/>
      <c r="HSB391" s="449"/>
      <c r="HSC391" s="449"/>
      <c r="HSD391" s="449"/>
      <c r="HSE391" s="449"/>
      <c r="HSF391" s="449"/>
      <c r="HSG391" s="449"/>
      <c r="HSH391" s="449"/>
      <c r="HSI391" s="449"/>
      <c r="HSJ391" s="449"/>
      <c r="HSK391" s="449"/>
      <c r="HSL391" s="449"/>
      <c r="HSM391" s="449"/>
      <c r="HSN391" s="449"/>
      <c r="HSO391" s="449"/>
      <c r="HSP391" s="449"/>
      <c r="HSQ391" s="449"/>
      <c r="HSR391" s="449"/>
      <c r="HSS391" s="449"/>
      <c r="HST391" s="449"/>
      <c r="HSU391" s="449"/>
      <c r="HSV391" s="449"/>
      <c r="HSW391" s="449"/>
      <c r="HSX391" s="449"/>
      <c r="HSY391" s="449"/>
      <c r="HSZ391" s="449"/>
      <c r="HTA391" s="449"/>
      <c r="HTB391" s="449"/>
      <c r="HTC391" s="449"/>
      <c r="HTD391" s="449"/>
      <c r="HTE391" s="449"/>
      <c r="HTF391" s="449"/>
      <c r="HTG391" s="449"/>
      <c r="HTH391" s="449"/>
      <c r="HTI391" s="449"/>
      <c r="HTJ391" s="449"/>
      <c r="HTK391" s="449"/>
      <c r="HTL391" s="449"/>
      <c r="HTM391" s="449"/>
      <c r="HTN391" s="449"/>
      <c r="HTO391" s="449"/>
      <c r="HTP391" s="449"/>
      <c r="HTQ391" s="449"/>
      <c r="HTR391" s="449"/>
      <c r="HTS391" s="449"/>
      <c r="HTT391" s="449"/>
      <c r="HTU391" s="449"/>
      <c r="HTV391" s="449"/>
      <c r="HTW391" s="449"/>
      <c r="HTX391" s="449"/>
      <c r="HTY391" s="449"/>
      <c r="HTZ391" s="449"/>
      <c r="HUA391" s="449"/>
      <c r="HUB391" s="449"/>
      <c r="HUC391" s="449"/>
      <c r="HUD391" s="449"/>
      <c r="HUE391" s="449"/>
      <c r="HUF391" s="449"/>
      <c r="HUG391" s="449"/>
      <c r="HUH391" s="449"/>
      <c r="HUI391" s="449"/>
      <c r="HUJ391" s="449"/>
      <c r="HUK391" s="449"/>
      <c r="HUL391" s="449"/>
      <c r="HUM391" s="449"/>
      <c r="HUN391" s="449"/>
      <c r="HUO391" s="449"/>
      <c r="HUP391" s="449"/>
      <c r="HUQ391" s="449"/>
      <c r="HUR391" s="449"/>
      <c r="HUS391" s="449"/>
      <c r="HUT391" s="449"/>
      <c r="HUU391" s="449"/>
      <c r="HUV391" s="449"/>
      <c r="HUW391" s="449"/>
      <c r="HUX391" s="449"/>
      <c r="HUY391" s="449"/>
      <c r="HUZ391" s="449"/>
      <c r="HVA391" s="449"/>
      <c r="HVB391" s="449"/>
      <c r="HVC391" s="449"/>
      <c r="HVD391" s="449"/>
      <c r="HVE391" s="449"/>
      <c r="HVF391" s="449"/>
      <c r="HVG391" s="449"/>
      <c r="HVH391" s="449"/>
      <c r="HVI391" s="449"/>
      <c r="HVJ391" s="449"/>
      <c r="HVK391" s="449"/>
      <c r="HVL391" s="449"/>
      <c r="HVM391" s="449"/>
      <c r="HVN391" s="449"/>
      <c r="HVO391" s="449"/>
      <c r="HVP391" s="449"/>
      <c r="HVQ391" s="449"/>
      <c r="HVR391" s="449"/>
      <c r="HVS391" s="449"/>
      <c r="HVT391" s="449"/>
      <c r="HVU391" s="449"/>
      <c r="HVV391" s="449"/>
      <c r="HVW391" s="449"/>
      <c r="HVX391" s="449"/>
      <c r="HVY391" s="449"/>
      <c r="HVZ391" s="449"/>
      <c r="HWA391" s="449"/>
      <c r="HWB391" s="449"/>
      <c r="HWC391" s="449"/>
      <c r="HWD391" s="449"/>
      <c r="HWE391" s="449"/>
      <c r="HWF391" s="449"/>
      <c r="HWG391" s="449"/>
      <c r="HWH391" s="449"/>
      <c r="HWI391" s="449"/>
      <c r="HWJ391" s="449"/>
      <c r="HWK391" s="449"/>
      <c r="HWL391" s="449"/>
      <c r="HWM391" s="449"/>
      <c r="HWN391" s="449"/>
      <c r="HWO391" s="449"/>
      <c r="HWP391" s="449"/>
      <c r="HWQ391" s="449"/>
      <c r="HWR391" s="449"/>
      <c r="HWS391" s="449"/>
      <c r="HWT391" s="449"/>
      <c r="HWU391" s="449"/>
      <c r="HWV391" s="449"/>
      <c r="HWW391" s="449"/>
      <c r="HWX391" s="449"/>
      <c r="HWY391" s="449"/>
      <c r="HWZ391" s="449"/>
      <c r="HXA391" s="449"/>
      <c r="HXB391" s="449"/>
      <c r="HXC391" s="449"/>
      <c r="HXD391" s="449"/>
      <c r="HXE391" s="449"/>
      <c r="HXF391" s="449"/>
      <c r="HXG391" s="449"/>
      <c r="HXH391" s="449"/>
      <c r="HXI391" s="449"/>
      <c r="HXJ391" s="449"/>
      <c r="HXK391" s="449"/>
      <c r="HXL391" s="449"/>
      <c r="HXM391" s="449"/>
      <c r="HXN391" s="449"/>
      <c r="HXO391" s="449"/>
      <c r="HXP391" s="449"/>
      <c r="HXQ391" s="449"/>
      <c r="HXR391" s="449"/>
      <c r="HXS391" s="449"/>
      <c r="HXT391" s="449"/>
      <c r="HXU391" s="449"/>
      <c r="HXV391" s="449"/>
      <c r="HXW391" s="449"/>
      <c r="HXX391" s="449"/>
      <c r="HXY391" s="449"/>
      <c r="HXZ391" s="449"/>
      <c r="HYA391" s="449"/>
      <c r="HYB391" s="449"/>
      <c r="HYC391" s="449"/>
      <c r="HYD391" s="449"/>
      <c r="HYE391" s="449"/>
      <c r="HYF391" s="449"/>
      <c r="HYG391" s="449"/>
      <c r="HYH391" s="449"/>
      <c r="HYI391" s="449"/>
      <c r="HYJ391" s="449"/>
      <c r="HYK391" s="449"/>
      <c r="HYL391" s="449"/>
      <c r="HYM391" s="449"/>
      <c r="HYN391" s="449"/>
      <c r="HYO391" s="449"/>
      <c r="HYP391" s="449"/>
      <c r="HYQ391" s="449"/>
      <c r="HYR391" s="449"/>
      <c r="HYS391" s="449"/>
      <c r="HYT391" s="449"/>
      <c r="HYU391" s="449"/>
      <c r="HYV391" s="449"/>
      <c r="HYW391" s="449"/>
      <c r="HYX391" s="449"/>
      <c r="HYY391" s="449"/>
      <c r="HYZ391" s="449"/>
      <c r="HZA391" s="449"/>
      <c r="HZB391" s="449"/>
      <c r="HZC391" s="449"/>
      <c r="HZD391" s="449"/>
      <c r="HZE391" s="449"/>
      <c r="HZF391" s="449"/>
      <c r="HZG391" s="449"/>
      <c r="HZH391" s="449"/>
      <c r="HZI391" s="449"/>
      <c r="HZJ391" s="449"/>
      <c r="HZK391" s="449"/>
      <c r="HZL391" s="449"/>
      <c r="HZM391" s="449"/>
      <c r="HZN391" s="449"/>
      <c r="HZO391" s="449"/>
      <c r="HZP391" s="449"/>
      <c r="HZQ391" s="449"/>
      <c r="HZR391" s="449"/>
      <c r="HZS391" s="449"/>
      <c r="HZT391" s="449"/>
      <c r="HZU391" s="449"/>
      <c r="HZV391" s="449"/>
      <c r="HZW391" s="449"/>
      <c r="HZX391" s="449"/>
      <c r="HZY391" s="449"/>
      <c r="HZZ391" s="449"/>
      <c r="IAA391" s="449"/>
      <c r="IAB391" s="449"/>
      <c r="IAC391" s="449"/>
      <c r="IAD391" s="449"/>
      <c r="IAE391" s="449"/>
      <c r="IAF391" s="449"/>
      <c r="IAG391" s="449"/>
      <c r="IAH391" s="449"/>
      <c r="IAI391" s="449"/>
      <c r="IAJ391" s="449"/>
      <c r="IAK391" s="449"/>
      <c r="IAL391" s="449"/>
      <c r="IAM391" s="449"/>
      <c r="IAN391" s="449"/>
      <c r="IAO391" s="449"/>
      <c r="IAP391" s="449"/>
      <c r="IAQ391" s="449"/>
      <c r="IAR391" s="449"/>
      <c r="IAS391" s="449"/>
      <c r="IAT391" s="449"/>
      <c r="IAU391" s="449"/>
      <c r="IAV391" s="449"/>
      <c r="IAW391" s="449"/>
      <c r="IAX391" s="449"/>
      <c r="IAY391" s="449"/>
      <c r="IAZ391" s="449"/>
      <c r="IBA391" s="449"/>
      <c r="IBB391" s="449"/>
      <c r="IBC391" s="449"/>
      <c r="IBD391" s="449"/>
      <c r="IBE391" s="449"/>
      <c r="IBF391" s="449"/>
      <c r="IBG391" s="449"/>
      <c r="IBH391" s="449"/>
      <c r="IBI391" s="449"/>
      <c r="IBJ391" s="449"/>
      <c r="IBK391" s="449"/>
      <c r="IBL391" s="449"/>
      <c r="IBM391" s="449"/>
      <c r="IBN391" s="449"/>
      <c r="IBO391" s="449"/>
      <c r="IBP391" s="449"/>
      <c r="IBQ391" s="449"/>
      <c r="IBR391" s="449"/>
      <c r="IBS391" s="449"/>
      <c r="IBT391" s="449"/>
      <c r="IBU391" s="449"/>
      <c r="IBV391" s="449"/>
      <c r="IBW391" s="449"/>
      <c r="IBX391" s="449"/>
      <c r="IBY391" s="449"/>
      <c r="IBZ391" s="449"/>
      <c r="ICA391" s="449"/>
      <c r="ICB391" s="449"/>
      <c r="ICC391" s="449"/>
      <c r="ICD391" s="449"/>
      <c r="ICE391" s="449"/>
      <c r="ICF391" s="449"/>
      <c r="ICG391" s="449"/>
      <c r="ICH391" s="449"/>
      <c r="ICI391" s="449"/>
      <c r="ICJ391" s="449"/>
      <c r="ICK391" s="449"/>
      <c r="ICL391" s="449"/>
      <c r="ICM391" s="449"/>
      <c r="ICN391" s="449"/>
      <c r="ICO391" s="449"/>
      <c r="ICP391" s="449"/>
      <c r="ICQ391" s="449"/>
      <c r="ICR391" s="449"/>
      <c r="ICS391" s="449"/>
      <c r="ICT391" s="449"/>
      <c r="ICU391" s="449"/>
      <c r="ICV391" s="449"/>
      <c r="ICW391" s="449"/>
      <c r="ICX391" s="449"/>
      <c r="ICY391" s="449"/>
      <c r="ICZ391" s="449"/>
      <c r="IDA391" s="449"/>
      <c r="IDB391" s="449"/>
      <c r="IDC391" s="449"/>
      <c r="IDD391" s="449"/>
      <c r="IDE391" s="449"/>
      <c r="IDF391" s="449"/>
      <c r="IDG391" s="449"/>
      <c r="IDH391" s="449"/>
      <c r="IDI391" s="449"/>
      <c r="IDJ391" s="449"/>
      <c r="IDK391" s="449"/>
      <c r="IDL391" s="449"/>
      <c r="IDM391" s="449"/>
      <c r="IDN391" s="449"/>
      <c r="IDO391" s="449"/>
      <c r="IDP391" s="449"/>
      <c r="IDQ391" s="449"/>
      <c r="IDR391" s="449"/>
      <c r="IDS391" s="449"/>
      <c r="IDT391" s="449"/>
      <c r="IDU391" s="449"/>
      <c r="IDV391" s="449"/>
      <c r="IDW391" s="449"/>
      <c r="IDX391" s="449"/>
      <c r="IDY391" s="449"/>
      <c r="IDZ391" s="449"/>
      <c r="IEA391" s="449"/>
      <c r="IEB391" s="449"/>
      <c r="IEC391" s="449"/>
      <c r="IED391" s="449"/>
      <c r="IEE391" s="449"/>
      <c r="IEF391" s="449"/>
      <c r="IEG391" s="449"/>
      <c r="IEH391" s="449"/>
      <c r="IEI391" s="449"/>
      <c r="IEJ391" s="449"/>
      <c r="IEK391" s="449"/>
      <c r="IEL391" s="449"/>
      <c r="IEM391" s="449"/>
      <c r="IEN391" s="449"/>
      <c r="IEO391" s="449"/>
      <c r="IEP391" s="449"/>
      <c r="IEQ391" s="449"/>
      <c r="IER391" s="449"/>
      <c r="IES391" s="449"/>
      <c r="IET391" s="449"/>
      <c r="IEU391" s="449"/>
      <c r="IEV391" s="449"/>
      <c r="IEW391" s="449"/>
      <c r="IEX391" s="449"/>
      <c r="IEY391" s="449"/>
      <c r="IEZ391" s="449"/>
      <c r="IFA391" s="449"/>
      <c r="IFB391" s="449"/>
      <c r="IFC391" s="449"/>
      <c r="IFD391" s="449"/>
      <c r="IFE391" s="449"/>
      <c r="IFF391" s="449"/>
      <c r="IFG391" s="449"/>
      <c r="IFH391" s="449"/>
      <c r="IFI391" s="449"/>
      <c r="IFJ391" s="449"/>
      <c r="IFK391" s="449"/>
      <c r="IFL391" s="449"/>
      <c r="IFM391" s="449"/>
      <c r="IFN391" s="449"/>
      <c r="IFO391" s="449"/>
      <c r="IFP391" s="449"/>
      <c r="IFQ391" s="449"/>
      <c r="IFR391" s="449"/>
      <c r="IFS391" s="449"/>
      <c r="IFT391" s="449"/>
      <c r="IFU391" s="449"/>
      <c r="IFV391" s="449"/>
      <c r="IFW391" s="449"/>
      <c r="IFX391" s="449"/>
      <c r="IFY391" s="449"/>
      <c r="IFZ391" s="449"/>
      <c r="IGA391" s="449"/>
      <c r="IGB391" s="449"/>
      <c r="IGC391" s="449"/>
      <c r="IGD391" s="449"/>
      <c r="IGE391" s="449"/>
      <c r="IGF391" s="449"/>
      <c r="IGG391" s="449"/>
      <c r="IGH391" s="449"/>
      <c r="IGI391" s="449"/>
      <c r="IGJ391" s="449"/>
      <c r="IGK391" s="449"/>
      <c r="IGL391" s="449"/>
      <c r="IGM391" s="449"/>
      <c r="IGN391" s="449"/>
      <c r="IGO391" s="449"/>
      <c r="IGP391" s="449"/>
      <c r="IGQ391" s="449"/>
      <c r="IGR391" s="449"/>
      <c r="IGS391" s="449"/>
      <c r="IGT391" s="449"/>
      <c r="IGU391" s="449"/>
      <c r="IGV391" s="449"/>
      <c r="IGW391" s="449"/>
      <c r="IGX391" s="449"/>
      <c r="IGY391" s="449"/>
      <c r="IGZ391" s="449"/>
      <c r="IHA391" s="449"/>
      <c r="IHB391" s="449"/>
      <c r="IHC391" s="449"/>
      <c r="IHD391" s="449"/>
      <c r="IHE391" s="449"/>
      <c r="IHF391" s="449"/>
      <c r="IHG391" s="449"/>
      <c r="IHH391" s="449"/>
      <c r="IHI391" s="449"/>
      <c r="IHJ391" s="449"/>
      <c r="IHK391" s="449"/>
      <c r="IHL391" s="449"/>
      <c r="IHM391" s="449"/>
      <c r="IHN391" s="449"/>
      <c r="IHO391" s="449"/>
      <c r="IHP391" s="449"/>
      <c r="IHQ391" s="449"/>
      <c r="IHR391" s="449"/>
      <c r="IHS391" s="449"/>
      <c r="IHT391" s="449"/>
      <c r="IHU391" s="449"/>
      <c r="IHV391" s="449"/>
      <c r="IHW391" s="449"/>
      <c r="IHX391" s="449"/>
      <c r="IHY391" s="449"/>
      <c r="IHZ391" s="449"/>
      <c r="IIA391" s="449"/>
      <c r="IIB391" s="449"/>
      <c r="IIC391" s="449"/>
      <c r="IID391" s="449"/>
      <c r="IIE391" s="449"/>
      <c r="IIF391" s="449"/>
      <c r="IIG391" s="449"/>
      <c r="IIH391" s="449"/>
      <c r="III391" s="449"/>
      <c r="IIJ391" s="449"/>
      <c r="IIK391" s="449"/>
      <c r="IIL391" s="449"/>
      <c r="IIM391" s="449"/>
      <c r="IIN391" s="449"/>
      <c r="IIO391" s="449"/>
      <c r="IIP391" s="449"/>
      <c r="IIQ391" s="449"/>
      <c r="IIR391" s="449"/>
      <c r="IIS391" s="449"/>
      <c r="IIT391" s="449"/>
      <c r="IIU391" s="449"/>
      <c r="IIV391" s="449"/>
      <c r="IIW391" s="449"/>
      <c r="IIX391" s="449"/>
      <c r="IIY391" s="449"/>
      <c r="IIZ391" s="449"/>
      <c r="IJA391" s="449"/>
      <c r="IJB391" s="449"/>
      <c r="IJC391" s="449"/>
      <c r="IJD391" s="449"/>
      <c r="IJE391" s="449"/>
      <c r="IJF391" s="449"/>
      <c r="IJG391" s="449"/>
      <c r="IJH391" s="449"/>
      <c r="IJI391" s="449"/>
      <c r="IJJ391" s="449"/>
      <c r="IJK391" s="449"/>
      <c r="IJL391" s="449"/>
      <c r="IJM391" s="449"/>
      <c r="IJN391" s="449"/>
      <c r="IJO391" s="449"/>
      <c r="IJP391" s="449"/>
      <c r="IJQ391" s="449"/>
      <c r="IJR391" s="449"/>
      <c r="IJS391" s="449"/>
      <c r="IJT391" s="449"/>
      <c r="IJU391" s="449"/>
      <c r="IJV391" s="449"/>
      <c r="IJW391" s="449"/>
      <c r="IJX391" s="449"/>
      <c r="IJY391" s="449"/>
      <c r="IJZ391" s="449"/>
      <c r="IKA391" s="449"/>
      <c r="IKB391" s="449"/>
      <c r="IKC391" s="449"/>
      <c r="IKD391" s="449"/>
      <c r="IKE391" s="449"/>
      <c r="IKF391" s="449"/>
      <c r="IKG391" s="449"/>
      <c r="IKH391" s="449"/>
      <c r="IKI391" s="449"/>
      <c r="IKJ391" s="449"/>
      <c r="IKK391" s="449"/>
      <c r="IKL391" s="449"/>
      <c r="IKM391" s="449"/>
      <c r="IKN391" s="449"/>
      <c r="IKO391" s="449"/>
      <c r="IKP391" s="449"/>
      <c r="IKQ391" s="449"/>
      <c r="IKR391" s="449"/>
      <c r="IKS391" s="449"/>
      <c r="IKT391" s="449"/>
      <c r="IKU391" s="449"/>
      <c r="IKV391" s="449"/>
      <c r="IKW391" s="449"/>
      <c r="IKX391" s="449"/>
      <c r="IKY391" s="449"/>
      <c r="IKZ391" s="449"/>
      <c r="ILA391" s="449"/>
      <c r="ILB391" s="449"/>
      <c r="ILC391" s="449"/>
      <c r="ILD391" s="449"/>
      <c r="ILE391" s="449"/>
      <c r="ILF391" s="449"/>
      <c r="ILG391" s="449"/>
      <c r="ILH391" s="449"/>
      <c r="ILI391" s="449"/>
      <c r="ILJ391" s="449"/>
      <c r="ILK391" s="449"/>
      <c r="ILL391" s="449"/>
      <c r="ILM391" s="449"/>
      <c r="ILN391" s="449"/>
      <c r="ILO391" s="449"/>
      <c r="ILP391" s="449"/>
      <c r="ILQ391" s="449"/>
      <c r="ILR391" s="449"/>
      <c r="ILS391" s="449"/>
      <c r="ILT391" s="449"/>
      <c r="ILU391" s="449"/>
      <c r="ILV391" s="449"/>
      <c r="ILW391" s="449"/>
      <c r="ILX391" s="449"/>
      <c r="ILY391" s="449"/>
      <c r="ILZ391" s="449"/>
      <c r="IMA391" s="449"/>
      <c r="IMB391" s="449"/>
      <c r="IMC391" s="449"/>
      <c r="IMD391" s="449"/>
      <c r="IME391" s="449"/>
      <c r="IMF391" s="449"/>
      <c r="IMG391" s="449"/>
      <c r="IMH391" s="449"/>
      <c r="IMI391" s="449"/>
      <c r="IMJ391" s="449"/>
      <c r="IMK391" s="449"/>
      <c r="IML391" s="449"/>
      <c r="IMM391" s="449"/>
      <c r="IMN391" s="449"/>
      <c r="IMO391" s="449"/>
      <c r="IMP391" s="449"/>
      <c r="IMQ391" s="449"/>
      <c r="IMR391" s="449"/>
      <c r="IMS391" s="449"/>
      <c r="IMT391" s="449"/>
      <c r="IMU391" s="449"/>
      <c r="IMV391" s="449"/>
      <c r="IMW391" s="449"/>
      <c r="IMX391" s="449"/>
      <c r="IMY391" s="449"/>
      <c r="IMZ391" s="449"/>
      <c r="INA391" s="449"/>
      <c r="INB391" s="449"/>
      <c r="INC391" s="449"/>
      <c r="IND391" s="449"/>
      <c r="INE391" s="449"/>
      <c r="INF391" s="449"/>
      <c r="ING391" s="449"/>
      <c r="INH391" s="449"/>
      <c r="INI391" s="449"/>
      <c r="INJ391" s="449"/>
      <c r="INK391" s="449"/>
      <c r="INL391" s="449"/>
      <c r="INM391" s="449"/>
      <c r="INN391" s="449"/>
      <c r="INO391" s="449"/>
      <c r="INP391" s="449"/>
      <c r="INQ391" s="449"/>
      <c r="INR391" s="449"/>
      <c r="INS391" s="449"/>
      <c r="INT391" s="449"/>
      <c r="INU391" s="449"/>
      <c r="INV391" s="449"/>
      <c r="INW391" s="449"/>
      <c r="INX391" s="449"/>
      <c r="INY391" s="449"/>
      <c r="INZ391" s="449"/>
      <c r="IOA391" s="449"/>
      <c r="IOB391" s="449"/>
      <c r="IOC391" s="449"/>
      <c r="IOD391" s="449"/>
      <c r="IOE391" s="449"/>
      <c r="IOF391" s="449"/>
      <c r="IOG391" s="449"/>
      <c r="IOH391" s="449"/>
      <c r="IOI391" s="449"/>
      <c r="IOJ391" s="449"/>
      <c r="IOK391" s="449"/>
      <c r="IOL391" s="449"/>
      <c r="IOM391" s="449"/>
      <c r="ION391" s="449"/>
      <c r="IOO391" s="449"/>
      <c r="IOP391" s="449"/>
      <c r="IOQ391" s="449"/>
      <c r="IOR391" s="449"/>
      <c r="IOS391" s="449"/>
      <c r="IOT391" s="449"/>
      <c r="IOU391" s="449"/>
      <c r="IOV391" s="449"/>
      <c r="IOW391" s="449"/>
      <c r="IOX391" s="449"/>
      <c r="IOY391" s="449"/>
      <c r="IOZ391" s="449"/>
      <c r="IPA391" s="449"/>
      <c r="IPB391" s="449"/>
      <c r="IPC391" s="449"/>
      <c r="IPD391" s="449"/>
      <c r="IPE391" s="449"/>
      <c r="IPF391" s="449"/>
      <c r="IPG391" s="449"/>
      <c r="IPH391" s="449"/>
      <c r="IPI391" s="449"/>
      <c r="IPJ391" s="449"/>
      <c r="IPK391" s="449"/>
      <c r="IPL391" s="449"/>
      <c r="IPM391" s="449"/>
      <c r="IPN391" s="449"/>
      <c r="IPO391" s="449"/>
      <c r="IPP391" s="449"/>
      <c r="IPQ391" s="449"/>
      <c r="IPR391" s="449"/>
      <c r="IPS391" s="449"/>
      <c r="IPT391" s="449"/>
      <c r="IPU391" s="449"/>
      <c r="IPV391" s="449"/>
      <c r="IPW391" s="449"/>
      <c r="IPX391" s="449"/>
      <c r="IPY391" s="449"/>
      <c r="IPZ391" s="449"/>
      <c r="IQA391" s="449"/>
      <c r="IQB391" s="449"/>
      <c r="IQC391" s="449"/>
      <c r="IQD391" s="449"/>
      <c r="IQE391" s="449"/>
      <c r="IQF391" s="449"/>
      <c r="IQG391" s="449"/>
      <c r="IQH391" s="449"/>
      <c r="IQI391" s="449"/>
      <c r="IQJ391" s="449"/>
      <c r="IQK391" s="449"/>
      <c r="IQL391" s="449"/>
      <c r="IQM391" s="449"/>
      <c r="IQN391" s="449"/>
      <c r="IQO391" s="449"/>
      <c r="IQP391" s="449"/>
      <c r="IQQ391" s="449"/>
      <c r="IQR391" s="449"/>
      <c r="IQS391" s="449"/>
      <c r="IQT391" s="449"/>
      <c r="IQU391" s="449"/>
      <c r="IQV391" s="449"/>
      <c r="IQW391" s="449"/>
      <c r="IQX391" s="449"/>
      <c r="IQY391" s="449"/>
      <c r="IQZ391" s="449"/>
      <c r="IRA391" s="449"/>
      <c r="IRB391" s="449"/>
      <c r="IRC391" s="449"/>
      <c r="IRD391" s="449"/>
      <c r="IRE391" s="449"/>
      <c r="IRF391" s="449"/>
      <c r="IRG391" s="449"/>
      <c r="IRH391" s="449"/>
      <c r="IRI391" s="449"/>
      <c r="IRJ391" s="449"/>
      <c r="IRK391" s="449"/>
      <c r="IRL391" s="449"/>
      <c r="IRM391" s="449"/>
      <c r="IRN391" s="449"/>
      <c r="IRO391" s="449"/>
      <c r="IRP391" s="449"/>
      <c r="IRQ391" s="449"/>
      <c r="IRR391" s="449"/>
      <c r="IRS391" s="449"/>
      <c r="IRT391" s="449"/>
      <c r="IRU391" s="449"/>
      <c r="IRV391" s="449"/>
      <c r="IRW391" s="449"/>
      <c r="IRX391" s="449"/>
      <c r="IRY391" s="449"/>
      <c r="IRZ391" s="449"/>
      <c r="ISA391" s="449"/>
      <c r="ISB391" s="449"/>
      <c r="ISC391" s="449"/>
      <c r="ISD391" s="449"/>
      <c r="ISE391" s="449"/>
      <c r="ISF391" s="449"/>
      <c r="ISG391" s="449"/>
      <c r="ISH391" s="449"/>
      <c r="ISI391" s="449"/>
      <c r="ISJ391" s="449"/>
      <c r="ISK391" s="449"/>
      <c r="ISL391" s="449"/>
      <c r="ISM391" s="449"/>
      <c r="ISN391" s="449"/>
      <c r="ISO391" s="449"/>
      <c r="ISP391" s="449"/>
      <c r="ISQ391" s="449"/>
      <c r="ISR391" s="449"/>
      <c r="ISS391" s="449"/>
      <c r="IST391" s="449"/>
      <c r="ISU391" s="449"/>
      <c r="ISV391" s="449"/>
      <c r="ISW391" s="449"/>
      <c r="ISX391" s="449"/>
      <c r="ISY391" s="449"/>
      <c r="ISZ391" s="449"/>
      <c r="ITA391" s="449"/>
      <c r="ITB391" s="449"/>
      <c r="ITC391" s="449"/>
      <c r="ITD391" s="449"/>
      <c r="ITE391" s="449"/>
      <c r="ITF391" s="449"/>
      <c r="ITG391" s="449"/>
      <c r="ITH391" s="449"/>
      <c r="ITI391" s="449"/>
      <c r="ITJ391" s="449"/>
      <c r="ITK391" s="449"/>
      <c r="ITL391" s="449"/>
      <c r="ITM391" s="449"/>
      <c r="ITN391" s="449"/>
      <c r="ITO391" s="449"/>
      <c r="ITP391" s="449"/>
      <c r="ITQ391" s="449"/>
      <c r="ITR391" s="449"/>
      <c r="ITS391" s="449"/>
      <c r="ITT391" s="449"/>
      <c r="ITU391" s="449"/>
      <c r="ITV391" s="449"/>
      <c r="ITW391" s="449"/>
      <c r="ITX391" s="449"/>
      <c r="ITY391" s="449"/>
      <c r="ITZ391" s="449"/>
      <c r="IUA391" s="449"/>
      <c r="IUB391" s="449"/>
      <c r="IUC391" s="449"/>
      <c r="IUD391" s="449"/>
      <c r="IUE391" s="449"/>
      <c r="IUF391" s="449"/>
      <c r="IUG391" s="449"/>
      <c r="IUH391" s="449"/>
      <c r="IUI391" s="449"/>
      <c r="IUJ391" s="449"/>
      <c r="IUK391" s="449"/>
      <c r="IUL391" s="449"/>
      <c r="IUM391" s="449"/>
      <c r="IUN391" s="449"/>
      <c r="IUO391" s="449"/>
      <c r="IUP391" s="449"/>
      <c r="IUQ391" s="449"/>
      <c r="IUR391" s="449"/>
      <c r="IUS391" s="449"/>
      <c r="IUT391" s="449"/>
      <c r="IUU391" s="449"/>
      <c r="IUV391" s="449"/>
      <c r="IUW391" s="449"/>
      <c r="IUX391" s="449"/>
      <c r="IUY391" s="449"/>
      <c r="IUZ391" s="449"/>
      <c r="IVA391" s="449"/>
      <c r="IVB391" s="449"/>
      <c r="IVC391" s="449"/>
      <c r="IVD391" s="449"/>
      <c r="IVE391" s="449"/>
      <c r="IVF391" s="449"/>
      <c r="IVG391" s="449"/>
      <c r="IVH391" s="449"/>
      <c r="IVI391" s="449"/>
      <c r="IVJ391" s="449"/>
      <c r="IVK391" s="449"/>
      <c r="IVL391" s="449"/>
      <c r="IVM391" s="449"/>
      <c r="IVN391" s="449"/>
      <c r="IVO391" s="449"/>
      <c r="IVP391" s="449"/>
      <c r="IVQ391" s="449"/>
      <c r="IVR391" s="449"/>
      <c r="IVS391" s="449"/>
      <c r="IVT391" s="449"/>
      <c r="IVU391" s="449"/>
      <c r="IVV391" s="449"/>
      <c r="IVW391" s="449"/>
      <c r="IVX391" s="449"/>
      <c r="IVY391" s="449"/>
      <c r="IVZ391" s="449"/>
      <c r="IWA391" s="449"/>
      <c r="IWB391" s="449"/>
      <c r="IWC391" s="449"/>
      <c r="IWD391" s="449"/>
      <c r="IWE391" s="449"/>
      <c r="IWF391" s="449"/>
      <c r="IWG391" s="449"/>
      <c r="IWH391" s="449"/>
      <c r="IWI391" s="449"/>
      <c r="IWJ391" s="449"/>
      <c r="IWK391" s="449"/>
      <c r="IWL391" s="449"/>
      <c r="IWM391" s="449"/>
      <c r="IWN391" s="449"/>
      <c r="IWO391" s="449"/>
      <c r="IWP391" s="449"/>
      <c r="IWQ391" s="449"/>
      <c r="IWR391" s="449"/>
      <c r="IWS391" s="449"/>
      <c r="IWT391" s="449"/>
      <c r="IWU391" s="449"/>
      <c r="IWV391" s="449"/>
      <c r="IWW391" s="449"/>
      <c r="IWX391" s="449"/>
      <c r="IWY391" s="449"/>
      <c r="IWZ391" s="449"/>
      <c r="IXA391" s="449"/>
      <c r="IXB391" s="449"/>
      <c r="IXC391" s="449"/>
      <c r="IXD391" s="449"/>
      <c r="IXE391" s="449"/>
      <c r="IXF391" s="449"/>
      <c r="IXG391" s="449"/>
      <c r="IXH391" s="449"/>
      <c r="IXI391" s="449"/>
      <c r="IXJ391" s="449"/>
      <c r="IXK391" s="449"/>
      <c r="IXL391" s="449"/>
      <c r="IXM391" s="449"/>
      <c r="IXN391" s="449"/>
      <c r="IXO391" s="449"/>
      <c r="IXP391" s="449"/>
      <c r="IXQ391" s="449"/>
      <c r="IXR391" s="449"/>
      <c r="IXS391" s="449"/>
      <c r="IXT391" s="449"/>
      <c r="IXU391" s="449"/>
      <c r="IXV391" s="449"/>
      <c r="IXW391" s="449"/>
      <c r="IXX391" s="449"/>
      <c r="IXY391" s="449"/>
      <c r="IXZ391" s="449"/>
      <c r="IYA391" s="449"/>
      <c r="IYB391" s="449"/>
      <c r="IYC391" s="449"/>
      <c r="IYD391" s="449"/>
      <c r="IYE391" s="449"/>
      <c r="IYF391" s="449"/>
      <c r="IYG391" s="449"/>
      <c r="IYH391" s="449"/>
      <c r="IYI391" s="449"/>
      <c r="IYJ391" s="449"/>
      <c r="IYK391" s="449"/>
      <c r="IYL391" s="449"/>
      <c r="IYM391" s="449"/>
      <c r="IYN391" s="449"/>
      <c r="IYO391" s="449"/>
      <c r="IYP391" s="449"/>
      <c r="IYQ391" s="449"/>
      <c r="IYR391" s="449"/>
      <c r="IYS391" s="449"/>
      <c r="IYT391" s="449"/>
      <c r="IYU391" s="449"/>
      <c r="IYV391" s="449"/>
      <c r="IYW391" s="449"/>
      <c r="IYX391" s="449"/>
      <c r="IYY391" s="449"/>
      <c r="IYZ391" s="449"/>
      <c r="IZA391" s="449"/>
      <c r="IZB391" s="449"/>
      <c r="IZC391" s="449"/>
      <c r="IZD391" s="449"/>
      <c r="IZE391" s="449"/>
      <c r="IZF391" s="449"/>
      <c r="IZG391" s="449"/>
      <c r="IZH391" s="449"/>
      <c r="IZI391" s="449"/>
      <c r="IZJ391" s="449"/>
      <c r="IZK391" s="449"/>
      <c r="IZL391" s="449"/>
      <c r="IZM391" s="449"/>
      <c r="IZN391" s="449"/>
      <c r="IZO391" s="449"/>
      <c r="IZP391" s="449"/>
      <c r="IZQ391" s="449"/>
      <c r="IZR391" s="449"/>
      <c r="IZS391" s="449"/>
      <c r="IZT391" s="449"/>
      <c r="IZU391" s="449"/>
      <c r="IZV391" s="449"/>
      <c r="IZW391" s="449"/>
      <c r="IZX391" s="449"/>
      <c r="IZY391" s="449"/>
      <c r="IZZ391" s="449"/>
      <c r="JAA391" s="449"/>
      <c r="JAB391" s="449"/>
      <c r="JAC391" s="449"/>
      <c r="JAD391" s="449"/>
      <c r="JAE391" s="449"/>
      <c r="JAF391" s="449"/>
      <c r="JAG391" s="449"/>
      <c r="JAH391" s="449"/>
      <c r="JAI391" s="449"/>
      <c r="JAJ391" s="449"/>
      <c r="JAK391" s="449"/>
      <c r="JAL391" s="449"/>
      <c r="JAM391" s="449"/>
      <c r="JAN391" s="449"/>
      <c r="JAO391" s="449"/>
      <c r="JAP391" s="449"/>
      <c r="JAQ391" s="449"/>
      <c r="JAR391" s="449"/>
      <c r="JAS391" s="449"/>
      <c r="JAT391" s="449"/>
      <c r="JAU391" s="449"/>
      <c r="JAV391" s="449"/>
      <c r="JAW391" s="449"/>
      <c r="JAX391" s="449"/>
      <c r="JAY391" s="449"/>
      <c r="JAZ391" s="449"/>
      <c r="JBA391" s="449"/>
      <c r="JBB391" s="449"/>
      <c r="JBC391" s="449"/>
      <c r="JBD391" s="449"/>
      <c r="JBE391" s="449"/>
      <c r="JBF391" s="449"/>
      <c r="JBG391" s="449"/>
      <c r="JBH391" s="449"/>
      <c r="JBI391" s="449"/>
      <c r="JBJ391" s="449"/>
      <c r="JBK391" s="449"/>
      <c r="JBL391" s="449"/>
      <c r="JBM391" s="449"/>
      <c r="JBN391" s="449"/>
      <c r="JBO391" s="449"/>
      <c r="JBP391" s="449"/>
      <c r="JBQ391" s="449"/>
      <c r="JBR391" s="449"/>
      <c r="JBS391" s="449"/>
      <c r="JBT391" s="449"/>
      <c r="JBU391" s="449"/>
      <c r="JBV391" s="449"/>
      <c r="JBW391" s="449"/>
      <c r="JBX391" s="449"/>
      <c r="JBY391" s="449"/>
      <c r="JBZ391" s="449"/>
      <c r="JCA391" s="449"/>
      <c r="JCB391" s="449"/>
      <c r="JCC391" s="449"/>
      <c r="JCD391" s="449"/>
      <c r="JCE391" s="449"/>
      <c r="JCF391" s="449"/>
      <c r="JCG391" s="449"/>
      <c r="JCH391" s="449"/>
      <c r="JCI391" s="449"/>
      <c r="JCJ391" s="449"/>
      <c r="JCK391" s="449"/>
      <c r="JCL391" s="449"/>
      <c r="JCM391" s="449"/>
      <c r="JCN391" s="449"/>
      <c r="JCO391" s="449"/>
      <c r="JCP391" s="449"/>
      <c r="JCQ391" s="449"/>
      <c r="JCR391" s="449"/>
      <c r="JCS391" s="449"/>
      <c r="JCT391" s="449"/>
      <c r="JCU391" s="449"/>
      <c r="JCV391" s="449"/>
      <c r="JCW391" s="449"/>
      <c r="JCX391" s="449"/>
      <c r="JCY391" s="449"/>
      <c r="JCZ391" s="449"/>
      <c r="JDA391" s="449"/>
      <c r="JDB391" s="449"/>
      <c r="JDC391" s="449"/>
      <c r="JDD391" s="449"/>
      <c r="JDE391" s="449"/>
      <c r="JDF391" s="449"/>
      <c r="JDG391" s="449"/>
      <c r="JDH391" s="449"/>
      <c r="JDI391" s="449"/>
      <c r="JDJ391" s="449"/>
      <c r="JDK391" s="449"/>
      <c r="JDL391" s="449"/>
      <c r="JDM391" s="449"/>
      <c r="JDN391" s="449"/>
      <c r="JDO391" s="449"/>
      <c r="JDP391" s="449"/>
      <c r="JDQ391" s="449"/>
      <c r="JDR391" s="449"/>
      <c r="JDS391" s="449"/>
      <c r="JDT391" s="449"/>
      <c r="JDU391" s="449"/>
      <c r="JDV391" s="449"/>
      <c r="JDW391" s="449"/>
      <c r="JDX391" s="449"/>
      <c r="JDY391" s="449"/>
      <c r="JDZ391" s="449"/>
      <c r="JEA391" s="449"/>
      <c r="JEB391" s="449"/>
      <c r="JEC391" s="449"/>
      <c r="JED391" s="449"/>
      <c r="JEE391" s="449"/>
      <c r="JEF391" s="449"/>
      <c r="JEG391" s="449"/>
      <c r="JEH391" s="449"/>
      <c r="JEI391" s="449"/>
      <c r="JEJ391" s="449"/>
      <c r="JEK391" s="449"/>
      <c r="JEL391" s="449"/>
      <c r="JEM391" s="449"/>
      <c r="JEN391" s="449"/>
      <c r="JEO391" s="449"/>
      <c r="JEP391" s="449"/>
      <c r="JEQ391" s="449"/>
      <c r="JER391" s="449"/>
      <c r="JES391" s="449"/>
      <c r="JET391" s="449"/>
      <c r="JEU391" s="449"/>
      <c r="JEV391" s="449"/>
      <c r="JEW391" s="449"/>
      <c r="JEX391" s="449"/>
      <c r="JEY391" s="449"/>
      <c r="JEZ391" s="449"/>
      <c r="JFA391" s="449"/>
      <c r="JFB391" s="449"/>
      <c r="JFC391" s="449"/>
      <c r="JFD391" s="449"/>
      <c r="JFE391" s="449"/>
      <c r="JFF391" s="449"/>
      <c r="JFG391" s="449"/>
      <c r="JFH391" s="449"/>
      <c r="JFI391" s="449"/>
      <c r="JFJ391" s="449"/>
      <c r="JFK391" s="449"/>
      <c r="JFL391" s="449"/>
      <c r="JFM391" s="449"/>
      <c r="JFN391" s="449"/>
      <c r="JFO391" s="449"/>
      <c r="JFP391" s="449"/>
      <c r="JFQ391" s="449"/>
      <c r="JFR391" s="449"/>
      <c r="JFS391" s="449"/>
      <c r="JFT391" s="449"/>
      <c r="JFU391" s="449"/>
      <c r="JFV391" s="449"/>
      <c r="JFW391" s="449"/>
      <c r="JFX391" s="449"/>
      <c r="JFY391" s="449"/>
      <c r="JFZ391" s="449"/>
      <c r="JGA391" s="449"/>
      <c r="JGB391" s="449"/>
      <c r="JGC391" s="449"/>
      <c r="JGD391" s="449"/>
      <c r="JGE391" s="449"/>
      <c r="JGF391" s="449"/>
      <c r="JGG391" s="449"/>
      <c r="JGH391" s="449"/>
      <c r="JGI391" s="449"/>
      <c r="JGJ391" s="449"/>
      <c r="JGK391" s="449"/>
      <c r="JGL391" s="449"/>
      <c r="JGM391" s="449"/>
      <c r="JGN391" s="449"/>
      <c r="JGO391" s="449"/>
      <c r="JGP391" s="449"/>
      <c r="JGQ391" s="449"/>
      <c r="JGR391" s="449"/>
      <c r="JGS391" s="449"/>
      <c r="JGT391" s="449"/>
      <c r="JGU391" s="449"/>
      <c r="JGV391" s="449"/>
      <c r="JGW391" s="449"/>
      <c r="JGX391" s="449"/>
      <c r="JGY391" s="449"/>
      <c r="JGZ391" s="449"/>
      <c r="JHA391" s="449"/>
      <c r="JHB391" s="449"/>
      <c r="JHC391" s="449"/>
      <c r="JHD391" s="449"/>
      <c r="JHE391" s="449"/>
      <c r="JHF391" s="449"/>
      <c r="JHG391" s="449"/>
      <c r="JHH391" s="449"/>
      <c r="JHI391" s="449"/>
      <c r="JHJ391" s="449"/>
      <c r="JHK391" s="449"/>
      <c r="JHL391" s="449"/>
      <c r="JHM391" s="449"/>
      <c r="JHN391" s="449"/>
      <c r="JHO391" s="449"/>
      <c r="JHP391" s="449"/>
      <c r="JHQ391" s="449"/>
      <c r="JHR391" s="449"/>
      <c r="JHS391" s="449"/>
      <c r="JHT391" s="449"/>
      <c r="JHU391" s="449"/>
      <c r="JHV391" s="449"/>
      <c r="JHW391" s="449"/>
      <c r="JHX391" s="449"/>
      <c r="JHY391" s="449"/>
      <c r="JHZ391" s="449"/>
      <c r="JIA391" s="449"/>
      <c r="JIB391" s="449"/>
      <c r="JIC391" s="449"/>
      <c r="JID391" s="449"/>
      <c r="JIE391" s="449"/>
      <c r="JIF391" s="449"/>
      <c r="JIG391" s="449"/>
      <c r="JIH391" s="449"/>
      <c r="JII391" s="449"/>
      <c r="JIJ391" s="449"/>
      <c r="JIK391" s="449"/>
      <c r="JIL391" s="449"/>
      <c r="JIM391" s="449"/>
      <c r="JIN391" s="449"/>
      <c r="JIO391" s="449"/>
      <c r="JIP391" s="449"/>
      <c r="JIQ391" s="449"/>
      <c r="JIR391" s="449"/>
      <c r="JIS391" s="449"/>
      <c r="JIT391" s="449"/>
      <c r="JIU391" s="449"/>
      <c r="JIV391" s="449"/>
      <c r="JIW391" s="449"/>
      <c r="JIX391" s="449"/>
      <c r="JIY391" s="449"/>
      <c r="JIZ391" s="449"/>
      <c r="JJA391" s="449"/>
      <c r="JJB391" s="449"/>
      <c r="JJC391" s="449"/>
      <c r="JJD391" s="449"/>
      <c r="JJE391" s="449"/>
      <c r="JJF391" s="449"/>
      <c r="JJG391" s="449"/>
      <c r="JJH391" s="449"/>
      <c r="JJI391" s="449"/>
      <c r="JJJ391" s="449"/>
      <c r="JJK391" s="449"/>
      <c r="JJL391" s="449"/>
      <c r="JJM391" s="449"/>
      <c r="JJN391" s="449"/>
      <c r="JJO391" s="449"/>
      <c r="JJP391" s="449"/>
      <c r="JJQ391" s="449"/>
      <c r="JJR391" s="449"/>
      <c r="JJS391" s="449"/>
      <c r="JJT391" s="449"/>
      <c r="JJU391" s="449"/>
      <c r="JJV391" s="449"/>
      <c r="JJW391" s="449"/>
      <c r="JJX391" s="449"/>
      <c r="JJY391" s="449"/>
      <c r="JJZ391" s="449"/>
      <c r="JKA391" s="449"/>
      <c r="JKB391" s="449"/>
      <c r="JKC391" s="449"/>
      <c r="JKD391" s="449"/>
      <c r="JKE391" s="449"/>
      <c r="JKF391" s="449"/>
      <c r="JKG391" s="449"/>
      <c r="JKH391" s="449"/>
      <c r="JKI391" s="449"/>
      <c r="JKJ391" s="449"/>
      <c r="JKK391" s="449"/>
      <c r="JKL391" s="449"/>
      <c r="JKM391" s="449"/>
      <c r="JKN391" s="449"/>
      <c r="JKO391" s="449"/>
      <c r="JKP391" s="449"/>
      <c r="JKQ391" s="449"/>
      <c r="JKR391" s="449"/>
      <c r="JKS391" s="449"/>
      <c r="JKT391" s="449"/>
      <c r="JKU391" s="449"/>
      <c r="JKV391" s="449"/>
      <c r="JKW391" s="449"/>
      <c r="JKX391" s="449"/>
      <c r="JKY391" s="449"/>
      <c r="JKZ391" s="449"/>
      <c r="JLA391" s="449"/>
      <c r="JLB391" s="449"/>
      <c r="JLC391" s="449"/>
      <c r="JLD391" s="449"/>
      <c r="JLE391" s="449"/>
      <c r="JLF391" s="449"/>
      <c r="JLG391" s="449"/>
      <c r="JLH391" s="449"/>
      <c r="JLI391" s="449"/>
      <c r="JLJ391" s="449"/>
      <c r="JLK391" s="449"/>
      <c r="JLL391" s="449"/>
      <c r="JLM391" s="449"/>
      <c r="JLN391" s="449"/>
      <c r="JLO391" s="449"/>
      <c r="JLP391" s="449"/>
      <c r="JLQ391" s="449"/>
      <c r="JLR391" s="449"/>
      <c r="JLS391" s="449"/>
      <c r="JLT391" s="449"/>
      <c r="JLU391" s="449"/>
      <c r="JLV391" s="449"/>
      <c r="JLW391" s="449"/>
      <c r="JLX391" s="449"/>
      <c r="JLY391" s="449"/>
      <c r="JLZ391" s="449"/>
      <c r="JMA391" s="449"/>
      <c r="JMB391" s="449"/>
      <c r="JMC391" s="449"/>
      <c r="JMD391" s="449"/>
      <c r="JME391" s="449"/>
      <c r="JMF391" s="449"/>
      <c r="JMG391" s="449"/>
      <c r="JMH391" s="449"/>
      <c r="JMI391" s="449"/>
      <c r="JMJ391" s="449"/>
      <c r="JMK391" s="449"/>
      <c r="JML391" s="449"/>
      <c r="JMM391" s="449"/>
      <c r="JMN391" s="449"/>
      <c r="JMO391" s="449"/>
      <c r="JMP391" s="449"/>
      <c r="JMQ391" s="449"/>
      <c r="JMR391" s="449"/>
      <c r="JMS391" s="449"/>
      <c r="JMT391" s="449"/>
      <c r="JMU391" s="449"/>
      <c r="JMV391" s="449"/>
      <c r="JMW391" s="449"/>
      <c r="JMX391" s="449"/>
      <c r="JMY391" s="449"/>
      <c r="JMZ391" s="449"/>
      <c r="JNA391" s="449"/>
      <c r="JNB391" s="449"/>
      <c r="JNC391" s="449"/>
      <c r="JND391" s="449"/>
      <c r="JNE391" s="449"/>
      <c r="JNF391" s="449"/>
      <c r="JNG391" s="449"/>
      <c r="JNH391" s="449"/>
      <c r="JNI391" s="449"/>
      <c r="JNJ391" s="449"/>
      <c r="JNK391" s="449"/>
      <c r="JNL391" s="449"/>
      <c r="JNM391" s="449"/>
      <c r="JNN391" s="449"/>
      <c r="JNO391" s="449"/>
      <c r="JNP391" s="449"/>
      <c r="JNQ391" s="449"/>
      <c r="JNR391" s="449"/>
      <c r="JNS391" s="449"/>
      <c r="JNT391" s="449"/>
      <c r="JNU391" s="449"/>
      <c r="JNV391" s="449"/>
      <c r="JNW391" s="449"/>
      <c r="JNX391" s="449"/>
      <c r="JNY391" s="449"/>
      <c r="JNZ391" s="449"/>
      <c r="JOA391" s="449"/>
      <c r="JOB391" s="449"/>
      <c r="JOC391" s="449"/>
      <c r="JOD391" s="449"/>
      <c r="JOE391" s="449"/>
      <c r="JOF391" s="449"/>
      <c r="JOG391" s="449"/>
      <c r="JOH391" s="449"/>
      <c r="JOI391" s="449"/>
      <c r="JOJ391" s="449"/>
      <c r="JOK391" s="449"/>
      <c r="JOL391" s="449"/>
      <c r="JOM391" s="449"/>
      <c r="JON391" s="449"/>
      <c r="JOO391" s="449"/>
      <c r="JOP391" s="449"/>
      <c r="JOQ391" s="449"/>
      <c r="JOR391" s="449"/>
      <c r="JOS391" s="449"/>
      <c r="JOT391" s="449"/>
      <c r="JOU391" s="449"/>
      <c r="JOV391" s="449"/>
      <c r="JOW391" s="449"/>
      <c r="JOX391" s="449"/>
      <c r="JOY391" s="449"/>
      <c r="JOZ391" s="449"/>
      <c r="JPA391" s="449"/>
      <c r="JPB391" s="449"/>
      <c r="JPC391" s="449"/>
      <c r="JPD391" s="449"/>
      <c r="JPE391" s="449"/>
      <c r="JPF391" s="449"/>
      <c r="JPG391" s="449"/>
      <c r="JPH391" s="449"/>
      <c r="JPI391" s="449"/>
      <c r="JPJ391" s="449"/>
      <c r="JPK391" s="449"/>
      <c r="JPL391" s="449"/>
      <c r="JPM391" s="449"/>
      <c r="JPN391" s="449"/>
      <c r="JPO391" s="449"/>
      <c r="JPP391" s="449"/>
      <c r="JPQ391" s="449"/>
      <c r="JPR391" s="449"/>
      <c r="JPS391" s="449"/>
      <c r="JPT391" s="449"/>
      <c r="JPU391" s="449"/>
      <c r="JPV391" s="449"/>
      <c r="JPW391" s="449"/>
      <c r="JPX391" s="449"/>
      <c r="JPY391" s="449"/>
      <c r="JPZ391" s="449"/>
      <c r="JQA391" s="449"/>
      <c r="JQB391" s="449"/>
      <c r="JQC391" s="449"/>
      <c r="JQD391" s="449"/>
      <c r="JQE391" s="449"/>
      <c r="JQF391" s="449"/>
      <c r="JQG391" s="449"/>
      <c r="JQH391" s="449"/>
      <c r="JQI391" s="449"/>
      <c r="JQJ391" s="449"/>
      <c r="JQK391" s="449"/>
      <c r="JQL391" s="449"/>
      <c r="JQM391" s="449"/>
      <c r="JQN391" s="449"/>
      <c r="JQO391" s="449"/>
      <c r="JQP391" s="449"/>
      <c r="JQQ391" s="449"/>
      <c r="JQR391" s="449"/>
      <c r="JQS391" s="449"/>
      <c r="JQT391" s="449"/>
      <c r="JQU391" s="449"/>
      <c r="JQV391" s="449"/>
      <c r="JQW391" s="449"/>
      <c r="JQX391" s="449"/>
      <c r="JQY391" s="449"/>
      <c r="JQZ391" s="449"/>
      <c r="JRA391" s="449"/>
      <c r="JRB391" s="449"/>
      <c r="JRC391" s="449"/>
      <c r="JRD391" s="449"/>
      <c r="JRE391" s="449"/>
      <c r="JRF391" s="449"/>
      <c r="JRG391" s="449"/>
      <c r="JRH391" s="449"/>
      <c r="JRI391" s="449"/>
      <c r="JRJ391" s="449"/>
      <c r="JRK391" s="449"/>
      <c r="JRL391" s="449"/>
      <c r="JRM391" s="449"/>
      <c r="JRN391" s="449"/>
      <c r="JRO391" s="449"/>
      <c r="JRP391" s="449"/>
      <c r="JRQ391" s="449"/>
      <c r="JRR391" s="449"/>
      <c r="JRS391" s="449"/>
      <c r="JRT391" s="449"/>
      <c r="JRU391" s="449"/>
      <c r="JRV391" s="449"/>
      <c r="JRW391" s="449"/>
      <c r="JRX391" s="449"/>
      <c r="JRY391" s="449"/>
      <c r="JRZ391" s="449"/>
      <c r="JSA391" s="449"/>
      <c r="JSB391" s="449"/>
      <c r="JSC391" s="449"/>
      <c r="JSD391" s="449"/>
      <c r="JSE391" s="449"/>
      <c r="JSF391" s="449"/>
      <c r="JSG391" s="449"/>
      <c r="JSH391" s="449"/>
      <c r="JSI391" s="449"/>
      <c r="JSJ391" s="449"/>
      <c r="JSK391" s="449"/>
      <c r="JSL391" s="449"/>
      <c r="JSM391" s="449"/>
      <c r="JSN391" s="449"/>
      <c r="JSO391" s="449"/>
      <c r="JSP391" s="449"/>
      <c r="JSQ391" s="449"/>
      <c r="JSR391" s="449"/>
      <c r="JSS391" s="449"/>
      <c r="JST391" s="449"/>
      <c r="JSU391" s="449"/>
      <c r="JSV391" s="449"/>
      <c r="JSW391" s="449"/>
      <c r="JSX391" s="449"/>
      <c r="JSY391" s="449"/>
      <c r="JSZ391" s="449"/>
      <c r="JTA391" s="449"/>
      <c r="JTB391" s="449"/>
      <c r="JTC391" s="449"/>
      <c r="JTD391" s="449"/>
      <c r="JTE391" s="449"/>
      <c r="JTF391" s="449"/>
      <c r="JTG391" s="449"/>
      <c r="JTH391" s="449"/>
      <c r="JTI391" s="449"/>
      <c r="JTJ391" s="449"/>
      <c r="JTK391" s="449"/>
      <c r="JTL391" s="449"/>
      <c r="JTM391" s="449"/>
      <c r="JTN391" s="449"/>
      <c r="JTO391" s="449"/>
      <c r="JTP391" s="449"/>
      <c r="JTQ391" s="449"/>
      <c r="JTR391" s="449"/>
      <c r="JTS391" s="449"/>
      <c r="JTT391" s="449"/>
      <c r="JTU391" s="449"/>
      <c r="JTV391" s="449"/>
      <c r="JTW391" s="449"/>
      <c r="JTX391" s="449"/>
      <c r="JTY391" s="449"/>
      <c r="JTZ391" s="449"/>
      <c r="JUA391" s="449"/>
      <c r="JUB391" s="449"/>
      <c r="JUC391" s="449"/>
      <c r="JUD391" s="449"/>
      <c r="JUE391" s="449"/>
      <c r="JUF391" s="449"/>
      <c r="JUG391" s="449"/>
      <c r="JUH391" s="449"/>
      <c r="JUI391" s="449"/>
      <c r="JUJ391" s="449"/>
      <c r="JUK391" s="449"/>
      <c r="JUL391" s="449"/>
      <c r="JUM391" s="449"/>
      <c r="JUN391" s="449"/>
      <c r="JUO391" s="449"/>
      <c r="JUP391" s="449"/>
      <c r="JUQ391" s="449"/>
      <c r="JUR391" s="449"/>
      <c r="JUS391" s="449"/>
      <c r="JUT391" s="449"/>
      <c r="JUU391" s="449"/>
      <c r="JUV391" s="449"/>
      <c r="JUW391" s="449"/>
      <c r="JUX391" s="449"/>
      <c r="JUY391" s="449"/>
      <c r="JUZ391" s="449"/>
      <c r="JVA391" s="449"/>
      <c r="JVB391" s="449"/>
      <c r="JVC391" s="449"/>
      <c r="JVD391" s="449"/>
      <c r="JVE391" s="449"/>
      <c r="JVF391" s="449"/>
      <c r="JVG391" s="449"/>
      <c r="JVH391" s="449"/>
      <c r="JVI391" s="449"/>
      <c r="JVJ391" s="449"/>
      <c r="JVK391" s="449"/>
      <c r="JVL391" s="449"/>
      <c r="JVM391" s="449"/>
      <c r="JVN391" s="449"/>
      <c r="JVO391" s="449"/>
      <c r="JVP391" s="449"/>
      <c r="JVQ391" s="449"/>
      <c r="JVR391" s="449"/>
      <c r="JVS391" s="449"/>
      <c r="JVT391" s="449"/>
      <c r="JVU391" s="449"/>
      <c r="JVV391" s="449"/>
      <c r="JVW391" s="449"/>
      <c r="JVX391" s="449"/>
      <c r="JVY391" s="449"/>
      <c r="JVZ391" s="449"/>
      <c r="JWA391" s="449"/>
      <c r="JWB391" s="449"/>
      <c r="JWC391" s="449"/>
      <c r="JWD391" s="449"/>
      <c r="JWE391" s="449"/>
      <c r="JWF391" s="449"/>
      <c r="JWG391" s="449"/>
      <c r="JWH391" s="449"/>
      <c r="JWI391" s="449"/>
      <c r="JWJ391" s="449"/>
      <c r="JWK391" s="449"/>
      <c r="JWL391" s="449"/>
      <c r="JWM391" s="449"/>
      <c r="JWN391" s="449"/>
      <c r="JWO391" s="449"/>
      <c r="JWP391" s="449"/>
      <c r="JWQ391" s="449"/>
      <c r="JWR391" s="449"/>
      <c r="JWS391" s="449"/>
      <c r="JWT391" s="449"/>
      <c r="JWU391" s="449"/>
      <c r="JWV391" s="449"/>
      <c r="JWW391" s="449"/>
      <c r="JWX391" s="449"/>
      <c r="JWY391" s="449"/>
      <c r="JWZ391" s="449"/>
      <c r="JXA391" s="449"/>
      <c r="JXB391" s="449"/>
      <c r="JXC391" s="449"/>
      <c r="JXD391" s="449"/>
      <c r="JXE391" s="449"/>
      <c r="JXF391" s="449"/>
      <c r="JXG391" s="449"/>
      <c r="JXH391" s="449"/>
      <c r="JXI391" s="449"/>
      <c r="JXJ391" s="449"/>
      <c r="JXK391" s="449"/>
      <c r="JXL391" s="449"/>
      <c r="JXM391" s="449"/>
      <c r="JXN391" s="449"/>
      <c r="JXO391" s="449"/>
      <c r="JXP391" s="449"/>
      <c r="JXQ391" s="449"/>
      <c r="JXR391" s="449"/>
      <c r="JXS391" s="449"/>
      <c r="JXT391" s="449"/>
      <c r="JXU391" s="449"/>
      <c r="JXV391" s="449"/>
      <c r="JXW391" s="449"/>
      <c r="JXX391" s="449"/>
      <c r="JXY391" s="449"/>
      <c r="JXZ391" s="449"/>
      <c r="JYA391" s="449"/>
      <c r="JYB391" s="449"/>
      <c r="JYC391" s="449"/>
      <c r="JYD391" s="449"/>
      <c r="JYE391" s="449"/>
      <c r="JYF391" s="449"/>
      <c r="JYG391" s="449"/>
      <c r="JYH391" s="449"/>
      <c r="JYI391" s="449"/>
      <c r="JYJ391" s="449"/>
      <c r="JYK391" s="449"/>
      <c r="JYL391" s="449"/>
      <c r="JYM391" s="449"/>
      <c r="JYN391" s="449"/>
      <c r="JYO391" s="449"/>
      <c r="JYP391" s="449"/>
      <c r="JYQ391" s="449"/>
      <c r="JYR391" s="449"/>
      <c r="JYS391" s="449"/>
      <c r="JYT391" s="449"/>
      <c r="JYU391" s="449"/>
      <c r="JYV391" s="449"/>
      <c r="JYW391" s="449"/>
      <c r="JYX391" s="449"/>
      <c r="JYY391" s="449"/>
      <c r="JYZ391" s="449"/>
      <c r="JZA391" s="449"/>
      <c r="JZB391" s="449"/>
      <c r="JZC391" s="449"/>
      <c r="JZD391" s="449"/>
      <c r="JZE391" s="449"/>
      <c r="JZF391" s="449"/>
      <c r="JZG391" s="449"/>
      <c r="JZH391" s="449"/>
      <c r="JZI391" s="449"/>
      <c r="JZJ391" s="449"/>
      <c r="JZK391" s="449"/>
      <c r="JZL391" s="449"/>
      <c r="JZM391" s="449"/>
      <c r="JZN391" s="449"/>
      <c r="JZO391" s="449"/>
      <c r="JZP391" s="449"/>
      <c r="JZQ391" s="449"/>
      <c r="JZR391" s="449"/>
      <c r="JZS391" s="449"/>
      <c r="JZT391" s="449"/>
      <c r="JZU391" s="449"/>
      <c r="JZV391" s="449"/>
      <c r="JZW391" s="449"/>
      <c r="JZX391" s="449"/>
      <c r="JZY391" s="449"/>
      <c r="JZZ391" s="449"/>
      <c r="KAA391" s="449"/>
      <c r="KAB391" s="449"/>
      <c r="KAC391" s="449"/>
      <c r="KAD391" s="449"/>
      <c r="KAE391" s="449"/>
      <c r="KAF391" s="449"/>
      <c r="KAG391" s="449"/>
      <c r="KAH391" s="449"/>
      <c r="KAI391" s="449"/>
      <c r="KAJ391" s="449"/>
      <c r="KAK391" s="449"/>
      <c r="KAL391" s="449"/>
      <c r="KAM391" s="449"/>
      <c r="KAN391" s="449"/>
      <c r="KAO391" s="449"/>
      <c r="KAP391" s="449"/>
      <c r="KAQ391" s="449"/>
      <c r="KAR391" s="449"/>
      <c r="KAS391" s="449"/>
      <c r="KAT391" s="449"/>
      <c r="KAU391" s="449"/>
      <c r="KAV391" s="449"/>
      <c r="KAW391" s="449"/>
      <c r="KAX391" s="449"/>
      <c r="KAY391" s="449"/>
      <c r="KAZ391" s="449"/>
      <c r="KBA391" s="449"/>
      <c r="KBB391" s="449"/>
      <c r="KBC391" s="449"/>
      <c r="KBD391" s="449"/>
      <c r="KBE391" s="449"/>
      <c r="KBF391" s="449"/>
      <c r="KBG391" s="449"/>
      <c r="KBH391" s="449"/>
      <c r="KBI391" s="449"/>
      <c r="KBJ391" s="449"/>
      <c r="KBK391" s="449"/>
      <c r="KBL391" s="449"/>
      <c r="KBM391" s="449"/>
      <c r="KBN391" s="449"/>
      <c r="KBO391" s="449"/>
      <c r="KBP391" s="449"/>
      <c r="KBQ391" s="449"/>
      <c r="KBR391" s="449"/>
      <c r="KBS391" s="449"/>
      <c r="KBT391" s="449"/>
      <c r="KBU391" s="449"/>
      <c r="KBV391" s="449"/>
      <c r="KBW391" s="449"/>
      <c r="KBX391" s="449"/>
      <c r="KBY391" s="449"/>
      <c r="KBZ391" s="449"/>
      <c r="KCA391" s="449"/>
      <c r="KCB391" s="449"/>
      <c r="KCC391" s="449"/>
      <c r="KCD391" s="449"/>
      <c r="KCE391" s="449"/>
      <c r="KCF391" s="449"/>
      <c r="KCG391" s="449"/>
      <c r="KCH391" s="449"/>
      <c r="KCI391" s="449"/>
      <c r="KCJ391" s="449"/>
      <c r="KCK391" s="449"/>
      <c r="KCL391" s="449"/>
      <c r="KCM391" s="449"/>
      <c r="KCN391" s="449"/>
      <c r="KCO391" s="449"/>
      <c r="KCP391" s="449"/>
      <c r="KCQ391" s="449"/>
      <c r="KCR391" s="449"/>
      <c r="KCS391" s="449"/>
      <c r="KCT391" s="449"/>
      <c r="KCU391" s="449"/>
      <c r="KCV391" s="449"/>
      <c r="KCW391" s="449"/>
      <c r="KCX391" s="449"/>
      <c r="KCY391" s="449"/>
      <c r="KCZ391" s="449"/>
      <c r="KDA391" s="449"/>
      <c r="KDB391" s="449"/>
      <c r="KDC391" s="449"/>
      <c r="KDD391" s="449"/>
      <c r="KDE391" s="449"/>
      <c r="KDF391" s="449"/>
      <c r="KDG391" s="449"/>
      <c r="KDH391" s="449"/>
      <c r="KDI391" s="449"/>
      <c r="KDJ391" s="449"/>
      <c r="KDK391" s="449"/>
      <c r="KDL391" s="449"/>
      <c r="KDM391" s="449"/>
      <c r="KDN391" s="449"/>
      <c r="KDO391" s="449"/>
      <c r="KDP391" s="449"/>
      <c r="KDQ391" s="449"/>
      <c r="KDR391" s="449"/>
      <c r="KDS391" s="449"/>
      <c r="KDT391" s="449"/>
      <c r="KDU391" s="449"/>
      <c r="KDV391" s="449"/>
      <c r="KDW391" s="449"/>
      <c r="KDX391" s="449"/>
      <c r="KDY391" s="449"/>
      <c r="KDZ391" s="449"/>
      <c r="KEA391" s="449"/>
      <c r="KEB391" s="449"/>
      <c r="KEC391" s="449"/>
      <c r="KED391" s="449"/>
      <c r="KEE391" s="449"/>
      <c r="KEF391" s="449"/>
      <c r="KEG391" s="449"/>
      <c r="KEH391" s="449"/>
      <c r="KEI391" s="449"/>
      <c r="KEJ391" s="449"/>
      <c r="KEK391" s="449"/>
      <c r="KEL391" s="449"/>
      <c r="KEM391" s="449"/>
      <c r="KEN391" s="449"/>
      <c r="KEO391" s="449"/>
      <c r="KEP391" s="449"/>
      <c r="KEQ391" s="449"/>
      <c r="KER391" s="449"/>
      <c r="KES391" s="449"/>
      <c r="KET391" s="449"/>
      <c r="KEU391" s="449"/>
      <c r="KEV391" s="449"/>
      <c r="KEW391" s="449"/>
      <c r="KEX391" s="449"/>
      <c r="KEY391" s="449"/>
      <c r="KEZ391" s="449"/>
      <c r="KFA391" s="449"/>
      <c r="KFB391" s="449"/>
      <c r="KFC391" s="449"/>
      <c r="KFD391" s="449"/>
      <c r="KFE391" s="449"/>
      <c r="KFF391" s="449"/>
      <c r="KFG391" s="449"/>
      <c r="KFH391" s="449"/>
      <c r="KFI391" s="449"/>
      <c r="KFJ391" s="449"/>
      <c r="KFK391" s="449"/>
      <c r="KFL391" s="449"/>
      <c r="KFM391" s="449"/>
      <c r="KFN391" s="449"/>
      <c r="KFO391" s="449"/>
      <c r="KFP391" s="449"/>
      <c r="KFQ391" s="449"/>
      <c r="KFR391" s="449"/>
      <c r="KFS391" s="449"/>
      <c r="KFT391" s="449"/>
      <c r="KFU391" s="449"/>
      <c r="KFV391" s="449"/>
      <c r="KFW391" s="449"/>
      <c r="KFX391" s="449"/>
      <c r="KFY391" s="449"/>
      <c r="KFZ391" s="449"/>
      <c r="KGA391" s="449"/>
      <c r="KGB391" s="449"/>
      <c r="KGC391" s="449"/>
      <c r="KGD391" s="449"/>
      <c r="KGE391" s="449"/>
      <c r="KGF391" s="449"/>
      <c r="KGG391" s="449"/>
      <c r="KGH391" s="449"/>
      <c r="KGI391" s="449"/>
      <c r="KGJ391" s="449"/>
      <c r="KGK391" s="449"/>
      <c r="KGL391" s="449"/>
      <c r="KGM391" s="449"/>
      <c r="KGN391" s="449"/>
      <c r="KGO391" s="449"/>
      <c r="KGP391" s="449"/>
      <c r="KGQ391" s="449"/>
      <c r="KGR391" s="449"/>
      <c r="KGS391" s="449"/>
      <c r="KGT391" s="449"/>
      <c r="KGU391" s="449"/>
      <c r="KGV391" s="449"/>
      <c r="KGW391" s="449"/>
      <c r="KGX391" s="449"/>
      <c r="KGY391" s="449"/>
      <c r="KGZ391" s="449"/>
      <c r="KHA391" s="449"/>
      <c r="KHB391" s="449"/>
      <c r="KHC391" s="449"/>
      <c r="KHD391" s="449"/>
      <c r="KHE391" s="449"/>
      <c r="KHF391" s="449"/>
      <c r="KHG391" s="449"/>
      <c r="KHH391" s="449"/>
      <c r="KHI391" s="449"/>
      <c r="KHJ391" s="449"/>
      <c r="KHK391" s="449"/>
      <c r="KHL391" s="449"/>
      <c r="KHM391" s="449"/>
      <c r="KHN391" s="449"/>
      <c r="KHO391" s="449"/>
      <c r="KHP391" s="449"/>
      <c r="KHQ391" s="449"/>
      <c r="KHR391" s="449"/>
      <c r="KHS391" s="449"/>
      <c r="KHT391" s="449"/>
      <c r="KHU391" s="449"/>
      <c r="KHV391" s="449"/>
      <c r="KHW391" s="449"/>
      <c r="KHX391" s="449"/>
      <c r="KHY391" s="449"/>
      <c r="KHZ391" s="449"/>
      <c r="KIA391" s="449"/>
      <c r="KIB391" s="449"/>
      <c r="KIC391" s="449"/>
      <c r="KID391" s="449"/>
      <c r="KIE391" s="449"/>
      <c r="KIF391" s="449"/>
      <c r="KIG391" s="449"/>
      <c r="KIH391" s="449"/>
      <c r="KII391" s="449"/>
      <c r="KIJ391" s="449"/>
      <c r="KIK391" s="449"/>
      <c r="KIL391" s="449"/>
      <c r="KIM391" s="449"/>
      <c r="KIN391" s="449"/>
      <c r="KIO391" s="449"/>
      <c r="KIP391" s="449"/>
      <c r="KIQ391" s="449"/>
      <c r="KIR391" s="449"/>
      <c r="KIS391" s="449"/>
      <c r="KIT391" s="449"/>
      <c r="KIU391" s="449"/>
      <c r="KIV391" s="449"/>
      <c r="KIW391" s="449"/>
      <c r="KIX391" s="449"/>
      <c r="KIY391" s="449"/>
      <c r="KIZ391" s="449"/>
      <c r="KJA391" s="449"/>
      <c r="KJB391" s="449"/>
      <c r="KJC391" s="449"/>
      <c r="KJD391" s="449"/>
      <c r="KJE391" s="449"/>
      <c r="KJF391" s="449"/>
      <c r="KJG391" s="449"/>
      <c r="KJH391" s="449"/>
      <c r="KJI391" s="449"/>
      <c r="KJJ391" s="449"/>
      <c r="KJK391" s="449"/>
      <c r="KJL391" s="449"/>
      <c r="KJM391" s="449"/>
      <c r="KJN391" s="449"/>
      <c r="KJO391" s="449"/>
      <c r="KJP391" s="449"/>
      <c r="KJQ391" s="449"/>
      <c r="KJR391" s="449"/>
      <c r="KJS391" s="449"/>
      <c r="KJT391" s="449"/>
      <c r="KJU391" s="449"/>
      <c r="KJV391" s="449"/>
      <c r="KJW391" s="449"/>
      <c r="KJX391" s="449"/>
      <c r="KJY391" s="449"/>
      <c r="KJZ391" s="449"/>
      <c r="KKA391" s="449"/>
      <c r="KKB391" s="449"/>
      <c r="KKC391" s="449"/>
      <c r="KKD391" s="449"/>
      <c r="KKE391" s="449"/>
      <c r="KKF391" s="449"/>
      <c r="KKG391" s="449"/>
      <c r="KKH391" s="449"/>
      <c r="KKI391" s="449"/>
      <c r="KKJ391" s="449"/>
      <c r="KKK391" s="449"/>
      <c r="KKL391" s="449"/>
      <c r="KKM391" s="449"/>
      <c r="KKN391" s="449"/>
      <c r="KKO391" s="449"/>
      <c r="KKP391" s="449"/>
      <c r="KKQ391" s="449"/>
      <c r="KKR391" s="449"/>
      <c r="KKS391" s="449"/>
      <c r="KKT391" s="449"/>
      <c r="KKU391" s="449"/>
      <c r="KKV391" s="449"/>
      <c r="KKW391" s="449"/>
      <c r="KKX391" s="449"/>
      <c r="KKY391" s="449"/>
      <c r="KKZ391" s="449"/>
      <c r="KLA391" s="449"/>
      <c r="KLB391" s="449"/>
      <c r="KLC391" s="449"/>
      <c r="KLD391" s="449"/>
      <c r="KLE391" s="449"/>
      <c r="KLF391" s="449"/>
      <c r="KLG391" s="449"/>
      <c r="KLH391" s="449"/>
      <c r="KLI391" s="449"/>
      <c r="KLJ391" s="449"/>
      <c r="KLK391" s="449"/>
      <c r="KLL391" s="449"/>
      <c r="KLM391" s="449"/>
      <c r="KLN391" s="449"/>
      <c r="KLO391" s="449"/>
      <c r="KLP391" s="449"/>
      <c r="KLQ391" s="449"/>
      <c r="KLR391" s="449"/>
      <c r="KLS391" s="449"/>
      <c r="KLT391" s="449"/>
      <c r="KLU391" s="449"/>
      <c r="KLV391" s="449"/>
      <c r="KLW391" s="449"/>
      <c r="KLX391" s="449"/>
      <c r="KLY391" s="449"/>
      <c r="KLZ391" s="449"/>
      <c r="KMA391" s="449"/>
      <c r="KMB391" s="449"/>
      <c r="KMC391" s="449"/>
      <c r="KMD391" s="449"/>
      <c r="KME391" s="449"/>
      <c r="KMF391" s="449"/>
      <c r="KMG391" s="449"/>
      <c r="KMH391" s="449"/>
      <c r="KMI391" s="449"/>
      <c r="KMJ391" s="449"/>
      <c r="KMK391" s="449"/>
      <c r="KML391" s="449"/>
      <c r="KMM391" s="449"/>
      <c r="KMN391" s="449"/>
      <c r="KMO391" s="449"/>
      <c r="KMP391" s="449"/>
      <c r="KMQ391" s="449"/>
      <c r="KMR391" s="449"/>
      <c r="KMS391" s="449"/>
      <c r="KMT391" s="449"/>
      <c r="KMU391" s="449"/>
      <c r="KMV391" s="449"/>
      <c r="KMW391" s="449"/>
      <c r="KMX391" s="449"/>
      <c r="KMY391" s="449"/>
      <c r="KMZ391" s="449"/>
      <c r="KNA391" s="449"/>
      <c r="KNB391" s="449"/>
      <c r="KNC391" s="449"/>
      <c r="KND391" s="449"/>
      <c r="KNE391" s="449"/>
      <c r="KNF391" s="449"/>
      <c r="KNG391" s="449"/>
      <c r="KNH391" s="449"/>
      <c r="KNI391" s="449"/>
      <c r="KNJ391" s="449"/>
      <c r="KNK391" s="449"/>
      <c r="KNL391" s="449"/>
      <c r="KNM391" s="449"/>
      <c r="KNN391" s="449"/>
      <c r="KNO391" s="449"/>
      <c r="KNP391" s="449"/>
      <c r="KNQ391" s="449"/>
      <c r="KNR391" s="449"/>
      <c r="KNS391" s="449"/>
      <c r="KNT391" s="449"/>
      <c r="KNU391" s="449"/>
      <c r="KNV391" s="449"/>
      <c r="KNW391" s="449"/>
      <c r="KNX391" s="449"/>
      <c r="KNY391" s="449"/>
      <c r="KNZ391" s="449"/>
      <c r="KOA391" s="449"/>
      <c r="KOB391" s="449"/>
      <c r="KOC391" s="449"/>
      <c r="KOD391" s="449"/>
      <c r="KOE391" s="449"/>
      <c r="KOF391" s="449"/>
      <c r="KOG391" s="449"/>
      <c r="KOH391" s="449"/>
      <c r="KOI391" s="449"/>
      <c r="KOJ391" s="449"/>
      <c r="KOK391" s="449"/>
      <c r="KOL391" s="449"/>
      <c r="KOM391" s="449"/>
      <c r="KON391" s="449"/>
      <c r="KOO391" s="449"/>
      <c r="KOP391" s="449"/>
      <c r="KOQ391" s="449"/>
      <c r="KOR391" s="449"/>
      <c r="KOS391" s="449"/>
      <c r="KOT391" s="449"/>
      <c r="KOU391" s="449"/>
      <c r="KOV391" s="449"/>
      <c r="KOW391" s="449"/>
      <c r="KOX391" s="449"/>
      <c r="KOY391" s="449"/>
      <c r="KOZ391" s="449"/>
      <c r="KPA391" s="449"/>
      <c r="KPB391" s="449"/>
      <c r="KPC391" s="449"/>
      <c r="KPD391" s="449"/>
      <c r="KPE391" s="449"/>
      <c r="KPF391" s="449"/>
      <c r="KPG391" s="449"/>
      <c r="KPH391" s="449"/>
      <c r="KPI391" s="449"/>
      <c r="KPJ391" s="449"/>
      <c r="KPK391" s="449"/>
      <c r="KPL391" s="449"/>
      <c r="KPM391" s="449"/>
      <c r="KPN391" s="449"/>
      <c r="KPO391" s="449"/>
      <c r="KPP391" s="449"/>
      <c r="KPQ391" s="449"/>
      <c r="KPR391" s="449"/>
      <c r="KPS391" s="449"/>
      <c r="KPT391" s="449"/>
      <c r="KPU391" s="449"/>
      <c r="KPV391" s="449"/>
      <c r="KPW391" s="449"/>
      <c r="KPX391" s="449"/>
      <c r="KPY391" s="449"/>
      <c r="KPZ391" s="449"/>
      <c r="KQA391" s="449"/>
      <c r="KQB391" s="449"/>
      <c r="KQC391" s="449"/>
      <c r="KQD391" s="449"/>
      <c r="KQE391" s="449"/>
      <c r="KQF391" s="449"/>
      <c r="KQG391" s="449"/>
      <c r="KQH391" s="449"/>
      <c r="KQI391" s="449"/>
      <c r="KQJ391" s="449"/>
      <c r="KQK391" s="449"/>
      <c r="KQL391" s="449"/>
      <c r="KQM391" s="449"/>
      <c r="KQN391" s="449"/>
      <c r="KQO391" s="449"/>
      <c r="KQP391" s="449"/>
      <c r="KQQ391" s="449"/>
      <c r="KQR391" s="449"/>
      <c r="KQS391" s="449"/>
      <c r="KQT391" s="449"/>
      <c r="KQU391" s="449"/>
      <c r="KQV391" s="449"/>
      <c r="KQW391" s="449"/>
      <c r="KQX391" s="449"/>
      <c r="KQY391" s="449"/>
      <c r="KQZ391" s="449"/>
      <c r="KRA391" s="449"/>
      <c r="KRB391" s="449"/>
      <c r="KRC391" s="449"/>
      <c r="KRD391" s="449"/>
      <c r="KRE391" s="449"/>
      <c r="KRF391" s="449"/>
      <c r="KRG391" s="449"/>
      <c r="KRH391" s="449"/>
      <c r="KRI391" s="449"/>
      <c r="KRJ391" s="449"/>
      <c r="KRK391" s="449"/>
      <c r="KRL391" s="449"/>
      <c r="KRM391" s="449"/>
      <c r="KRN391" s="449"/>
      <c r="KRO391" s="449"/>
      <c r="KRP391" s="449"/>
      <c r="KRQ391" s="449"/>
      <c r="KRR391" s="449"/>
      <c r="KRS391" s="449"/>
      <c r="KRT391" s="449"/>
      <c r="KRU391" s="449"/>
      <c r="KRV391" s="449"/>
      <c r="KRW391" s="449"/>
      <c r="KRX391" s="449"/>
      <c r="KRY391" s="449"/>
      <c r="KRZ391" s="449"/>
      <c r="KSA391" s="449"/>
      <c r="KSB391" s="449"/>
      <c r="KSC391" s="449"/>
      <c r="KSD391" s="449"/>
      <c r="KSE391" s="449"/>
      <c r="KSF391" s="449"/>
      <c r="KSG391" s="449"/>
      <c r="KSH391" s="449"/>
      <c r="KSI391" s="449"/>
      <c r="KSJ391" s="449"/>
      <c r="KSK391" s="449"/>
      <c r="KSL391" s="449"/>
      <c r="KSM391" s="449"/>
      <c r="KSN391" s="449"/>
      <c r="KSO391" s="449"/>
      <c r="KSP391" s="449"/>
      <c r="KSQ391" s="449"/>
      <c r="KSR391" s="449"/>
      <c r="KSS391" s="449"/>
      <c r="KST391" s="449"/>
      <c r="KSU391" s="449"/>
      <c r="KSV391" s="449"/>
      <c r="KSW391" s="449"/>
      <c r="KSX391" s="449"/>
      <c r="KSY391" s="449"/>
      <c r="KSZ391" s="449"/>
      <c r="KTA391" s="449"/>
      <c r="KTB391" s="449"/>
      <c r="KTC391" s="449"/>
      <c r="KTD391" s="449"/>
      <c r="KTE391" s="449"/>
      <c r="KTF391" s="449"/>
      <c r="KTG391" s="449"/>
      <c r="KTH391" s="449"/>
      <c r="KTI391" s="449"/>
      <c r="KTJ391" s="449"/>
      <c r="KTK391" s="449"/>
      <c r="KTL391" s="449"/>
      <c r="KTM391" s="449"/>
      <c r="KTN391" s="449"/>
      <c r="KTO391" s="449"/>
      <c r="KTP391" s="449"/>
      <c r="KTQ391" s="449"/>
      <c r="KTR391" s="449"/>
      <c r="KTS391" s="449"/>
      <c r="KTT391" s="449"/>
      <c r="KTU391" s="449"/>
      <c r="KTV391" s="449"/>
      <c r="KTW391" s="449"/>
      <c r="KTX391" s="449"/>
      <c r="KTY391" s="449"/>
      <c r="KTZ391" s="449"/>
      <c r="KUA391" s="449"/>
      <c r="KUB391" s="449"/>
      <c r="KUC391" s="449"/>
      <c r="KUD391" s="449"/>
      <c r="KUE391" s="449"/>
      <c r="KUF391" s="449"/>
      <c r="KUG391" s="449"/>
      <c r="KUH391" s="449"/>
      <c r="KUI391" s="449"/>
      <c r="KUJ391" s="449"/>
      <c r="KUK391" s="449"/>
      <c r="KUL391" s="449"/>
      <c r="KUM391" s="449"/>
      <c r="KUN391" s="449"/>
      <c r="KUO391" s="449"/>
      <c r="KUP391" s="449"/>
      <c r="KUQ391" s="449"/>
      <c r="KUR391" s="449"/>
      <c r="KUS391" s="449"/>
      <c r="KUT391" s="449"/>
      <c r="KUU391" s="449"/>
      <c r="KUV391" s="449"/>
      <c r="KUW391" s="449"/>
      <c r="KUX391" s="449"/>
      <c r="KUY391" s="449"/>
      <c r="KUZ391" s="449"/>
      <c r="KVA391" s="449"/>
      <c r="KVB391" s="449"/>
      <c r="KVC391" s="449"/>
      <c r="KVD391" s="449"/>
      <c r="KVE391" s="449"/>
      <c r="KVF391" s="449"/>
      <c r="KVG391" s="449"/>
      <c r="KVH391" s="449"/>
      <c r="KVI391" s="449"/>
      <c r="KVJ391" s="449"/>
      <c r="KVK391" s="449"/>
      <c r="KVL391" s="449"/>
      <c r="KVM391" s="449"/>
      <c r="KVN391" s="449"/>
      <c r="KVO391" s="449"/>
      <c r="KVP391" s="449"/>
      <c r="KVQ391" s="449"/>
      <c r="KVR391" s="449"/>
      <c r="KVS391" s="449"/>
      <c r="KVT391" s="449"/>
      <c r="KVU391" s="449"/>
      <c r="KVV391" s="449"/>
      <c r="KVW391" s="449"/>
      <c r="KVX391" s="449"/>
      <c r="KVY391" s="449"/>
      <c r="KVZ391" s="449"/>
      <c r="KWA391" s="449"/>
      <c r="KWB391" s="449"/>
      <c r="KWC391" s="449"/>
      <c r="KWD391" s="449"/>
      <c r="KWE391" s="449"/>
      <c r="KWF391" s="449"/>
      <c r="KWG391" s="449"/>
      <c r="KWH391" s="449"/>
      <c r="KWI391" s="449"/>
      <c r="KWJ391" s="449"/>
      <c r="KWK391" s="449"/>
      <c r="KWL391" s="449"/>
      <c r="KWM391" s="449"/>
      <c r="KWN391" s="449"/>
      <c r="KWO391" s="449"/>
      <c r="KWP391" s="449"/>
      <c r="KWQ391" s="449"/>
      <c r="KWR391" s="449"/>
      <c r="KWS391" s="449"/>
      <c r="KWT391" s="449"/>
      <c r="KWU391" s="449"/>
      <c r="KWV391" s="449"/>
      <c r="KWW391" s="449"/>
      <c r="KWX391" s="449"/>
      <c r="KWY391" s="449"/>
      <c r="KWZ391" s="449"/>
      <c r="KXA391" s="449"/>
      <c r="KXB391" s="449"/>
      <c r="KXC391" s="449"/>
      <c r="KXD391" s="449"/>
      <c r="KXE391" s="449"/>
      <c r="KXF391" s="449"/>
      <c r="KXG391" s="449"/>
      <c r="KXH391" s="449"/>
      <c r="KXI391" s="449"/>
      <c r="KXJ391" s="449"/>
      <c r="KXK391" s="449"/>
      <c r="KXL391" s="449"/>
      <c r="KXM391" s="449"/>
      <c r="KXN391" s="449"/>
      <c r="KXO391" s="449"/>
      <c r="KXP391" s="449"/>
      <c r="KXQ391" s="449"/>
      <c r="KXR391" s="449"/>
      <c r="KXS391" s="449"/>
      <c r="KXT391" s="449"/>
      <c r="KXU391" s="449"/>
      <c r="KXV391" s="449"/>
      <c r="KXW391" s="449"/>
      <c r="KXX391" s="449"/>
      <c r="KXY391" s="449"/>
      <c r="KXZ391" s="449"/>
      <c r="KYA391" s="449"/>
      <c r="KYB391" s="449"/>
      <c r="KYC391" s="449"/>
      <c r="KYD391" s="449"/>
      <c r="KYE391" s="449"/>
      <c r="KYF391" s="449"/>
      <c r="KYG391" s="449"/>
      <c r="KYH391" s="449"/>
      <c r="KYI391" s="449"/>
      <c r="KYJ391" s="449"/>
      <c r="KYK391" s="449"/>
      <c r="KYL391" s="449"/>
      <c r="KYM391" s="449"/>
      <c r="KYN391" s="449"/>
      <c r="KYO391" s="449"/>
      <c r="KYP391" s="449"/>
      <c r="KYQ391" s="449"/>
      <c r="KYR391" s="449"/>
      <c r="KYS391" s="449"/>
      <c r="KYT391" s="449"/>
      <c r="KYU391" s="449"/>
      <c r="KYV391" s="449"/>
      <c r="KYW391" s="449"/>
      <c r="KYX391" s="449"/>
      <c r="KYY391" s="449"/>
      <c r="KYZ391" s="449"/>
      <c r="KZA391" s="449"/>
      <c r="KZB391" s="449"/>
      <c r="KZC391" s="449"/>
      <c r="KZD391" s="449"/>
      <c r="KZE391" s="449"/>
      <c r="KZF391" s="449"/>
      <c r="KZG391" s="449"/>
      <c r="KZH391" s="449"/>
      <c r="KZI391" s="449"/>
      <c r="KZJ391" s="449"/>
      <c r="KZK391" s="449"/>
      <c r="KZL391" s="449"/>
      <c r="KZM391" s="449"/>
      <c r="KZN391" s="449"/>
      <c r="KZO391" s="449"/>
      <c r="KZP391" s="449"/>
      <c r="KZQ391" s="449"/>
      <c r="KZR391" s="449"/>
      <c r="KZS391" s="449"/>
      <c r="KZT391" s="449"/>
      <c r="KZU391" s="449"/>
      <c r="KZV391" s="449"/>
      <c r="KZW391" s="449"/>
      <c r="KZX391" s="449"/>
      <c r="KZY391" s="449"/>
      <c r="KZZ391" s="449"/>
      <c r="LAA391" s="449"/>
      <c r="LAB391" s="449"/>
      <c r="LAC391" s="449"/>
      <c r="LAD391" s="449"/>
      <c r="LAE391" s="449"/>
      <c r="LAF391" s="449"/>
      <c r="LAG391" s="449"/>
      <c r="LAH391" s="449"/>
      <c r="LAI391" s="449"/>
      <c r="LAJ391" s="449"/>
      <c r="LAK391" s="449"/>
      <c r="LAL391" s="449"/>
      <c r="LAM391" s="449"/>
      <c r="LAN391" s="449"/>
      <c r="LAO391" s="449"/>
      <c r="LAP391" s="449"/>
      <c r="LAQ391" s="449"/>
      <c r="LAR391" s="449"/>
      <c r="LAS391" s="449"/>
      <c r="LAT391" s="449"/>
      <c r="LAU391" s="449"/>
      <c r="LAV391" s="449"/>
      <c r="LAW391" s="449"/>
      <c r="LAX391" s="449"/>
      <c r="LAY391" s="449"/>
      <c r="LAZ391" s="449"/>
      <c r="LBA391" s="449"/>
      <c r="LBB391" s="449"/>
      <c r="LBC391" s="449"/>
      <c r="LBD391" s="449"/>
      <c r="LBE391" s="449"/>
      <c r="LBF391" s="449"/>
      <c r="LBG391" s="449"/>
      <c r="LBH391" s="449"/>
      <c r="LBI391" s="449"/>
      <c r="LBJ391" s="449"/>
      <c r="LBK391" s="449"/>
      <c r="LBL391" s="449"/>
      <c r="LBM391" s="449"/>
      <c r="LBN391" s="449"/>
      <c r="LBO391" s="449"/>
      <c r="LBP391" s="449"/>
      <c r="LBQ391" s="449"/>
      <c r="LBR391" s="449"/>
      <c r="LBS391" s="449"/>
      <c r="LBT391" s="449"/>
      <c r="LBU391" s="449"/>
      <c r="LBV391" s="449"/>
      <c r="LBW391" s="449"/>
      <c r="LBX391" s="449"/>
      <c r="LBY391" s="449"/>
      <c r="LBZ391" s="449"/>
      <c r="LCA391" s="449"/>
      <c r="LCB391" s="449"/>
      <c r="LCC391" s="449"/>
      <c r="LCD391" s="449"/>
      <c r="LCE391" s="449"/>
      <c r="LCF391" s="449"/>
      <c r="LCG391" s="449"/>
      <c r="LCH391" s="449"/>
      <c r="LCI391" s="449"/>
      <c r="LCJ391" s="449"/>
      <c r="LCK391" s="449"/>
      <c r="LCL391" s="449"/>
      <c r="LCM391" s="449"/>
      <c r="LCN391" s="449"/>
      <c r="LCO391" s="449"/>
      <c r="LCP391" s="449"/>
      <c r="LCQ391" s="449"/>
      <c r="LCR391" s="449"/>
      <c r="LCS391" s="449"/>
      <c r="LCT391" s="449"/>
      <c r="LCU391" s="449"/>
      <c r="LCV391" s="449"/>
      <c r="LCW391" s="449"/>
      <c r="LCX391" s="449"/>
      <c r="LCY391" s="449"/>
      <c r="LCZ391" s="449"/>
      <c r="LDA391" s="449"/>
      <c r="LDB391" s="449"/>
      <c r="LDC391" s="449"/>
      <c r="LDD391" s="449"/>
      <c r="LDE391" s="449"/>
      <c r="LDF391" s="449"/>
      <c r="LDG391" s="449"/>
      <c r="LDH391" s="449"/>
      <c r="LDI391" s="449"/>
      <c r="LDJ391" s="449"/>
      <c r="LDK391" s="449"/>
      <c r="LDL391" s="449"/>
      <c r="LDM391" s="449"/>
      <c r="LDN391" s="449"/>
      <c r="LDO391" s="449"/>
      <c r="LDP391" s="449"/>
      <c r="LDQ391" s="449"/>
      <c r="LDR391" s="449"/>
      <c r="LDS391" s="449"/>
      <c r="LDT391" s="449"/>
      <c r="LDU391" s="449"/>
      <c r="LDV391" s="449"/>
      <c r="LDW391" s="449"/>
      <c r="LDX391" s="449"/>
      <c r="LDY391" s="449"/>
      <c r="LDZ391" s="449"/>
      <c r="LEA391" s="449"/>
      <c r="LEB391" s="449"/>
      <c r="LEC391" s="449"/>
      <c r="LED391" s="449"/>
      <c r="LEE391" s="449"/>
      <c r="LEF391" s="449"/>
      <c r="LEG391" s="449"/>
      <c r="LEH391" s="449"/>
      <c r="LEI391" s="449"/>
      <c r="LEJ391" s="449"/>
      <c r="LEK391" s="449"/>
      <c r="LEL391" s="449"/>
      <c r="LEM391" s="449"/>
      <c r="LEN391" s="449"/>
      <c r="LEO391" s="449"/>
      <c r="LEP391" s="449"/>
      <c r="LEQ391" s="449"/>
      <c r="LER391" s="449"/>
      <c r="LES391" s="449"/>
      <c r="LET391" s="449"/>
      <c r="LEU391" s="449"/>
      <c r="LEV391" s="449"/>
      <c r="LEW391" s="449"/>
      <c r="LEX391" s="449"/>
      <c r="LEY391" s="449"/>
      <c r="LEZ391" s="449"/>
      <c r="LFA391" s="449"/>
      <c r="LFB391" s="449"/>
      <c r="LFC391" s="449"/>
      <c r="LFD391" s="449"/>
      <c r="LFE391" s="449"/>
      <c r="LFF391" s="449"/>
      <c r="LFG391" s="449"/>
      <c r="LFH391" s="449"/>
      <c r="LFI391" s="449"/>
      <c r="LFJ391" s="449"/>
      <c r="LFK391" s="449"/>
      <c r="LFL391" s="449"/>
      <c r="LFM391" s="449"/>
      <c r="LFN391" s="449"/>
      <c r="LFO391" s="449"/>
      <c r="LFP391" s="449"/>
      <c r="LFQ391" s="449"/>
      <c r="LFR391" s="449"/>
      <c r="LFS391" s="449"/>
      <c r="LFT391" s="449"/>
      <c r="LFU391" s="449"/>
      <c r="LFV391" s="449"/>
      <c r="LFW391" s="449"/>
      <c r="LFX391" s="449"/>
      <c r="LFY391" s="449"/>
      <c r="LFZ391" s="449"/>
      <c r="LGA391" s="449"/>
      <c r="LGB391" s="449"/>
      <c r="LGC391" s="449"/>
      <c r="LGD391" s="449"/>
      <c r="LGE391" s="449"/>
      <c r="LGF391" s="449"/>
      <c r="LGG391" s="449"/>
      <c r="LGH391" s="449"/>
      <c r="LGI391" s="449"/>
      <c r="LGJ391" s="449"/>
      <c r="LGK391" s="449"/>
      <c r="LGL391" s="449"/>
      <c r="LGM391" s="449"/>
      <c r="LGN391" s="449"/>
      <c r="LGO391" s="449"/>
      <c r="LGP391" s="449"/>
      <c r="LGQ391" s="449"/>
      <c r="LGR391" s="449"/>
      <c r="LGS391" s="449"/>
      <c r="LGT391" s="449"/>
      <c r="LGU391" s="449"/>
      <c r="LGV391" s="449"/>
      <c r="LGW391" s="449"/>
      <c r="LGX391" s="449"/>
      <c r="LGY391" s="449"/>
      <c r="LGZ391" s="449"/>
      <c r="LHA391" s="449"/>
      <c r="LHB391" s="449"/>
      <c r="LHC391" s="449"/>
      <c r="LHD391" s="449"/>
      <c r="LHE391" s="449"/>
      <c r="LHF391" s="449"/>
      <c r="LHG391" s="449"/>
      <c r="LHH391" s="449"/>
      <c r="LHI391" s="449"/>
      <c r="LHJ391" s="449"/>
      <c r="LHK391" s="449"/>
      <c r="LHL391" s="449"/>
      <c r="LHM391" s="449"/>
      <c r="LHN391" s="449"/>
      <c r="LHO391" s="449"/>
      <c r="LHP391" s="449"/>
      <c r="LHQ391" s="449"/>
      <c r="LHR391" s="449"/>
      <c r="LHS391" s="449"/>
      <c r="LHT391" s="449"/>
      <c r="LHU391" s="449"/>
      <c r="LHV391" s="449"/>
      <c r="LHW391" s="449"/>
      <c r="LHX391" s="449"/>
      <c r="LHY391" s="449"/>
      <c r="LHZ391" s="449"/>
      <c r="LIA391" s="449"/>
      <c r="LIB391" s="449"/>
      <c r="LIC391" s="449"/>
      <c r="LID391" s="449"/>
      <c r="LIE391" s="449"/>
      <c r="LIF391" s="449"/>
      <c r="LIG391" s="449"/>
      <c r="LIH391" s="449"/>
      <c r="LII391" s="449"/>
      <c r="LIJ391" s="449"/>
      <c r="LIK391" s="449"/>
      <c r="LIL391" s="449"/>
      <c r="LIM391" s="449"/>
      <c r="LIN391" s="449"/>
      <c r="LIO391" s="449"/>
      <c r="LIP391" s="449"/>
      <c r="LIQ391" s="449"/>
      <c r="LIR391" s="449"/>
      <c r="LIS391" s="449"/>
      <c r="LIT391" s="449"/>
      <c r="LIU391" s="449"/>
      <c r="LIV391" s="449"/>
      <c r="LIW391" s="449"/>
      <c r="LIX391" s="449"/>
      <c r="LIY391" s="449"/>
      <c r="LIZ391" s="449"/>
      <c r="LJA391" s="449"/>
      <c r="LJB391" s="449"/>
      <c r="LJC391" s="449"/>
      <c r="LJD391" s="449"/>
      <c r="LJE391" s="449"/>
      <c r="LJF391" s="449"/>
      <c r="LJG391" s="449"/>
      <c r="LJH391" s="449"/>
      <c r="LJI391" s="449"/>
      <c r="LJJ391" s="449"/>
      <c r="LJK391" s="449"/>
      <c r="LJL391" s="449"/>
      <c r="LJM391" s="449"/>
      <c r="LJN391" s="449"/>
      <c r="LJO391" s="449"/>
      <c r="LJP391" s="449"/>
      <c r="LJQ391" s="449"/>
      <c r="LJR391" s="449"/>
      <c r="LJS391" s="449"/>
      <c r="LJT391" s="449"/>
      <c r="LJU391" s="449"/>
      <c r="LJV391" s="449"/>
      <c r="LJW391" s="449"/>
      <c r="LJX391" s="449"/>
      <c r="LJY391" s="449"/>
      <c r="LJZ391" s="449"/>
      <c r="LKA391" s="449"/>
      <c r="LKB391" s="449"/>
      <c r="LKC391" s="449"/>
      <c r="LKD391" s="449"/>
      <c r="LKE391" s="449"/>
      <c r="LKF391" s="449"/>
      <c r="LKG391" s="449"/>
      <c r="LKH391" s="449"/>
      <c r="LKI391" s="449"/>
      <c r="LKJ391" s="449"/>
      <c r="LKK391" s="449"/>
      <c r="LKL391" s="449"/>
      <c r="LKM391" s="449"/>
      <c r="LKN391" s="449"/>
      <c r="LKO391" s="449"/>
      <c r="LKP391" s="449"/>
      <c r="LKQ391" s="449"/>
      <c r="LKR391" s="449"/>
      <c r="LKS391" s="449"/>
      <c r="LKT391" s="449"/>
      <c r="LKU391" s="449"/>
      <c r="LKV391" s="449"/>
      <c r="LKW391" s="449"/>
      <c r="LKX391" s="449"/>
      <c r="LKY391" s="449"/>
      <c r="LKZ391" s="449"/>
      <c r="LLA391" s="449"/>
      <c r="LLB391" s="449"/>
      <c r="LLC391" s="449"/>
      <c r="LLD391" s="449"/>
      <c r="LLE391" s="449"/>
      <c r="LLF391" s="449"/>
      <c r="LLG391" s="449"/>
      <c r="LLH391" s="449"/>
      <c r="LLI391" s="449"/>
      <c r="LLJ391" s="449"/>
      <c r="LLK391" s="449"/>
      <c r="LLL391" s="449"/>
      <c r="LLM391" s="449"/>
      <c r="LLN391" s="449"/>
      <c r="LLO391" s="449"/>
      <c r="LLP391" s="449"/>
      <c r="LLQ391" s="449"/>
      <c r="LLR391" s="449"/>
      <c r="LLS391" s="449"/>
      <c r="LLT391" s="449"/>
      <c r="LLU391" s="449"/>
      <c r="LLV391" s="449"/>
      <c r="LLW391" s="449"/>
      <c r="LLX391" s="449"/>
      <c r="LLY391" s="449"/>
      <c r="LLZ391" s="449"/>
      <c r="LMA391" s="449"/>
      <c r="LMB391" s="449"/>
      <c r="LMC391" s="449"/>
      <c r="LMD391" s="449"/>
      <c r="LME391" s="449"/>
      <c r="LMF391" s="449"/>
      <c r="LMG391" s="449"/>
      <c r="LMH391" s="449"/>
      <c r="LMI391" s="449"/>
      <c r="LMJ391" s="449"/>
      <c r="LMK391" s="449"/>
      <c r="LML391" s="449"/>
      <c r="LMM391" s="449"/>
      <c r="LMN391" s="449"/>
      <c r="LMO391" s="449"/>
      <c r="LMP391" s="449"/>
      <c r="LMQ391" s="449"/>
      <c r="LMR391" s="449"/>
      <c r="LMS391" s="449"/>
      <c r="LMT391" s="449"/>
      <c r="LMU391" s="449"/>
      <c r="LMV391" s="449"/>
      <c r="LMW391" s="449"/>
      <c r="LMX391" s="449"/>
      <c r="LMY391" s="449"/>
      <c r="LMZ391" s="449"/>
      <c r="LNA391" s="449"/>
      <c r="LNB391" s="449"/>
      <c r="LNC391" s="449"/>
      <c r="LND391" s="449"/>
      <c r="LNE391" s="449"/>
      <c r="LNF391" s="449"/>
      <c r="LNG391" s="449"/>
      <c r="LNH391" s="449"/>
      <c r="LNI391" s="449"/>
      <c r="LNJ391" s="449"/>
      <c r="LNK391" s="449"/>
      <c r="LNL391" s="449"/>
      <c r="LNM391" s="449"/>
      <c r="LNN391" s="449"/>
      <c r="LNO391" s="449"/>
      <c r="LNP391" s="449"/>
      <c r="LNQ391" s="449"/>
      <c r="LNR391" s="449"/>
      <c r="LNS391" s="449"/>
      <c r="LNT391" s="449"/>
      <c r="LNU391" s="449"/>
      <c r="LNV391" s="449"/>
      <c r="LNW391" s="449"/>
      <c r="LNX391" s="449"/>
      <c r="LNY391" s="449"/>
      <c r="LNZ391" s="449"/>
      <c r="LOA391" s="449"/>
      <c r="LOB391" s="449"/>
      <c r="LOC391" s="449"/>
      <c r="LOD391" s="449"/>
      <c r="LOE391" s="449"/>
      <c r="LOF391" s="449"/>
      <c r="LOG391" s="449"/>
      <c r="LOH391" s="449"/>
      <c r="LOI391" s="449"/>
      <c r="LOJ391" s="449"/>
      <c r="LOK391" s="449"/>
      <c r="LOL391" s="449"/>
      <c r="LOM391" s="449"/>
      <c r="LON391" s="449"/>
      <c r="LOO391" s="449"/>
      <c r="LOP391" s="449"/>
      <c r="LOQ391" s="449"/>
      <c r="LOR391" s="449"/>
      <c r="LOS391" s="449"/>
      <c r="LOT391" s="449"/>
      <c r="LOU391" s="449"/>
      <c r="LOV391" s="449"/>
      <c r="LOW391" s="449"/>
      <c r="LOX391" s="449"/>
      <c r="LOY391" s="449"/>
      <c r="LOZ391" s="449"/>
      <c r="LPA391" s="449"/>
      <c r="LPB391" s="449"/>
      <c r="LPC391" s="449"/>
      <c r="LPD391" s="449"/>
      <c r="LPE391" s="449"/>
      <c r="LPF391" s="449"/>
      <c r="LPG391" s="449"/>
      <c r="LPH391" s="449"/>
      <c r="LPI391" s="449"/>
      <c r="LPJ391" s="449"/>
      <c r="LPK391" s="449"/>
      <c r="LPL391" s="449"/>
      <c r="LPM391" s="449"/>
      <c r="LPN391" s="449"/>
      <c r="LPO391" s="449"/>
      <c r="LPP391" s="449"/>
      <c r="LPQ391" s="449"/>
      <c r="LPR391" s="449"/>
      <c r="LPS391" s="449"/>
      <c r="LPT391" s="449"/>
      <c r="LPU391" s="449"/>
      <c r="LPV391" s="449"/>
      <c r="LPW391" s="449"/>
      <c r="LPX391" s="449"/>
      <c r="LPY391" s="449"/>
      <c r="LPZ391" s="449"/>
      <c r="LQA391" s="449"/>
      <c r="LQB391" s="449"/>
      <c r="LQC391" s="449"/>
      <c r="LQD391" s="449"/>
      <c r="LQE391" s="449"/>
      <c r="LQF391" s="449"/>
      <c r="LQG391" s="449"/>
      <c r="LQH391" s="449"/>
      <c r="LQI391" s="449"/>
      <c r="LQJ391" s="449"/>
      <c r="LQK391" s="449"/>
      <c r="LQL391" s="449"/>
      <c r="LQM391" s="449"/>
      <c r="LQN391" s="449"/>
      <c r="LQO391" s="449"/>
      <c r="LQP391" s="449"/>
      <c r="LQQ391" s="449"/>
      <c r="LQR391" s="449"/>
      <c r="LQS391" s="449"/>
      <c r="LQT391" s="449"/>
      <c r="LQU391" s="449"/>
      <c r="LQV391" s="449"/>
      <c r="LQW391" s="449"/>
      <c r="LQX391" s="449"/>
      <c r="LQY391" s="449"/>
      <c r="LQZ391" s="449"/>
      <c r="LRA391" s="449"/>
      <c r="LRB391" s="449"/>
      <c r="LRC391" s="449"/>
      <c r="LRD391" s="449"/>
      <c r="LRE391" s="449"/>
      <c r="LRF391" s="449"/>
      <c r="LRG391" s="449"/>
      <c r="LRH391" s="449"/>
      <c r="LRI391" s="449"/>
      <c r="LRJ391" s="449"/>
      <c r="LRK391" s="449"/>
      <c r="LRL391" s="449"/>
      <c r="LRM391" s="449"/>
      <c r="LRN391" s="449"/>
      <c r="LRO391" s="449"/>
      <c r="LRP391" s="449"/>
      <c r="LRQ391" s="449"/>
      <c r="LRR391" s="449"/>
      <c r="LRS391" s="449"/>
      <c r="LRT391" s="449"/>
      <c r="LRU391" s="449"/>
      <c r="LRV391" s="449"/>
      <c r="LRW391" s="449"/>
      <c r="LRX391" s="449"/>
      <c r="LRY391" s="449"/>
      <c r="LRZ391" s="449"/>
      <c r="LSA391" s="449"/>
      <c r="LSB391" s="449"/>
      <c r="LSC391" s="449"/>
      <c r="LSD391" s="449"/>
      <c r="LSE391" s="449"/>
      <c r="LSF391" s="449"/>
      <c r="LSG391" s="449"/>
      <c r="LSH391" s="449"/>
      <c r="LSI391" s="449"/>
      <c r="LSJ391" s="449"/>
      <c r="LSK391" s="449"/>
      <c r="LSL391" s="449"/>
      <c r="LSM391" s="449"/>
      <c r="LSN391" s="449"/>
      <c r="LSO391" s="449"/>
      <c r="LSP391" s="449"/>
      <c r="LSQ391" s="449"/>
      <c r="LSR391" s="449"/>
      <c r="LSS391" s="449"/>
      <c r="LST391" s="449"/>
      <c r="LSU391" s="449"/>
      <c r="LSV391" s="449"/>
      <c r="LSW391" s="449"/>
      <c r="LSX391" s="449"/>
      <c r="LSY391" s="449"/>
      <c r="LSZ391" s="449"/>
      <c r="LTA391" s="449"/>
      <c r="LTB391" s="449"/>
      <c r="LTC391" s="449"/>
      <c r="LTD391" s="449"/>
      <c r="LTE391" s="449"/>
      <c r="LTF391" s="449"/>
      <c r="LTG391" s="449"/>
      <c r="LTH391" s="449"/>
      <c r="LTI391" s="449"/>
      <c r="LTJ391" s="449"/>
      <c r="LTK391" s="449"/>
      <c r="LTL391" s="449"/>
      <c r="LTM391" s="449"/>
      <c r="LTN391" s="449"/>
      <c r="LTO391" s="449"/>
      <c r="LTP391" s="449"/>
      <c r="LTQ391" s="449"/>
      <c r="LTR391" s="449"/>
      <c r="LTS391" s="449"/>
      <c r="LTT391" s="449"/>
      <c r="LTU391" s="449"/>
      <c r="LTV391" s="449"/>
      <c r="LTW391" s="449"/>
      <c r="LTX391" s="449"/>
      <c r="LTY391" s="449"/>
      <c r="LTZ391" s="449"/>
      <c r="LUA391" s="449"/>
      <c r="LUB391" s="449"/>
      <c r="LUC391" s="449"/>
      <c r="LUD391" s="449"/>
      <c r="LUE391" s="449"/>
      <c r="LUF391" s="449"/>
      <c r="LUG391" s="449"/>
      <c r="LUH391" s="449"/>
      <c r="LUI391" s="449"/>
      <c r="LUJ391" s="449"/>
      <c r="LUK391" s="449"/>
      <c r="LUL391" s="449"/>
      <c r="LUM391" s="449"/>
      <c r="LUN391" s="449"/>
      <c r="LUO391" s="449"/>
      <c r="LUP391" s="449"/>
      <c r="LUQ391" s="449"/>
      <c r="LUR391" s="449"/>
      <c r="LUS391" s="449"/>
      <c r="LUT391" s="449"/>
      <c r="LUU391" s="449"/>
      <c r="LUV391" s="449"/>
      <c r="LUW391" s="449"/>
      <c r="LUX391" s="449"/>
      <c r="LUY391" s="449"/>
      <c r="LUZ391" s="449"/>
      <c r="LVA391" s="449"/>
      <c r="LVB391" s="449"/>
      <c r="LVC391" s="449"/>
      <c r="LVD391" s="449"/>
      <c r="LVE391" s="449"/>
      <c r="LVF391" s="449"/>
      <c r="LVG391" s="449"/>
      <c r="LVH391" s="449"/>
      <c r="LVI391" s="449"/>
      <c r="LVJ391" s="449"/>
      <c r="LVK391" s="449"/>
      <c r="LVL391" s="449"/>
      <c r="LVM391" s="449"/>
      <c r="LVN391" s="449"/>
      <c r="LVO391" s="449"/>
      <c r="LVP391" s="449"/>
      <c r="LVQ391" s="449"/>
      <c r="LVR391" s="449"/>
      <c r="LVS391" s="449"/>
      <c r="LVT391" s="449"/>
      <c r="LVU391" s="449"/>
      <c r="LVV391" s="449"/>
      <c r="LVW391" s="449"/>
      <c r="LVX391" s="449"/>
      <c r="LVY391" s="449"/>
      <c r="LVZ391" s="449"/>
      <c r="LWA391" s="449"/>
      <c r="LWB391" s="449"/>
      <c r="LWC391" s="449"/>
      <c r="LWD391" s="449"/>
      <c r="LWE391" s="449"/>
      <c r="LWF391" s="449"/>
      <c r="LWG391" s="449"/>
      <c r="LWH391" s="449"/>
      <c r="LWI391" s="449"/>
      <c r="LWJ391" s="449"/>
      <c r="LWK391" s="449"/>
      <c r="LWL391" s="449"/>
      <c r="LWM391" s="449"/>
      <c r="LWN391" s="449"/>
      <c r="LWO391" s="449"/>
      <c r="LWP391" s="449"/>
      <c r="LWQ391" s="449"/>
      <c r="LWR391" s="449"/>
      <c r="LWS391" s="449"/>
      <c r="LWT391" s="449"/>
      <c r="LWU391" s="449"/>
      <c r="LWV391" s="449"/>
      <c r="LWW391" s="449"/>
      <c r="LWX391" s="449"/>
      <c r="LWY391" s="449"/>
      <c r="LWZ391" s="449"/>
      <c r="LXA391" s="449"/>
      <c r="LXB391" s="449"/>
      <c r="LXC391" s="449"/>
      <c r="LXD391" s="449"/>
      <c r="LXE391" s="449"/>
      <c r="LXF391" s="449"/>
      <c r="LXG391" s="449"/>
      <c r="LXH391" s="449"/>
      <c r="LXI391" s="449"/>
      <c r="LXJ391" s="449"/>
      <c r="LXK391" s="449"/>
      <c r="LXL391" s="449"/>
      <c r="LXM391" s="449"/>
      <c r="LXN391" s="449"/>
      <c r="LXO391" s="449"/>
      <c r="LXP391" s="449"/>
      <c r="LXQ391" s="449"/>
      <c r="LXR391" s="449"/>
      <c r="LXS391" s="449"/>
      <c r="LXT391" s="449"/>
      <c r="LXU391" s="449"/>
      <c r="LXV391" s="449"/>
      <c r="LXW391" s="449"/>
      <c r="LXX391" s="449"/>
      <c r="LXY391" s="449"/>
      <c r="LXZ391" s="449"/>
      <c r="LYA391" s="449"/>
      <c r="LYB391" s="449"/>
      <c r="LYC391" s="449"/>
      <c r="LYD391" s="449"/>
      <c r="LYE391" s="449"/>
      <c r="LYF391" s="449"/>
      <c r="LYG391" s="449"/>
      <c r="LYH391" s="449"/>
      <c r="LYI391" s="449"/>
      <c r="LYJ391" s="449"/>
      <c r="LYK391" s="449"/>
      <c r="LYL391" s="449"/>
      <c r="LYM391" s="449"/>
      <c r="LYN391" s="449"/>
      <c r="LYO391" s="449"/>
      <c r="LYP391" s="449"/>
      <c r="LYQ391" s="449"/>
      <c r="LYR391" s="449"/>
      <c r="LYS391" s="449"/>
      <c r="LYT391" s="449"/>
      <c r="LYU391" s="449"/>
      <c r="LYV391" s="449"/>
      <c r="LYW391" s="449"/>
      <c r="LYX391" s="449"/>
      <c r="LYY391" s="449"/>
      <c r="LYZ391" s="449"/>
      <c r="LZA391" s="449"/>
      <c r="LZB391" s="449"/>
      <c r="LZC391" s="449"/>
      <c r="LZD391" s="449"/>
      <c r="LZE391" s="449"/>
      <c r="LZF391" s="449"/>
      <c r="LZG391" s="449"/>
      <c r="LZH391" s="449"/>
      <c r="LZI391" s="449"/>
      <c r="LZJ391" s="449"/>
      <c r="LZK391" s="449"/>
      <c r="LZL391" s="449"/>
      <c r="LZM391" s="449"/>
      <c r="LZN391" s="449"/>
      <c r="LZO391" s="449"/>
      <c r="LZP391" s="449"/>
      <c r="LZQ391" s="449"/>
      <c r="LZR391" s="449"/>
      <c r="LZS391" s="449"/>
      <c r="LZT391" s="449"/>
      <c r="LZU391" s="449"/>
      <c r="LZV391" s="449"/>
      <c r="LZW391" s="449"/>
      <c r="LZX391" s="449"/>
      <c r="LZY391" s="449"/>
      <c r="LZZ391" s="449"/>
      <c r="MAA391" s="449"/>
      <c r="MAB391" s="449"/>
      <c r="MAC391" s="449"/>
      <c r="MAD391" s="449"/>
      <c r="MAE391" s="449"/>
      <c r="MAF391" s="449"/>
      <c r="MAG391" s="449"/>
      <c r="MAH391" s="449"/>
      <c r="MAI391" s="449"/>
      <c r="MAJ391" s="449"/>
      <c r="MAK391" s="449"/>
      <c r="MAL391" s="449"/>
      <c r="MAM391" s="449"/>
      <c r="MAN391" s="449"/>
      <c r="MAO391" s="449"/>
      <c r="MAP391" s="449"/>
      <c r="MAQ391" s="449"/>
      <c r="MAR391" s="449"/>
      <c r="MAS391" s="449"/>
      <c r="MAT391" s="449"/>
      <c r="MAU391" s="449"/>
      <c r="MAV391" s="449"/>
      <c r="MAW391" s="449"/>
      <c r="MAX391" s="449"/>
      <c r="MAY391" s="449"/>
      <c r="MAZ391" s="449"/>
      <c r="MBA391" s="449"/>
      <c r="MBB391" s="449"/>
      <c r="MBC391" s="449"/>
      <c r="MBD391" s="449"/>
      <c r="MBE391" s="449"/>
      <c r="MBF391" s="449"/>
      <c r="MBG391" s="449"/>
      <c r="MBH391" s="449"/>
      <c r="MBI391" s="449"/>
      <c r="MBJ391" s="449"/>
      <c r="MBK391" s="449"/>
      <c r="MBL391" s="449"/>
      <c r="MBM391" s="449"/>
      <c r="MBN391" s="449"/>
      <c r="MBO391" s="449"/>
      <c r="MBP391" s="449"/>
      <c r="MBQ391" s="449"/>
      <c r="MBR391" s="449"/>
      <c r="MBS391" s="449"/>
      <c r="MBT391" s="449"/>
      <c r="MBU391" s="449"/>
      <c r="MBV391" s="449"/>
      <c r="MBW391" s="449"/>
      <c r="MBX391" s="449"/>
      <c r="MBY391" s="449"/>
      <c r="MBZ391" s="449"/>
      <c r="MCA391" s="449"/>
      <c r="MCB391" s="449"/>
      <c r="MCC391" s="449"/>
      <c r="MCD391" s="449"/>
      <c r="MCE391" s="449"/>
      <c r="MCF391" s="449"/>
      <c r="MCG391" s="449"/>
      <c r="MCH391" s="449"/>
      <c r="MCI391" s="449"/>
      <c r="MCJ391" s="449"/>
      <c r="MCK391" s="449"/>
      <c r="MCL391" s="449"/>
      <c r="MCM391" s="449"/>
      <c r="MCN391" s="449"/>
      <c r="MCO391" s="449"/>
      <c r="MCP391" s="449"/>
      <c r="MCQ391" s="449"/>
      <c r="MCR391" s="449"/>
      <c r="MCS391" s="449"/>
      <c r="MCT391" s="449"/>
      <c r="MCU391" s="449"/>
      <c r="MCV391" s="449"/>
      <c r="MCW391" s="449"/>
      <c r="MCX391" s="449"/>
      <c r="MCY391" s="449"/>
      <c r="MCZ391" s="449"/>
      <c r="MDA391" s="449"/>
      <c r="MDB391" s="449"/>
      <c r="MDC391" s="449"/>
      <c r="MDD391" s="449"/>
      <c r="MDE391" s="449"/>
      <c r="MDF391" s="449"/>
      <c r="MDG391" s="449"/>
      <c r="MDH391" s="449"/>
      <c r="MDI391" s="449"/>
      <c r="MDJ391" s="449"/>
      <c r="MDK391" s="449"/>
      <c r="MDL391" s="449"/>
      <c r="MDM391" s="449"/>
      <c r="MDN391" s="449"/>
      <c r="MDO391" s="449"/>
      <c r="MDP391" s="449"/>
      <c r="MDQ391" s="449"/>
      <c r="MDR391" s="449"/>
      <c r="MDS391" s="449"/>
      <c r="MDT391" s="449"/>
      <c r="MDU391" s="449"/>
      <c r="MDV391" s="449"/>
      <c r="MDW391" s="449"/>
      <c r="MDX391" s="449"/>
      <c r="MDY391" s="449"/>
      <c r="MDZ391" s="449"/>
      <c r="MEA391" s="449"/>
      <c r="MEB391" s="449"/>
      <c r="MEC391" s="449"/>
      <c r="MED391" s="449"/>
      <c r="MEE391" s="449"/>
      <c r="MEF391" s="449"/>
      <c r="MEG391" s="449"/>
      <c r="MEH391" s="449"/>
      <c r="MEI391" s="449"/>
      <c r="MEJ391" s="449"/>
      <c r="MEK391" s="449"/>
      <c r="MEL391" s="449"/>
      <c r="MEM391" s="449"/>
      <c r="MEN391" s="449"/>
      <c r="MEO391" s="449"/>
      <c r="MEP391" s="449"/>
      <c r="MEQ391" s="449"/>
      <c r="MER391" s="449"/>
      <c r="MES391" s="449"/>
      <c r="MET391" s="449"/>
      <c r="MEU391" s="449"/>
      <c r="MEV391" s="449"/>
      <c r="MEW391" s="449"/>
      <c r="MEX391" s="449"/>
      <c r="MEY391" s="449"/>
      <c r="MEZ391" s="449"/>
      <c r="MFA391" s="449"/>
      <c r="MFB391" s="449"/>
      <c r="MFC391" s="449"/>
      <c r="MFD391" s="449"/>
      <c r="MFE391" s="449"/>
      <c r="MFF391" s="449"/>
      <c r="MFG391" s="449"/>
      <c r="MFH391" s="449"/>
      <c r="MFI391" s="449"/>
      <c r="MFJ391" s="449"/>
      <c r="MFK391" s="449"/>
      <c r="MFL391" s="449"/>
      <c r="MFM391" s="449"/>
      <c r="MFN391" s="449"/>
      <c r="MFO391" s="449"/>
      <c r="MFP391" s="449"/>
      <c r="MFQ391" s="449"/>
      <c r="MFR391" s="449"/>
      <c r="MFS391" s="449"/>
      <c r="MFT391" s="449"/>
      <c r="MFU391" s="449"/>
      <c r="MFV391" s="449"/>
      <c r="MFW391" s="449"/>
      <c r="MFX391" s="449"/>
      <c r="MFY391" s="449"/>
      <c r="MFZ391" s="449"/>
      <c r="MGA391" s="449"/>
      <c r="MGB391" s="449"/>
      <c r="MGC391" s="449"/>
      <c r="MGD391" s="449"/>
      <c r="MGE391" s="449"/>
      <c r="MGF391" s="449"/>
      <c r="MGG391" s="449"/>
      <c r="MGH391" s="449"/>
      <c r="MGI391" s="449"/>
      <c r="MGJ391" s="449"/>
      <c r="MGK391" s="449"/>
      <c r="MGL391" s="449"/>
      <c r="MGM391" s="449"/>
      <c r="MGN391" s="449"/>
      <c r="MGO391" s="449"/>
      <c r="MGP391" s="449"/>
      <c r="MGQ391" s="449"/>
      <c r="MGR391" s="449"/>
      <c r="MGS391" s="449"/>
      <c r="MGT391" s="449"/>
      <c r="MGU391" s="449"/>
      <c r="MGV391" s="449"/>
      <c r="MGW391" s="449"/>
      <c r="MGX391" s="449"/>
      <c r="MGY391" s="449"/>
      <c r="MGZ391" s="449"/>
      <c r="MHA391" s="449"/>
      <c r="MHB391" s="449"/>
      <c r="MHC391" s="449"/>
      <c r="MHD391" s="449"/>
      <c r="MHE391" s="449"/>
      <c r="MHF391" s="449"/>
      <c r="MHG391" s="449"/>
      <c r="MHH391" s="449"/>
      <c r="MHI391" s="449"/>
      <c r="MHJ391" s="449"/>
      <c r="MHK391" s="449"/>
      <c r="MHL391" s="449"/>
      <c r="MHM391" s="449"/>
      <c r="MHN391" s="449"/>
      <c r="MHO391" s="449"/>
      <c r="MHP391" s="449"/>
      <c r="MHQ391" s="449"/>
      <c r="MHR391" s="449"/>
      <c r="MHS391" s="449"/>
      <c r="MHT391" s="449"/>
      <c r="MHU391" s="449"/>
      <c r="MHV391" s="449"/>
      <c r="MHW391" s="449"/>
      <c r="MHX391" s="449"/>
      <c r="MHY391" s="449"/>
      <c r="MHZ391" s="449"/>
      <c r="MIA391" s="449"/>
      <c r="MIB391" s="449"/>
      <c r="MIC391" s="449"/>
      <c r="MID391" s="449"/>
      <c r="MIE391" s="449"/>
      <c r="MIF391" s="449"/>
      <c r="MIG391" s="449"/>
      <c r="MIH391" s="449"/>
      <c r="MII391" s="449"/>
      <c r="MIJ391" s="449"/>
      <c r="MIK391" s="449"/>
      <c r="MIL391" s="449"/>
      <c r="MIM391" s="449"/>
      <c r="MIN391" s="449"/>
      <c r="MIO391" s="449"/>
      <c r="MIP391" s="449"/>
      <c r="MIQ391" s="449"/>
      <c r="MIR391" s="449"/>
      <c r="MIS391" s="449"/>
      <c r="MIT391" s="449"/>
      <c r="MIU391" s="449"/>
      <c r="MIV391" s="449"/>
      <c r="MIW391" s="449"/>
      <c r="MIX391" s="449"/>
      <c r="MIY391" s="449"/>
      <c r="MIZ391" s="449"/>
      <c r="MJA391" s="449"/>
      <c r="MJB391" s="449"/>
      <c r="MJC391" s="449"/>
      <c r="MJD391" s="449"/>
      <c r="MJE391" s="449"/>
      <c r="MJF391" s="449"/>
      <c r="MJG391" s="449"/>
      <c r="MJH391" s="449"/>
      <c r="MJI391" s="449"/>
      <c r="MJJ391" s="449"/>
      <c r="MJK391" s="449"/>
      <c r="MJL391" s="449"/>
      <c r="MJM391" s="449"/>
      <c r="MJN391" s="449"/>
      <c r="MJO391" s="449"/>
      <c r="MJP391" s="449"/>
      <c r="MJQ391" s="449"/>
      <c r="MJR391" s="449"/>
      <c r="MJS391" s="449"/>
      <c r="MJT391" s="449"/>
      <c r="MJU391" s="449"/>
      <c r="MJV391" s="449"/>
      <c r="MJW391" s="449"/>
      <c r="MJX391" s="449"/>
      <c r="MJY391" s="449"/>
      <c r="MJZ391" s="449"/>
      <c r="MKA391" s="449"/>
      <c r="MKB391" s="449"/>
      <c r="MKC391" s="449"/>
      <c r="MKD391" s="449"/>
      <c r="MKE391" s="449"/>
      <c r="MKF391" s="449"/>
      <c r="MKG391" s="449"/>
      <c r="MKH391" s="449"/>
      <c r="MKI391" s="449"/>
      <c r="MKJ391" s="449"/>
      <c r="MKK391" s="449"/>
      <c r="MKL391" s="449"/>
      <c r="MKM391" s="449"/>
      <c r="MKN391" s="449"/>
      <c r="MKO391" s="449"/>
      <c r="MKP391" s="449"/>
      <c r="MKQ391" s="449"/>
      <c r="MKR391" s="449"/>
      <c r="MKS391" s="449"/>
      <c r="MKT391" s="449"/>
      <c r="MKU391" s="449"/>
      <c r="MKV391" s="449"/>
      <c r="MKW391" s="449"/>
      <c r="MKX391" s="449"/>
      <c r="MKY391" s="449"/>
      <c r="MKZ391" s="449"/>
      <c r="MLA391" s="449"/>
      <c r="MLB391" s="449"/>
      <c r="MLC391" s="449"/>
      <c r="MLD391" s="449"/>
      <c r="MLE391" s="449"/>
      <c r="MLF391" s="449"/>
      <c r="MLG391" s="449"/>
      <c r="MLH391" s="449"/>
      <c r="MLI391" s="449"/>
      <c r="MLJ391" s="449"/>
      <c r="MLK391" s="449"/>
      <c r="MLL391" s="449"/>
      <c r="MLM391" s="449"/>
      <c r="MLN391" s="449"/>
      <c r="MLO391" s="449"/>
      <c r="MLP391" s="449"/>
      <c r="MLQ391" s="449"/>
      <c r="MLR391" s="449"/>
      <c r="MLS391" s="449"/>
      <c r="MLT391" s="449"/>
      <c r="MLU391" s="449"/>
      <c r="MLV391" s="449"/>
      <c r="MLW391" s="449"/>
      <c r="MLX391" s="449"/>
      <c r="MLY391" s="449"/>
      <c r="MLZ391" s="449"/>
      <c r="MMA391" s="449"/>
      <c r="MMB391" s="449"/>
      <c r="MMC391" s="449"/>
      <c r="MMD391" s="449"/>
      <c r="MME391" s="449"/>
      <c r="MMF391" s="449"/>
      <c r="MMG391" s="449"/>
      <c r="MMH391" s="449"/>
      <c r="MMI391" s="449"/>
      <c r="MMJ391" s="449"/>
      <c r="MMK391" s="449"/>
      <c r="MML391" s="449"/>
      <c r="MMM391" s="449"/>
      <c r="MMN391" s="449"/>
      <c r="MMO391" s="449"/>
      <c r="MMP391" s="449"/>
      <c r="MMQ391" s="449"/>
      <c r="MMR391" s="449"/>
      <c r="MMS391" s="449"/>
      <c r="MMT391" s="449"/>
      <c r="MMU391" s="449"/>
      <c r="MMV391" s="449"/>
      <c r="MMW391" s="449"/>
      <c r="MMX391" s="449"/>
      <c r="MMY391" s="449"/>
      <c r="MMZ391" s="449"/>
      <c r="MNA391" s="449"/>
      <c r="MNB391" s="449"/>
      <c r="MNC391" s="449"/>
      <c r="MND391" s="449"/>
      <c r="MNE391" s="449"/>
      <c r="MNF391" s="449"/>
      <c r="MNG391" s="449"/>
      <c r="MNH391" s="449"/>
      <c r="MNI391" s="449"/>
      <c r="MNJ391" s="449"/>
      <c r="MNK391" s="449"/>
      <c r="MNL391" s="449"/>
      <c r="MNM391" s="449"/>
      <c r="MNN391" s="449"/>
      <c r="MNO391" s="449"/>
      <c r="MNP391" s="449"/>
      <c r="MNQ391" s="449"/>
      <c r="MNR391" s="449"/>
      <c r="MNS391" s="449"/>
      <c r="MNT391" s="449"/>
      <c r="MNU391" s="449"/>
      <c r="MNV391" s="449"/>
      <c r="MNW391" s="449"/>
      <c r="MNX391" s="449"/>
      <c r="MNY391" s="449"/>
      <c r="MNZ391" s="449"/>
      <c r="MOA391" s="449"/>
      <c r="MOB391" s="449"/>
      <c r="MOC391" s="449"/>
      <c r="MOD391" s="449"/>
      <c r="MOE391" s="449"/>
      <c r="MOF391" s="449"/>
      <c r="MOG391" s="449"/>
      <c r="MOH391" s="449"/>
      <c r="MOI391" s="449"/>
      <c r="MOJ391" s="449"/>
      <c r="MOK391" s="449"/>
      <c r="MOL391" s="449"/>
      <c r="MOM391" s="449"/>
      <c r="MON391" s="449"/>
      <c r="MOO391" s="449"/>
      <c r="MOP391" s="449"/>
      <c r="MOQ391" s="449"/>
      <c r="MOR391" s="449"/>
      <c r="MOS391" s="449"/>
      <c r="MOT391" s="449"/>
      <c r="MOU391" s="449"/>
      <c r="MOV391" s="449"/>
      <c r="MOW391" s="449"/>
      <c r="MOX391" s="449"/>
      <c r="MOY391" s="449"/>
      <c r="MOZ391" s="449"/>
      <c r="MPA391" s="449"/>
      <c r="MPB391" s="449"/>
      <c r="MPC391" s="449"/>
      <c r="MPD391" s="449"/>
      <c r="MPE391" s="449"/>
      <c r="MPF391" s="449"/>
      <c r="MPG391" s="449"/>
      <c r="MPH391" s="449"/>
      <c r="MPI391" s="449"/>
      <c r="MPJ391" s="449"/>
      <c r="MPK391" s="449"/>
      <c r="MPL391" s="449"/>
      <c r="MPM391" s="449"/>
      <c r="MPN391" s="449"/>
      <c r="MPO391" s="449"/>
      <c r="MPP391" s="449"/>
      <c r="MPQ391" s="449"/>
      <c r="MPR391" s="449"/>
      <c r="MPS391" s="449"/>
      <c r="MPT391" s="449"/>
      <c r="MPU391" s="449"/>
      <c r="MPV391" s="449"/>
      <c r="MPW391" s="449"/>
      <c r="MPX391" s="449"/>
      <c r="MPY391" s="449"/>
      <c r="MPZ391" s="449"/>
      <c r="MQA391" s="449"/>
      <c r="MQB391" s="449"/>
      <c r="MQC391" s="449"/>
      <c r="MQD391" s="449"/>
      <c r="MQE391" s="449"/>
      <c r="MQF391" s="449"/>
      <c r="MQG391" s="449"/>
      <c r="MQH391" s="449"/>
      <c r="MQI391" s="449"/>
      <c r="MQJ391" s="449"/>
      <c r="MQK391" s="449"/>
      <c r="MQL391" s="449"/>
      <c r="MQM391" s="449"/>
      <c r="MQN391" s="449"/>
      <c r="MQO391" s="449"/>
      <c r="MQP391" s="449"/>
      <c r="MQQ391" s="449"/>
      <c r="MQR391" s="449"/>
      <c r="MQS391" s="449"/>
      <c r="MQT391" s="449"/>
      <c r="MQU391" s="449"/>
      <c r="MQV391" s="449"/>
      <c r="MQW391" s="449"/>
      <c r="MQX391" s="449"/>
      <c r="MQY391" s="449"/>
      <c r="MQZ391" s="449"/>
      <c r="MRA391" s="449"/>
      <c r="MRB391" s="449"/>
      <c r="MRC391" s="449"/>
      <c r="MRD391" s="449"/>
      <c r="MRE391" s="449"/>
      <c r="MRF391" s="449"/>
      <c r="MRG391" s="449"/>
      <c r="MRH391" s="449"/>
      <c r="MRI391" s="449"/>
      <c r="MRJ391" s="449"/>
      <c r="MRK391" s="449"/>
      <c r="MRL391" s="449"/>
      <c r="MRM391" s="449"/>
      <c r="MRN391" s="449"/>
      <c r="MRO391" s="449"/>
      <c r="MRP391" s="449"/>
      <c r="MRQ391" s="449"/>
      <c r="MRR391" s="449"/>
      <c r="MRS391" s="449"/>
      <c r="MRT391" s="449"/>
      <c r="MRU391" s="449"/>
      <c r="MRV391" s="449"/>
      <c r="MRW391" s="449"/>
      <c r="MRX391" s="449"/>
      <c r="MRY391" s="449"/>
      <c r="MRZ391" s="449"/>
      <c r="MSA391" s="449"/>
      <c r="MSB391" s="449"/>
      <c r="MSC391" s="449"/>
      <c r="MSD391" s="449"/>
      <c r="MSE391" s="449"/>
      <c r="MSF391" s="449"/>
      <c r="MSG391" s="449"/>
      <c r="MSH391" s="449"/>
      <c r="MSI391" s="449"/>
      <c r="MSJ391" s="449"/>
      <c r="MSK391" s="449"/>
      <c r="MSL391" s="449"/>
      <c r="MSM391" s="449"/>
      <c r="MSN391" s="449"/>
      <c r="MSO391" s="449"/>
      <c r="MSP391" s="449"/>
      <c r="MSQ391" s="449"/>
      <c r="MSR391" s="449"/>
      <c r="MSS391" s="449"/>
      <c r="MST391" s="449"/>
      <c r="MSU391" s="449"/>
      <c r="MSV391" s="449"/>
      <c r="MSW391" s="449"/>
      <c r="MSX391" s="449"/>
      <c r="MSY391" s="449"/>
      <c r="MSZ391" s="449"/>
      <c r="MTA391" s="449"/>
      <c r="MTB391" s="449"/>
      <c r="MTC391" s="449"/>
      <c r="MTD391" s="449"/>
      <c r="MTE391" s="449"/>
      <c r="MTF391" s="449"/>
      <c r="MTG391" s="449"/>
      <c r="MTH391" s="449"/>
      <c r="MTI391" s="449"/>
      <c r="MTJ391" s="449"/>
      <c r="MTK391" s="449"/>
      <c r="MTL391" s="449"/>
      <c r="MTM391" s="449"/>
      <c r="MTN391" s="449"/>
      <c r="MTO391" s="449"/>
      <c r="MTP391" s="449"/>
      <c r="MTQ391" s="449"/>
      <c r="MTR391" s="449"/>
      <c r="MTS391" s="449"/>
      <c r="MTT391" s="449"/>
      <c r="MTU391" s="449"/>
      <c r="MTV391" s="449"/>
      <c r="MTW391" s="449"/>
      <c r="MTX391" s="449"/>
      <c r="MTY391" s="449"/>
      <c r="MTZ391" s="449"/>
      <c r="MUA391" s="449"/>
      <c r="MUB391" s="449"/>
      <c r="MUC391" s="449"/>
      <c r="MUD391" s="449"/>
      <c r="MUE391" s="449"/>
      <c r="MUF391" s="449"/>
      <c r="MUG391" s="449"/>
      <c r="MUH391" s="449"/>
      <c r="MUI391" s="449"/>
      <c r="MUJ391" s="449"/>
      <c r="MUK391" s="449"/>
      <c r="MUL391" s="449"/>
      <c r="MUM391" s="449"/>
      <c r="MUN391" s="449"/>
      <c r="MUO391" s="449"/>
      <c r="MUP391" s="449"/>
      <c r="MUQ391" s="449"/>
      <c r="MUR391" s="449"/>
      <c r="MUS391" s="449"/>
      <c r="MUT391" s="449"/>
      <c r="MUU391" s="449"/>
      <c r="MUV391" s="449"/>
      <c r="MUW391" s="449"/>
      <c r="MUX391" s="449"/>
      <c r="MUY391" s="449"/>
      <c r="MUZ391" s="449"/>
      <c r="MVA391" s="449"/>
      <c r="MVB391" s="449"/>
      <c r="MVC391" s="449"/>
      <c r="MVD391" s="449"/>
      <c r="MVE391" s="449"/>
      <c r="MVF391" s="449"/>
      <c r="MVG391" s="449"/>
      <c r="MVH391" s="449"/>
      <c r="MVI391" s="449"/>
      <c r="MVJ391" s="449"/>
      <c r="MVK391" s="449"/>
      <c r="MVL391" s="449"/>
      <c r="MVM391" s="449"/>
      <c r="MVN391" s="449"/>
      <c r="MVO391" s="449"/>
      <c r="MVP391" s="449"/>
      <c r="MVQ391" s="449"/>
      <c r="MVR391" s="449"/>
      <c r="MVS391" s="449"/>
      <c r="MVT391" s="449"/>
      <c r="MVU391" s="449"/>
      <c r="MVV391" s="449"/>
      <c r="MVW391" s="449"/>
      <c r="MVX391" s="449"/>
      <c r="MVY391" s="449"/>
      <c r="MVZ391" s="449"/>
      <c r="MWA391" s="449"/>
      <c r="MWB391" s="449"/>
      <c r="MWC391" s="449"/>
      <c r="MWD391" s="449"/>
      <c r="MWE391" s="449"/>
      <c r="MWF391" s="449"/>
      <c r="MWG391" s="449"/>
      <c r="MWH391" s="449"/>
      <c r="MWI391" s="449"/>
      <c r="MWJ391" s="449"/>
      <c r="MWK391" s="449"/>
      <c r="MWL391" s="449"/>
      <c r="MWM391" s="449"/>
      <c r="MWN391" s="449"/>
      <c r="MWO391" s="449"/>
      <c r="MWP391" s="449"/>
      <c r="MWQ391" s="449"/>
      <c r="MWR391" s="449"/>
      <c r="MWS391" s="449"/>
      <c r="MWT391" s="449"/>
      <c r="MWU391" s="449"/>
      <c r="MWV391" s="449"/>
      <c r="MWW391" s="449"/>
      <c r="MWX391" s="449"/>
      <c r="MWY391" s="449"/>
      <c r="MWZ391" s="449"/>
      <c r="MXA391" s="449"/>
      <c r="MXB391" s="449"/>
      <c r="MXC391" s="449"/>
      <c r="MXD391" s="449"/>
      <c r="MXE391" s="449"/>
      <c r="MXF391" s="449"/>
      <c r="MXG391" s="449"/>
      <c r="MXH391" s="449"/>
      <c r="MXI391" s="449"/>
      <c r="MXJ391" s="449"/>
      <c r="MXK391" s="449"/>
      <c r="MXL391" s="449"/>
      <c r="MXM391" s="449"/>
      <c r="MXN391" s="449"/>
      <c r="MXO391" s="449"/>
      <c r="MXP391" s="449"/>
      <c r="MXQ391" s="449"/>
      <c r="MXR391" s="449"/>
      <c r="MXS391" s="449"/>
      <c r="MXT391" s="449"/>
      <c r="MXU391" s="449"/>
      <c r="MXV391" s="449"/>
      <c r="MXW391" s="449"/>
      <c r="MXX391" s="449"/>
      <c r="MXY391" s="449"/>
      <c r="MXZ391" s="449"/>
      <c r="MYA391" s="449"/>
      <c r="MYB391" s="449"/>
      <c r="MYC391" s="449"/>
      <c r="MYD391" s="449"/>
      <c r="MYE391" s="449"/>
      <c r="MYF391" s="449"/>
      <c r="MYG391" s="449"/>
      <c r="MYH391" s="449"/>
      <c r="MYI391" s="449"/>
      <c r="MYJ391" s="449"/>
      <c r="MYK391" s="449"/>
      <c r="MYL391" s="449"/>
      <c r="MYM391" s="449"/>
      <c r="MYN391" s="449"/>
      <c r="MYO391" s="449"/>
      <c r="MYP391" s="449"/>
      <c r="MYQ391" s="449"/>
      <c r="MYR391" s="449"/>
      <c r="MYS391" s="449"/>
      <c r="MYT391" s="449"/>
      <c r="MYU391" s="449"/>
      <c r="MYV391" s="449"/>
      <c r="MYW391" s="449"/>
      <c r="MYX391" s="449"/>
      <c r="MYY391" s="449"/>
      <c r="MYZ391" s="449"/>
      <c r="MZA391" s="449"/>
      <c r="MZB391" s="449"/>
      <c r="MZC391" s="449"/>
      <c r="MZD391" s="449"/>
      <c r="MZE391" s="449"/>
      <c r="MZF391" s="449"/>
      <c r="MZG391" s="449"/>
      <c r="MZH391" s="449"/>
      <c r="MZI391" s="449"/>
      <c r="MZJ391" s="449"/>
      <c r="MZK391" s="449"/>
      <c r="MZL391" s="449"/>
      <c r="MZM391" s="449"/>
      <c r="MZN391" s="449"/>
      <c r="MZO391" s="449"/>
      <c r="MZP391" s="449"/>
      <c r="MZQ391" s="449"/>
      <c r="MZR391" s="449"/>
      <c r="MZS391" s="449"/>
      <c r="MZT391" s="449"/>
      <c r="MZU391" s="449"/>
      <c r="MZV391" s="449"/>
      <c r="MZW391" s="449"/>
      <c r="MZX391" s="449"/>
      <c r="MZY391" s="449"/>
      <c r="MZZ391" s="449"/>
      <c r="NAA391" s="449"/>
      <c r="NAB391" s="449"/>
      <c r="NAC391" s="449"/>
      <c r="NAD391" s="449"/>
      <c r="NAE391" s="449"/>
      <c r="NAF391" s="449"/>
      <c r="NAG391" s="449"/>
      <c r="NAH391" s="449"/>
      <c r="NAI391" s="449"/>
      <c r="NAJ391" s="449"/>
      <c r="NAK391" s="449"/>
      <c r="NAL391" s="449"/>
      <c r="NAM391" s="449"/>
      <c r="NAN391" s="449"/>
      <c r="NAO391" s="449"/>
      <c r="NAP391" s="449"/>
      <c r="NAQ391" s="449"/>
      <c r="NAR391" s="449"/>
      <c r="NAS391" s="449"/>
      <c r="NAT391" s="449"/>
      <c r="NAU391" s="449"/>
      <c r="NAV391" s="449"/>
      <c r="NAW391" s="449"/>
      <c r="NAX391" s="449"/>
      <c r="NAY391" s="449"/>
      <c r="NAZ391" s="449"/>
      <c r="NBA391" s="449"/>
      <c r="NBB391" s="449"/>
      <c r="NBC391" s="449"/>
      <c r="NBD391" s="449"/>
      <c r="NBE391" s="449"/>
      <c r="NBF391" s="449"/>
      <c r="NBG391" s="449"/>
      <c r="NBH391" s="449"/>
      <c r="NBI391" s="449"/>
      <c r="NBJ391" s="449"/>
      <c r="NBK391" s="449"/>
      <c r="NBL391" s="449"/>
      <c r="NBM391" s="449"/>
      <c r="NBN391" s="449"/>
      <c r="NBO391" s="449"/>
      <c r="NBP391" s="449"/>
      <c r="NBQ391" s="449"/>
      <c r="NBR391" s="449"/>
      <c r="NBS391" s="449"/>
      <c r="NBT391" s="449"/>
      <c r="NBU391" s="449"/>
      <c r="NBV391" s="449"/>
      <c r="NBW391" s="449"/>
      <c r="NBX391" s="449"/>
      <c r="NBY391" s="449"/>
      <c r="NBZ391" s="449"/>
      <c r="NCA391" s="449"/>
      <c r="NCB391" s="449"/>
      <c r="NCC391" s="449"/>
      <c r="NCD391" s="449"/>
      <c r="NCE391" s="449"/>
      <c r="NCF391" s="449"/>
      <c r="NCG391" s="449"/>
      <c r="NCH391" s="449"/>
      <c r="NCI391" s="449"/>
      <c r="NCJ391" s="449"/>
      <c r="NCK391" s="449"/>
      <c r="NCL391" s="449"/>
      <c r="NCM391" s="449"/>
      <c r="NCN391" s="449"/>
      <c r="NCO391" s="449"/>
      <c r="NCP391" s="449"/>
      <c r="NCQ391" s="449"/>
      <c r="NCR391" s="449"/>
      <c r="NCS391" s="449"/>
      <c r="NCT391" s="449"/>
      <c r="NCU391" s="449"/>
      <c r="NCV391" s="449"/>
      <c r="NCW391" s="449"/>
      <c r="NCX391" s="449"/>
      <c r="NCY391" s="449"/>
      <c r="NCZ391" s="449"/>
      <c r="NDA391" s="449"/>
      <c r="NDB391" s="449"/>
      <c r="NDC391" s="449"/>
      <c r="NDD391" s="449"/>
      <c r="NDE391" s="449"/>
      <c r="NDF391" s="449"/>
      <c r="NDG391" s="449"/>
      <c r="NDH391" s="449"/>
      <c r="NDI391" s="449"/>
      <c r="NDJ391" s="449"/>
      <c r="NDK391" s="449"/>
      <c r="NDL391" s="449"/>
      <c r="NDM391" s="449"/>
      <c r="NDN391" s="449"/>
      <c r="NDO391" s="449"/>
      <c r="NDP391" s="449"/>
      <c r="NDQ391" s="449"/>
      <c r="NDR391" s="449"/>
      <c r="NDS391" s="449"/>
      <c r="NDT391" s="449"/>
      <c r="NDU391" s="449"/>
      <c r="NDV391" s="449"/>
      <c r="NDW391" s="449"/>
      <c r="NDX391" s="449"/>
      <c r="NDY391" s="449"/>
      <c r="NDZ391" s="449"/>
      <c r="NEA391" s="449"/>
      <c r="NEB391" s="449"/>
      <c r="NEC391" s="449"/>
      <c r="NED391" s="449"/>
      <c r="NEE391" s="449"/>
      <c r="NEF391" s="449"/>
      <c r="NEG391" s="449"/>
      <c r="NEH391" s="449"/>
      <c r="NEI391" s="449"/>
      <c r="NEJ391" s="449"/>
      <c r="NEK391" s="449"/>
      <c r="NEL391" s="449"/>
      <c r="NEM391" s="449"/>
      <c r="NEN391" s="449"/>
      <c r="NEO391" s="449"/>
      <c r="NEP391" s="449"/>
      <c r="NEQ391" s="449"/>
      <c r="NER391" s="449"/>
      <c r="NES391" s="449"/>
      <c r="NET391" s="449"/>
      <c r="NEU391" s="449"/>
      <c r="NEV391" s="449"/>
      <c r="NEW391" s="449"/>
      <c r="NEX391" s="449"/>
      <c r="NEY391" s="449"/>
      <c r="NEZ391" s="449"/>
      <c r="NFA391" s="449"/>
      <c r="NFB391" s="449"/>
      <c r="NFC391" s="449"/>
      <c r="NFD391" s="449"/>
      <c r="NFE391" s="449"/>
      <c r="NFF391" s="449"/>
      <c r="NFG391" s="449"/>
      <c r="NFH391" s="449"/>
      <c r="NFI391" s="449"/>
      <c r="NFJ391" s="449"/>
      <c r="NFK391" s="449"/>
      <c r="NFL391" s="449"/>
      <c r="NFM391" s="449"/>
      <c r="NFN391" s="449"/>
      <c r="NFO391" s="449"/>
      <c r="NFP391" s="449"/>
      <c r="NFQ391" s="449"/>
      <c r="NFR391" s="449"/>
      <c r="NFS391" s="449"/>
      <c r="NFT391" s="449"/>
      <c r="NFU391" s="449"/>
      <c r="NFV391" s="449"/>
      <c r="NFW391" s="449"/>
      <c r="NFX391" s="449"/>
      <c r="NFY391" s="449"/>
      <c r="NFZ391" s="449"/>
      <c r="NGA391" s="449"/>
      <c r="NGB391" s="449"/>
      <c r="NGC391" s="449"/>
      <c r="NGD391" s="449"/>
      <c r="NGE391" s="449"/>
      <c r="NGF391" s="449"/>
      <c r="NGG391" s="449"/>
      <c r="NGH391" s="449"/>
      <c r="NGI391" s="449"/>
      <c r="NGJ391" s="449"/>
      <c r="NGK391" s="449"/>
      <c r="NGL391" s="449"/>
      <c r="NGM391" s="449"/>
      <c r="NGN391" s="449"/>
      <c r="NGO391" s="449"/>
      <c r="NGP391" s="449"/>
      <c r="NGQ391" s="449"/>
      <c r="NGR391" s="449"/>
      <c r="NGS391" s="449"/>
      <c r="NGT391" s="449"/>
      <c r="NGU391" s="449"/>
      <c r="NGV391" s="449"/>
      <c r="NGW391" s="449"/>
      <c r="NGX391" s="449"/>
      <c r="NGY391" s="449"/>
      <c r="NGZ391" s="449"/>
      <c r="NHA391" s="449"/>
      <c r="NHB391" s="449"/>
      <c r="NHC391" s="449"/>
      <c r="NHD391" s="449"/>
      <c r="NHE391" s="449"/>
      <c r="NHF391" s="449"/>
      <c r="NHG391" s="449"/>
      <c r="NHH391" s="449"/>
      <c r="NHI391" s="449"/>
      <c r="NHJ391" s="449"/>
      <c r="NHK391" s="449"/>
      <c r="NHL391" s="449"/>
      <c r="NHM391" s="449"/>
      <c r="NHN391" s="449"/>
      <c r="NHO391" s="449"/>
      <c r="NHP391" s="449"/>
      <c r="NHQ391" s="449"/>
      <c r="NHR391" s="449"/>
      <c r="NHS391" s="449"/>
      <c r="NHT391" s="449"/>
      <c r="NHU391" s="449"/>
      <c r="NHV391" s="449"/>
      <c r="NHW391" s="449"/>
      <c r="NHX391" s="449"/>
      <c r="NHY391" s="449"/>
      <c r="NHZ391" s="449"/>
      <c r="NIA391" s="449"/>
      <c r="NIB391" s="449"/>
      <c r="NIC391" s="449"/>
      <c r="NID391" s="449"/>
      <c r="NIE391" s="449"/>
      <c r="NIF391" s="449"/>
      <c r="NIG391" s="449"/>
      <c r="NIH391" s="449"/>
      <c r="NII391" s="449"/>
      <c r="NIJ391" s="449"/>
      <c r="NIK391" s="449"/>
      <c r="NIL391" s="449"/>
      <c r="NIM391" s="449"/>
      <c r="NIN391" s="449"/>
      <c r="NIO391" s="449"/>
      <c r="NIP391" s="449"/>
      <c r="NIQ391" s="449"/>
      <c r="NIR391" s="449"/>
      <c r="NIS391" s="449"/>
      <c r="NIT391" s="449"/>
      <c r="NIU391" s="449"/>
      <c r="NIV391" s="449"/>
      <c r="NIW391" s="449"/>
      <c r="NIX391" s="449"/>
      <c r="NIY391" s="449"/>
      <c r="NIZ391" s="449"/>
      <c r="NJA391" s="449"/>
      <c r="NJB391" s="449"/>
      <c r="NJC391" s="449"/>
      <c r="NJD391" s="449"/>
      <c r="NJE391" s="449"/>
      <c r="NJF391" s="449"/>
      <c r="NJG391" s="449"/>
      <c r="NJH391" s="449"/>
      <c r="NJI391" s="449"/>
      <c r="NJJ391" s="449"/>
      <c r="NJK391" s="449"/>
      <c r="NJL391" s="449"/>
      <c r="NJM391" s="449"/>
      <c r="NJN391" s="449"/>
      <c r="NJO391" s="449"/>
      <c r="NJP391" s="449"/>
      <c r="NJQ391" s="449"/>
      <c r="NJR391" s="449"/>
      <c r="NJS391" s="449"/>
      <c r="NJT391" s="449"/>
      <c r="NJU391" s="449"/>
      <c r="NJV391" s="449"/>
      <c r="NJW391" s="449"/>
      <c r="NJX391" s="449"/>
      <c r="NJY391" s="449"/>
      <c r="NJZ391" s="449"/>
      <c r="NKA391" s="449"/>
      <c r="NKB391" s="449"/>
      <c r="NKC391" s="449"/>
      <c r="NKD391" s="449"/>
      <c r="NKE391" s="449"/>
      <c r="NKF391" s="449"/>
      <c r="NKG391" s="449"/>
      <c r="NKH391" s="449"/>
      <c r="NKI391" s="449"/>
      <c r="NKJ391" s="449"/>
      <c r="NKK391" s="449"/>
      <c r="NKL391" s="449"/>
      <c r="NKM391" s="449"/>
      <c r="NKN391" s="449"/>
      <c r="NKO391" s="449"/>
      <c r="NKP391" s="449"/>
      <c r="NKQ391" s="449"/>
      <c r="NKR391" s="449"/>
      <c r="NKS391" s="449"/>
      <c r="NKT391" s="449"/>
      <c r="NKU391" s="449"/>
      <c r="NKV391" s="449"/>
      <c r="NKW391" s="449"/>
      <c r="NKX391" s="449"/>
      <c r="NKY391" s="449"/>
      <c r="NKZ391" s="449"/>
      <c r="NLA391" s="449"/>
      <c r="NLB391" s="449"/>
      <c r="NLC391" s="449"/>
      <c r="NLD391" s="449"/>
      <c r="NLE391" s="449"/>
      <c r="NLF391" s="449"/>
      <c r="NLG391" s="449"/>
      <c r="NLH391" s="449"/>
      <c r="NLI391" s="449"/>
      <c r="NLJ391" s="449"/>
      <c r="NLK391" s="449"/>
      <c r="NLL391" s="449"/>
      <c r="NLM391" s="449"/>
      <c r="NLN391" s="449"/>
      <c r="NLO391" s="449"/>
      <c r="NLP391" s="449"/>
      <c r="NLQ391" s="449"/>
      <c r="NLR391" s="449"/>
      <c r="NLS391" s="449"/>
      <c r="NLT391" s="449"/>
      <c r="NLU391" s="449"/>
      <c r="NLV391" s="449"/>
      <c r="NLW391" s="449"/>
      <c r="NLX391" s="449"/>
      <c r="NLY391" s="449"/>
      <c r="NLZ391" s="449"/>
      <c r="NMA391" s="449"/>
      <c r="NMB391" s="449"/>
      <c r="NMC391" s="449"/>
      <c r="NMD391" s="449"/>
      <c r="NME391" s="449"/>
      <c r="NMF391" s="449"/>
      <c r="NMG391" s="449"/>
      <c r="NMH391" s="449"/>
      <c r="NMI391" s="449"/>
      <c r="NMJ391" s="449"/>
      <c r="NMK391" s="449"/>
      <c r="NML391" s="449"/>
      <c r="NMM391" s="449"/>
      <c r="NMN391" s="449"/>
      <c r="NMO391" s="449"/>
      <c r="NMP391" s="449"/>
      <c r="NMQ391" s="449"/>
      <c r="NMR391" s="449"/>
      <c r="NMS391" s="449"/>
      <c r="NMT391" s="449"/>
      <c r="NMU391" s="449"/>
      <c r="NMV391" s="449"/>
      <c r="NMW391" s="449"/>
      <c r="NMX391" s="449"/>
      <c r="NMY391" s="449"/>
      <c r="NMZ391" s="449"/>
      <c r="NNA391" s="449"/>
      <c r="NNB391" s="449"/>
      <c r="NNC391" s="449"/>
      <c r="NND391" s="449"/>
      <c r="NNE391" s="449"/>
      <c r="NNF391" s="449"/>
      <c r="NNG391" s="449"/>
      <c r="NNH391" s="449"/>
      <c r="NNI391" s="449"/>
      <c r="NNJ391" s="449"/>
      <c r="NNK391" s="449"/>
      <c r="NNL391" s="449"/>
      <c r="NNM391" s="449"/>
      <c r="NNN391" s="449"/>
      <c r="NNO391" s="449"/>
      <c r="NNP391" s="449"/>
      <c r="NNQ391" s="449"/>
      <c r="NNR391" s="449"/>
      <c r="NNS391" s="449"/>
      <c r="NNT391" s="449"/>
      <c r="NNU391" s="449"/>
      <c r="NNV391" s="449"/>
      <c r="NNW391" s="449"/>
      <c r="NNX391" s="449"/>
      <c r="NNY391" s="449"/>
      <c r="NNZ391" s="449"/>
      <c r="NOA391" s="449"/>
      <c r="NOB391" s="449"/>
      <c r="NOC391" s="449"/>
      <c r="NOD391" s="449"/>
      <c r="NOE391" s="449"/>
      <c r="NOF391" s="449"/>
      <c r="NOG391" s="449"/>
      <c r="NOH391" s="449"/>
      <c r="NOI391" s="449"/>
      <c r="NOJ391" s="449"/>
      <c r="NOK391" s="449"/>
      <c r="NOL391" s="449"/>
      <c r="NOM391" s="449"/>
      <c r="NON391" s="449"/>
      <c r="NOO391" s="449"/>
      <c r="NOP391" s="449"/>
      <c r="NOQ391" s="449"/>
      <c r="NOR391" s="449"/>
      <c r="NOS391" s="449"/>
      <c r="NOT391" s="449"/>
      <c r="NOU391" s="449"/>
      <c r="NOV391" s="449"/>
      <c r="NOW391" s="449"/>
      <c r="NOX391" s="449"/>
      <c r="NOY391" s="449"/>
      <c r="NOZ391" s="449"/>
      <c r="NPA391" s="449"/>
      <c r="NPB391" s="449"/>
      <c r="NPC391" s="449"/>
      <c r="NPD391" s="449"/>
      <c r="NPE391" s="449"/>
      <c r="NPF391" s="449"/>
      <c r="NPG391" s="449"/>
      <c r="NPH391" s="449"/>
      <c r="NPI391" s="449"/>
      <c r="NPJ391" s="449"/>
      <c r="NPK391" s="449"/>
      <c r="NPL391" s="449"/>
      <c r="NPM391" s="449"/>
      <c r="NPN391" s="449"/>
      <c r="NPO391" s="449"/>
      <c r="NPP391" s="449"/>
      <c r="NPQ391" s="449"/>
      <c r="NPR391" s="449"/>
      <c r="NPS391" s="449"/>
      <c r="NPT391" s="449"/>
      <c r="NPU391" s="449"/>
      <c r="NPV391" s="449"/>
      <c r="NPW391" s="449"/>
      <c r="NPX391" s="449"/>
      <c r="NPY391" s="449"/>
      <c r="NPZ391" s="449"/>
      <c r="NQA391" s="449"/>
      <c r="NQB391" s="449"/>
      <c r="NQC391" s="449"/>
      <c r="NQD391" s="449"/>
      <c r="NQE391" s="449"/>
      <c r="NQF391" s="449"/>
      <c r="NQG391" s="449"/>
      <c r="NQH391" s="449"/>
      <c r="NQI391" s="449"/>
      <c r="NQJ391" s="449"/>
      <c r="NQK391" s="449"/>
      <c r="NQL391" s="449"/>
      <c r="NQM391" s="449"/>
      <c r="NQN391" s="449"/>
      <c r="NQO391" s="449"/>
      <c r="NQP391" s="449"/>
      <c r="NQQ391" s="449"/>
      <c r="NQR391" s="449"/>
      <c r="NQS391" s="449"/>
      <c r="NQT391" s="449"/>
      <c r="NQU391" s="449"/>
      <c r="NQV391" s="449"/>
      <c r="NQW391" s="449"/>
      <c r="NQX391" s="449"/>
      <c r="NQY391" s="449"/>
      <c r="NQZ391" s="449"/>
      <c r="NRA391" s="449"/>
      <c r="NRB391" s="449"/>
      <c r="NRC391" s="449"/>
      <c r="NRD391" s="449"/>
      <c r="NRE391" s="449"/>
      <c r="NRF391" s="449"/>
      <c r="NRG391" s="449"/>
      <c r="NRH391" s="449"/>
      <c r="NRI391" s="449"/>
      <c r="NRJ391" s="449"/>
      <c r="NRK391" s="449"/>
      <c r="NRL391" s="449"/>
      <c r="NRM391" s="449"/>
      <c r="NRN391" s="449"/>
      <c r="NRO391" s="449"/>
      <c r="NRP391" s="449"/>
      <c r="NRQ391" s="449"/>
      <c r="NRR391" s="449"/>
      <c r="NRS391" s="449"/>
      <c r="NRT391" s="449"/>
      <c r="NRU391" s="449"/>
      <c r="NRV391" s="449"/>
      <c r="NRW391" s="449"/>
      <c r="NRX391" s="449"/>
      <c r="NRY391" s="449"/>
      <c r="NRZ391" s="449"/>
      <c r="NSA391" s="449"/>
      <c r="NSB391" s="449"/>
      <c r="NSC391" s="449"/>
      <c r="NSD391" s="449"/>
      <c r="NSE391" s="449"/>
      <c r="NSF391" s="449"/>
      <c r="NSG391" s="449"/>
      <c r="NSH391" s="449"/>
      <c r="NSI391" s="449"/>
      <c r="NSJ391" s="449"/>
      <c r="NSK391" s="449"/>
      <c r="NSL391" s="449"/>
      <c r="NSM391" s="449"/>
      <c r="NSN391" s="449"/>
      <c r="NSO391" s="449"/>
      <c r="NSP391" s="449"/>
      <c r="NSQ391" s="449"/>
      <c r="NSR391" s="449"/>
      <c r="NSS391" s="449"/>
      <c r="NST391" s="449"/>
      <c r="NSU391" s="449"/>
      <c r="NSV391" s="449"/>
      <c r="NSW391" s="449"/>
      <c r="NSX391" s="449"/>
      <c r="NSY391" s="449"/>
      <c r="NSZ391" s="449"/>
      <c r="NTA391" s="449"/>
      <c r="NTB391" s="449"/>
      <c r="NTC391" s="449"/>
      <c r="NTD391" s="449"/>
      <c r="NTE391" s="449"/>
      <c r="NTF391" s="449"/>
      <c r="NTG391" s="449"/>
      <c r="NTH391" s="449"/>
      <c r="NTI391" s="449"/>
      <c r="NTJ391" s="449"/>
      <c r="NTK391" s="449"/>
      <c r="NTL391" s="449"/>
      <c r="NTM391" s="449"/>
      <c r="NTN391" s="449"/>
      <c r="NTO391" s="449"/>
      <c r="NTP391" s="449"/>
      <c r="NTQ391" s="449"/>
      <c r="NTR391" s="449"/>
      <c r="NTS391" s="449"/>
      <c r="NTT391" s="449"/>
      <c r="NTU391" s="449"/>
      <c r="NTV391" s="449"/>
      <c r="NTW391" s="449"/>
      <c r="NTX391" s="449"/>
      <c r="NTY391" s="449"/>
      <c r="NTZ391" s="449"/>
      <c r="NUA391" s="449"/>
      <c r="NUB391" s="449"/>
      <c r="NUC391" s="449"/>
      <c r="NUD391" s="449"/>
      <c r="NUE391" s="449"/>
      <c r="NUF391" s="449"/>
      <c r="NUG391" s="449"/>
      <c r="NUH391" s="449"/>
      <c r="NUI391" s="449"/>
      <c r="NUJ391" s="449"/>
      <c r="NUK391" s="449"/>
      <c r="NUL391" s="449"/>
      <c r="NUM391" s="449"/>
      <c r="NUN391" s="449"/>
      <c r="NUO391" s="449"/>
      <c r="NUP391" s="449"/>
      <c r="NUQ391" s="449"/>
      <c r="NUR391" s="449"/>
      <c r="NUS391" s="449"/>
      <c r="NUT391" s="449"/>
      <c r="NUU391" s="449"/>
      <c r="NUV391" s="449"/>
      <c r="NUW391" s="449"/>
      <c r="NUX391" s="449"/>
      <c r="NUY391" s="449"/>
      <c r="NUZ391" s="449"/>
      <c r="NVA391" s="449"/>
      <c r="NVB391" s="449"/>
      <c r="NVC391" s="449"/>
      <c r="NVD391" s="449"/>
      <c r="NVE391" s="449"/>
      <c r="NVF391" s="449"/>
      <c r="NVG391" s="449"/>
      <c r="NVH391" s="449"/>
      <c r="NVI391" s="449"/>
      <c r="NVJ391" s="449"/>
      <c r="NVK391" s="449"/>
      <c r="NVL391" s="449"/>
      <c r="NVM391" s="449"/>
      <c r="NVN391" s="449"/>
      <c r="NVO391" s="449"/>
      <c r="NVP391" s="449"/>
      <c r="NVQ391" s="449"/>
      <c r="NVR391" s="449"/>
      <c r="NVS391" s="449"/>
      <c r="NVT391" s="449"/>
      <c r="NVU391" s="449"/>
      <c r="NVV391" s="449"/>
      <c r="NVW391" s="449"/>
      <c r="NVX391" s="449"/>
      <c r="NVY391" s="449"/>
      <c r="NVZ391" s="449"/>
      <c r="NWA391" s="449"/>
      <c r="NWB391" s="449"/>
      <c r="NWC391" s="449"/>
      <c r="NWD391" s="449"/>
      <c r="NWE391" s="449"/>
      <c r="NWF391" s="449"/>
      <c r="NWG391" s="449"/>
      <c r="NWH391" s="449"/>
      <c r="NWI391" s="449"/>
      <c r="NWJ391" s="449"/>
      <c r="NWK391" s="449"/>
      <c r="NWL391" s="449"/>
      <c r="NWM391" s="449"/>
      <c r="NWN391" s="449"/>
      <c r="NWO391" s="449"/>
      <c r="NWP391" s="449"/>
      <c r="NWQ391" s="449"/>
      <c r="NWR391" s="449"/>
      <c r="NWS391" s="449"/>
      <c r="NWT391" s="449"/>
      <c r="NWU391" s="449"/>
      <c r="NWV391" s="449"/>
      <c r="NWW391" s="449"/>
      <c r="NWX391" s="449"/>
      <c r="NWY391" s="449"/>
      <c r="NWZ391" s="449"/>
      <c r="NXA391" s="449"/>
      <c r="NXB391" s="449"/>
      <c r="NXC391" s="449"/>
      <c r="NXD391" s="449"/>
      <c r="NXE391" s="449"/>
      <c r="NXF391" s="449"/>
      <c r="NXG391" s="449"/>
      <c r="NXH391" s="449"/>
      <c r="NXI391" s="449"/>
      <c r="NXJ391" s="449"/>
      <c r="NXK391" s="449"/>
      <c r="NXL391" s="449"/>
      <c r="NXM391" s="449"/>
      <c r="NXN391" s="449"/>
      <c r="NXO391" s="449"/>
      <c r="NXP391" s="449"/>
      <c r="NXQ391" s="449"/>
      <c r="NXR391" s="449"/>
      <c r="NXS391" s="449"/>
      <c r="NXT391" s="449"/>
      <c r="NXU391" s="449"/>
      <c r="NXV391" s="449"/>
      <c r="NXW391" s="449"/>
      <c r="NXX391" s="449"/>
      <c r="NXY391" s="449"/>
      <c r="NXZ391" s="449"/>
      <c r="NYA391" s="449"/>
      <c r="NYB391" s="449"/>
      <c r="NYC391" s="449"/>
      <c r="NYD391" s="449"/>
      <c r="NYE391" s="449"/>
      <c r="NYF391" s="449"/>
      <c r="NYG391" s="449"/>
      <c r="NYH391" s="449"/>
      <c r="NYI391" s="449"/>
      <c r="NYJ391" s="449"/>
      <c r="NYK391" s="449"/>
      <c r="NYL391" s="449"/>
      <c r="NYM391" s="449"/>
      <c r="NYN391" s="449"/>
      <c r="NYO391" s="449"/>
      <c r="NYP391" s="449"/>
      <c r="NYQ391" s="449"/>
      <c r="NYR391" s="449"/>
      <c r="NYS391" s="449"/>
      <c r="NYT391" s="449"/>
      <c r="NYU391" s="449"/>
      <c r="NYV391" s="449"/>
      <c r="NYW391" s="449"/>
      <c r="NYX391" s="449"/>
      <c r="NYY391" s="449"/>
      <c r="NYZ391" s="449"/>
      <c r="NZA391" s="449"/>
      <c r="NZB391" s="449"/>
      <c r="NZC391" s="449"/>
      <c r="NZD391" s="449"/>
      <c r="NZE391" s="449"/>
      <c r="NZF391" s="449"/>
      <c r="NZG391" s="449"/>
      <c r="NZH391" s="449"/>
      <c r="NZI391" s="449"/>
      <c r="NZJ391" s="449"/>
      <c r="NZK391" s="449"/>
      <c r="NZL391" s="449"/>
      <c r="NZM391" s="449"/>
      <c r="NZN391" s="449"/>
      <c r="NZO391" s="449"/>
      <c r="NZP391" s="449"/>
      <c r="NZQ391" s="449"/>
      <c r="NZR391" s="449"/>
      <c r="NZS391" s="449"/>
      <c r="NZT391" s="449"/>
      <c r="NZU391" s="449"/>
      <c r="NZV391" s="449"/>
      <c r="NZW391" s="449"/>
      <c r="NZX391" s="449"/>
      <c r="NZY391" s="449"/>
      <c r="NZZ391" s="449"/>
      <c r="OAA391" s="449"/>
      <c r="OAB391" s="449"/>
      <c r="OAC391" s="449"/>
      <c r="OAD391" s="449"/>
      <c r="OAE391" s="449"/>
      <c r="OAF391" s="449"/>
      <c r="OAG391" s="449"/>
      <c r="OAH391" s="449"/>
      <c r="OAI391" s="449"/>
      <c r="OAJ391" s="449"/>
      <c r="OAK391" s="449"/>
      <c r="OAL391" s="449"/>
      <c r="OAM391" s="449"/>
      <c r="OAN391" s="449"/>
      <c r="OAO391" s="449"/>
      <c r="OAP391" s="449"/>
      <c r="OAQ391" s="449"/>
      <c r="OAR391" s="449"/>
      <c r="OAS391" s="449"/>
      <c r="OAT391" s="449"/>
      <c r="OAU391" s="449"/>
      <c r="OAV391" s="449"/>
      <c r="OAW391" s="449"/>
      <c r="OAX391" s="449"/>
      <c r="OAY391" s="449"/>
      <c r="OAZ391" s="449"/>
      <c r="OBA391" s="449"/>
      <c r="OBB391" s="449"/>
      <c r="OBC391" s="449"/>
      <c r="OBD391" s="449"/>
      <c r="OBE391" s="449"/>
      <c r="OBF391" s="449"/>
      <c r="OBG391" s="449"/>
      <c r="OBH391" s="449"/>
      <c r="OBI391" s="449"/>
      <c r="OBJ391" s="449"/>
      <c r="OBK391" s="449"/>
      <c r="OBL391" s="449"/>
      <c r="OBM391" s="449"/>
      <c r="OBN391" s="449"/>
      <c r="OBO391" s="449"/>
      <c r="OBP391" s="449"/>
      <c r="OBQ391" s="449"/>
      <c r="OBR391" s="449"/>
      <c r="OBS391" s="449"/>
      <c r="OBT391" s="449"/>
      <c r="OBU391" s="449"/>
      <c r="OBV391" s="449"/>
      <c r="OBW391" s="449"/>
      <c r="OBX391" s="449"/>
      <c r="OBY391" s="449"/>
      <c r="OBZ391" s="449"/>
      <c r="OCA391" s="449"/>
      <c r="OCB391" s="449"/>
      <c r="OCC391" s="449"/>
      <c r="OCD391" s="449"/>
      <c r="OCE391" s="449"/>
      <c r="OCF391" s="449"/>
      <c r="OCG391" s="449"/>
      <c r="OCH391" s="449"/>
      <c r="OCI391" s="449"/>
      <c r="OCJ391" s="449"/>
      <c r="OCK391" s="449"/>
      <c r="OCL391" s="449"/>
      <c r="OCM391" s="449"/>
      <c r="OCN391" s="449"/>
      <c r="OCO391" s="449"/>
      <c r="OCP391" s="449"/>
      <c r="OCQ391" s="449"/>
      <c r="OCR391" s="449"/>
      <c r="OCS391" s="449"/>
      <c r="OCT391" s="449"/>
      <c r="OCU391" s="449"/>
      <c r="OCV391" s="449"/>
      <c r="OCW391" s="449"/>
      <c r="OCX391" s="449"/>
      <c r="OCY391" s="449"/>
      <c r="OCZ391" s="449"/>
      <c r="ODA391" s="449"/>
      <c r="ODB391" s="449"/>
      <c r="ODC391" s="449"/>
      <c r="ODD391" s="449"/>
      <c r="ODE391" s="449"/>
      <c r="ODF391" s="449"/>
      <c r="ODG391" s="449"/>
      <c r="ODH391" s="449"/>
      <c r="ODI391" s="449"/>
      <c r="ODJ391" s="449"/>
      <c r="ODK391" s="449"/>
      <c r="ODL391" s="449"/>
      <c r="ODM391" s="449"/>
      <c r="ODN391" s="449"/>
      <c r="ODO391" s="449"/>
      <c r="ODP391" s="449"/>
      <c r="ODQ391" s="449"/>
      <c r="ODR391" s="449"/>
      <c r="ODS391" s="449"/>
      <c r="ODT391" s="449"/>
      <c r="ODU391" s="449"/>
      <c r="ODV391" s="449"/>
      <c r="ODW391" s="449"/>
      <c r="ODX391" s="449"/>
      <c r="ODY391" s="449"/>
      <c r="ODZ391" s="449"/>
      <c r="OEA391" s="449"/>
      <c r="OEB391" s="449"/>
      <c r="OEC391" s="449"/>
      <c r="OED391" s="449"/>
      <c r="OEE391" s="449"/>
      <c r="OEF391" s="449"/>
      <c r="OEG391" s="449"/>
      <c r="OEH391" s="449"/>
      <c r="OEI391" s="449"/>
      <c r="OEJ391" s="449"/>
      <c r="OEK391" s="449"/>
      <c r="OEL391" s="449"/>
      <c r="OEM391" s="449"/>
      <c r="OEN391" s="449"/>
      <c r="OEO391" s="449"/>
      <c r="OEP391" s="449"/>
      <c r="OEQ391" s="449"/>
      <c r="OER391" s="449"/>
      <c r="OES391" s="449"/>
      <c r="OET391" s="449"/>
      <c r="OEU391" s="449"/>
      <c r="OEV391" s="449"/>
      <c r="OEW391" s="449"/>
      <c r="OEX391" s="449"/>
      <c r="OEY391" s="449"/>
      <c r="OEZ391" s="449"/>
      <c r="OFA391" s="449"/>
      <c r="OFB391" s="449"/>
      <c r="OFC391" s="449"/>
      <c r="OFD391" s="449"/>
      <c r="OFE391" s="449"/>
      <c r="OFF391" s="449"/>
      <c r="OFG391" s="449"/>
      <c r="OFH391" s="449"/>
      <c r="OFI391" s="449"/>
      <c r="OFJ391" s="449"/>
      <c r="OFK391" s="449"/>
      <c r="OFL391" s="449"/>
      <c r="OFM391" s="449"/>
      <c r="OFN391" s="449"/>
      <c r="OFO391" s="449"/>
      <c r="OFP391" s="449"/>
      <c r="OFQ391" s="449"/>
      <c r="OFR391" s="449"/>
      <c r="OFS391" s="449"/>
      <c r="OFT391" s="449"/>
      <c r="OFU391" s="449"/>
      <c r="OFV391" s="449"/>
      <c r="OFW391" s="449"/>
      <c r="OFX391" s="449"/>
      <c r="OFY391" s="449"/>
      <c r="OFZ391" s="449"/>
      <c r="OGA391" s="449"/>
      <c r="OGB391" s="449"/>
      <c r="OGC391" s="449"/>
      <c r="OGD391" s="449"/>
      <c r="OGE391" s="449"/>
      <c r="OGF391" s="449"/>
      <c r="OGG391" s="449"/>
      <c r="OGH391" s="449"/>
      <c r="OGI391" s="449"/>
      <c r="OGJ391" s="449"/>
      <c r="OGK391" s="449"/>
      <c r="OGL391" s="449"/>
      <c r="OGM391" s="449"/>
      <c r="OGN391" s="449"/>
      <c r="OGO391" s="449"/>
      <c r="OGP391" s="449"/>
      <c r="OGQ391" s="449"/>
      <c r="OGR391" s="449"/>
      <c r="OGS391" s="449"/>
      <c r="OGT391" s="449"/>
      <c r="OGU391" s="449"/>
      <c r="OGV391" s="449"/>
      <c r="OGW391" s="449"/>
      <c r="OGX391" s="449"/>
      <c r="OGY391" s="449"/>
      <c r="OGZ391" s="449"/>
      <c r="OHA391" s="449"/>
      <c r="OHB391" s="449"/>
      <c r="OHC391" s="449"/>
      <c r="OHD391" s="449"/>
      <c r="OHE391" s="449"/>
      <c r="OHF391" s="449"/>
      <c r="OHG391" s="449"/>
      <c r="OHH391" s="449"/>
      <c r="OHI391" s="449"/>
      <c r="OHJ391" s="449"/>
      <c r="OHK391" s="449"/>
      <c r="OHL391" s="449"/>
      <c r="OHM391" s="449"/>
      <c r="OHN391" s="449"/>
      <c r="OHO391" s="449"/>
      <c r="OHP391" s="449"/>
      <c r="OHQ391" s="449"/>
      <c r="OHR391" s="449"/>
      <c r="OHS391" s="449"/>
      <c r="OHT391" s="449"/>
      <c r="OHU391" s="449"/>
      <c r="OHV391" s="449"/>
      <c r="OHW391" s="449"/>
      <c r="OHX391" s="449"/>
      <c r="OHY391" s="449"/>
      <c r="OHZ391" s="449"/>
      <c r="OIA391" s="449"/>
      <c r="OIB391" s="449"/>
      <c r="OIC391" s="449"/>
      <c r="OID391" s="449"/>
      <c r="OIE391" s="449"/>
      <c r="OIF391" s="449"/>
      <c r="OIG391" s="449"/>
      <c r="OIH391" s="449"/>
      <c r="OII391" s="449"/>
      <c r="OIJ391" s="449"/>
      <c r="OIK391" s="449"/>
      <c r="OIL391" s="449"/>
      <c r="OIM391" s="449"/>
      <c r="OIN391" s="449"/>
      <c r="OIO391" s="449"/>
      <c r="OIP391" s="449"/>
      <c r="OIQ391" s="449"/>
      <c r="OIR391" s="449"/>
      <c r="OIS391" s="449"/>
      <c r="OIT391" s="449"/>
      <c r="OIU391" s="449"/>
      <c r="OIV391" s="449"/>
      <c r="OIW391" s="449"/>
      <c r="OIX391" s="449"/>
      <c r="OIY391" s="449"/>
      <c r="OIZ391" s="449"/>
      <c r="OJA391" s="449"/>
      <c r="OJB391" s="449"/>
      <c r="OJC391" s="449"/>
      <c r="OJD391" s="449"/>
      <c r="OJE391" s="449"/>
      <c r="OJF391" s="449"/>
      <c r="OJG391" s="449"/>
      <c r="OJH391" s="449"/>
      <c r="OJI391" s="449"/>
      <c r="OJJ391" s="449"/>
      <c r="OJK391" s="449"/>
      <c r="OJL391" s="449"/>
      <c r="OJM391" s="449"/>
      <c r="OJN391" s="449"/>
      <c r="OJO391" s="449"/>
      <c r="OJP391" s="449"/>
      <c r="OJQ391" s="449"/>
      <c r="OJR391" s="449"/>
      <c r="OJS391" s="449"/>
      <c r="OJT391" s="449"/>
      <c r="OJU391" s="449"/>
      <c r="OJV391" s="449"/>
      <c r="OJW391" s="449"/>
      <c r="OJX391" s="449"/>
      <c r="OJY391" s="449"/>
      <c r="OJZ391" s="449"/>
      <c r="OKA391" s="449"/>
      <c r="OKB391" s="449"/>
      <c r="OKC391" s="449"/>
      <c r="OKD391" s="449"/>
      <c r="OKE391" s="449"/>
      <c r="OKF391" s="449"/>
      <c r="OKG391" s="449"/>
      <c r="OKH391" s="449"/>
      <c r="OKI391" s="449"/>
      <c r="OKJ391" s="449"/>
      <c r="OKK391" s="449"/>
      <c r="OKL391" s="449"/>
      <c r="OKM391" s="449"/>
      <c r="OKN391" s="449"/>
      <c r="OKO391" s="449"/>
      <c r="OKP391" s="449"/>
      <c r="OKQ391" s="449"/>
      <c r="OKR391" s="449"/>
      <c r="OKS391" s="449"/>
      <c r="OKT391" s="449"/>
      <c r="OKU391" s="449"/>
      <c r="OKV391" s="449"/>
      <c r="OKW391" s="449"/>
      <c r="OKX391" s="449"/>
      <c r="OKY391" s="449"/>
      <c r="OKZ391" s="449"/>
      <c r="OLA391" s="449"/>
      <c r="OLB391" s="449"/>
      <c r="OLC391" s="449"/>
      <c r="OLD391" s="449"/>
      <c r="OLE391" s="449"/>
      <c r="OLF391" s="449"/>
      <c r="OLG391" s="449"/>
      <c r="OLH391" s="449"/>
      <c r="OLI391" s="449"/>
      <c r="OLJ391" s="449"/>
      <c r="OLK391" s="449"/>
      <c r="OLL391" s="449"/>
      <c r="OLM391" s="449"/>
      <c r="OLN391" s="449"/>
      <c r="OLO391" s="449"/>
      <c r="OLP391" s="449"/>
      <c r="OLQ391" s="449"/>
      <c r="OLR391" s="449"/>
      <c r="OLS391" s="449"/>
      <c r="OLT391" s="449"/>
      <c r="OLU391" s="449"/>
      <c r="OLV391" s="449"/>
      <c r="OLW391" s="449"/>
      <c r="OLX391" s="449"/>
      <c r="OLY391" s="449"/>
      <c r="OLZ391" s="449"/>
      <c r="OMA391" s="449"/>
      <c r="OMB391" s="449"/>
      <c r="OMC391" s="449"/>
      <c r="OMD391" s="449"/>
      <c r="OME391" s="449"/>
      <c r="OMF391" s="449"/>
      <c r="OMG391" s="449"/>
      <c r="OMH391" s="449"/>
      <c r="OMI391" s="449"/>
      <c r="OMJ391" s="449"/>
      <c r="OMK391" s="449"/>
      <c r="OML391" s="449"/>
      <c r="OMM391" s="449"/>
      <c r="OMN391" s="449"/>
      <c r="OMO391" s="449"/>
      <c r="OMP391" s="449"/>
      <c r="OMQ391" s="449"/>
      <c r="OMR391" s="449"/>
      <c r="OMS391" s="449"/>
      <c r="OMT391" s="449"/>
      <c r="OMU391" s="449"/>
      <c r="OMV391" s="449"/>
      <c r="OMW391" s="449"/>
      <c r="OMX391" s="449"/>
      <c r="OMY391" s="449"/>
      <c r="OMZ391" s="449"/>
      <c r="ONA391" s="449"/>
      <c r="ONB391" s="449"/>
      <c r="ONC391" s="449"/>
      <c r="OND391" s="449"/>
      <c r="ONE391" s="449"/>
      <c r="ONF391" s="449"/>
      <c r="ONG391" s="449"/>
      <c r="ONH391" s="449"/>
      <c r="ONI391" s="449"/>
      <c r="ONJ391" s="449"/>
      <c r="ONK391" s="449"/>
      <c r="ONL391" s="449"/>
      <c r="ONM391" s="449"/>
      <c r="ONN391" s="449"/>
      <c r="ONO391" s="449"/>
      <c r="ONP391" s="449"/>
      <c r="ONQ391" s="449"/>
      <c r="ONR391" s="449"/>
      <c r="ONS391" s="449"/>
      <c r="ONT391" s="449"/>
      <c r="ONU391" s="449"/>
      <c r="ONV391" s="449"/>
      <c r="ONW391" s="449"/>
      <c r="ONX391" s="449"/>
      <c r="ONY391" s="449"/>
      <c r="ONZ391" s="449"/>
      <c r="OOA391" s="449"/>
      <c r="OOB391" s="449"/>
      <c r="OOC391" s="449"/>
      <c r="OOD391" s="449"/>
      <c r="OOE391" s="449"/>
      <c r="OOF391" s="449"/>
      <c r="OOG391" s="449"/>
      <c r="OOH391" s="449"/>
      <c r="OOI391" s="449"/>
      <c r="OOJ391" s="449"/>
      <c r="OOK391" s="449"/>
      <c r="OOL391" s="449"/>
      <c r="OOM391" s="449"/>
      <c r="OON391" s="449"/>
      <c r="OOO391" s="449"/>
      <c r="OOP391" s="449"/>
      <c r="OOQ391" s="449"/>
      <c r="OOR391" s="449"/>
      <c r="OOS391" s="449"/>
      <c r="OOT391" s="449"/>
      <c r="OOU391" s="449"/>
      <c r="OOV391" s="449"/>
      <c r="OOW391" s="449"/>
      <c r="OOX391" s="449"/>
      <c r="OOY391" s="449"/>
      <c r="OOZ391" s="449"/>
      <c r="OPA391" s="449"/>
      <c r="OPB391" s="449"/>
      <c r="OPC391" s="449"/>
      <c r="OPD391" s="449"/>
      <c r="OPE391" s="449"/>
      <c r="OPF391" s="449"/>
      <c r="OPG391" s="449"/>
      <c r="OPH391" s="449"/>
      <c r="OPI391" s="449"/>
      <c r="OPJ391" s="449"/>
      <c r="OPK391" s="449"/>
      <c r="OPL391" s="449"/>
      <c r="OPM391" s="449"/>
      <c r="OPN391" s="449"/>
      <c r="OPO391" s="449"/>
      <c r="OPP391" s="449"/>
      <c r="OPQ391" s="449"/>
      <c r="OPR391" s="449"/>
      <c r="OPS391" s="449"/>
      <c r="OPT391" s="449"/>
      <c r="OPU391" s="449"/>
      <c r="OPV391" s="449"/>
      <c r="OPW391" s="449"/>
      <c r="OPX391" s="449"/>
      <c r="OPY391" s="449"/>
      <c r="OPZ391" s="449"/>
      <c r="OQA391" s="449"/>
      <c r="OQB391" s="449"/>
      <c r="OQC391" s="449"/>
      <c r="OQD391" s="449"/>
      <c r="OQE391" s="449"/>
      <c r="OQF391" s="449"/>
      <c r="OQG391" s="449"/>
      <c r="OQH391" s="449"/>
      <c r="OQI391" s="449"/>
      <c r="OQJ391" s="449"/>
      <c r="OQK391" s="449"/>
      <c r="OQL391" s="449"/>
      <c r="OQM391" s="449"/>
      <c r="OQN391" s="449"/>
      <c r="OQO391" s="449"/>
      <c r="OQP391" s="449"/>
      <c r="OQQ391" s="449"/>
      <c r="OQR391" s="449"/>
      <c r="OQS391" s="449"/>
      <c r="OQT391" s="449"/>
      <c r="OQU391" s="449"/>
      <c r="OQV391" s="449"/>
      <c r="OQW391" s="449"/>
      <c r="OQX391" s="449"/>
      <c r="OQY391" s="449"/>
      <c r="OQZ391" s="449"/>
      <c r="ORA391" s="449"/>
      <c r="ORB391" s="449"/>
      <c r="ORC391" s="449"/>
      <c r="ORD391" s="449"/>
      <c r="ORE391" s="449"/>
      <c r="ORF391" s="449"/>
      <c r="ORG391" s="449"/>
      <c r="ORH391" s="449"/>
      <c r="ORI391" s="449"/>
      <c r="ORJ391" s="449"/>
      <c r="ORK391" s="449"/>
      <c r="ORL391" s="449"/>
      <c r="ORM391" s="449"/>
      <c r="ORN391" s="449"/>
      <c r="ORO391" s="449"/>
      <c r="ORP391" s="449"/>
      <c r="ORQ391" s="449"/>
      <c r="ORR391" s="449"/>
      <c r="ORS391" s="449"/>
      <c r="ORT391" s="449"/>
      <c r="ORU391" s="449"/>
      <c r="ORV391" s="449"/>
      <c r="ORW391" s="449"/>
      <c r="ORX391" s="449"/>
      <c r="ORY391" s="449"/>
      <c r="ORZ391" s="449"/>
      <c r="OSA391" s="449"/>
      <c r="OSB391" s="449"/>
      <c r="OSC391" s="449"/>
      <c r="OSD391" s="449"/>
      <c r="OSE391" s="449"/>
      <c r="OSF391" s="449"/>
      <c r="OSG391" s="449"/>
      <c r="OSH391" s="449"/>
      <c r="OSI391" s="449"/>
      <c r="OSJ391" s="449"/>
      <c r="OSK391" s="449"/>
      <c r="OSL391" s="449"/>
      <c r="OSM391" s="449"/>
      <c r="OSN391" s="449"/>
      <c r="OSO391" s="449"/>
      <c r="OSP391" s="449"/>
      <c r="OSQ391" s="449"/>
      <c r="OSR391" s="449"/>
      <c r="OSS391" s="449"/>
      <c r="OST391" s="449"/>
      <c r="OSU391" s="449"/>
      <c r="OSV391" s="449"/>
      <c r="OSW391" s="449"/>
      <c r="OSX391" s="449"/>
      <c r="OSY391" s="449"/>
      <c r="OSZ391" s="449"/>
      <c r="OTA391" s="449"/>
      <c r="OTB391" s="449"/>
      <c r="OTC391" s="449"/>
      <c r="OTD391" s="449"/>
      <c r="OTE391" s="449"/>
      <c r="OTF391" s="449"/>
      <c r="OTG391" s="449"/>
      <c r="OTH391" s="449"/>
      <c r="OTI391" s="449"/>
      <c r="OTJ391" s="449"/>
      <c r="OTK391" s="449"/>
      <c r="OTL391" s="449"/>
      <c r="OTM391" s="449"/>
      <c r="OTN391" s="449"/>
      <c r="OTO391" s="449"/>
      <c r="OTP391" s="449"/>
      <c r="OTQ391" s="449"/>
      <c r="OTR391" s="449"/>
      <c r="OTS391" s="449"/>
      <c r="OTT391" s="449"/>
      <c r="OTU391" s="449"/>
      <c r="OTV391" s="449"/>
      <c r="OTW391" s="449"/>
      <c r="OTX391" s="449"/>
      <c r="OTY391" s="449"/>
      <c r="OTZ391" s="449"/>
      <c r="OUA391" s="449"/>
      <c r="OUB391" s="449"/>
      <c r="OUC391" s="449"/>
      <c r="OUD391" s="449"/>
      <c r="OUE391" s="449"/>
      <c r="OUF391" s="449"/>
      <c r="OUG391" s="449"/>
      <c r="OUH391" s="449"/>
      <c r="OUI391" s="449"/>
      <c r="OUJ391" s="449"/>
      <c r="OUK391" s="449"/>
      <c r="OUL391" s="449"/>
      <c r="OUM391" s="449"/>
      <c r="OUN391" s="449"/>
      <c r="OUO391" s="449"/>
      <c r="OUP391" s="449"/>
      <c r="OUQ391" s="449"/>
      <c r="OUR391" s="449"/>
      <c r="OUS391" s="449"/>
      <c r="OUT391" s="449"/>
      <c r="OUU391" s="449"/>
      <c r="OUV391" s="449"/>
      <c r="OUW391" s="449"/>
      <c r="OUX391" s="449"/>
      <c r="OUY391" s="449"/>
      <c r="OUZ391" s="449"/>
      <c r="OVA391" s="449"/>
      <c r="OVB391" s="449"/>
      <c r="OVC391" s="449"/>
      <c r="OVD391" s="449"/>
      <c r="OVE391" s="449"/>
      <c r="OVF391" s="449"/>
      <c r="OVG391" s="449"/>
      <c r="OVH391" s="449"/>
      <c r="OVI391" s="449"/>
      <c r="OVJ391" s="449"/>
      <c r="OVK391" s="449"/>
      <c r="OVL391" s="449"/>
      <c r="OVM391" s="449"/>
      <c r="OVN391" s="449"/>
      <c r="OVO391" s="449"/>
      <c r="OVP391" s="449"/>
      <c r="OVQ391" s="449"/>
      <c r="OVR391" s="449"/>
      <c r="OVS391" s="449"/>
      <c r="OVT391" s="449"/>
      <c r="OVU391" s="449"/>
      <c r="OVV391" s="449"/>
      <c r="OVW391" s="449"/>
      <c r="OVX391" s="449"/>
      <c r="OVY391" s="449"/>
      <c r="OVZ391" s="449"/>
      <c r="OWA391" s="449"/>
      <c r="OWB391" s="449"/>
      <c r="OWC391" s="449"/>
      <c r="OWD391" s="449"/>
      <c r="OWE391" s="449"/>
      <c r="OWF391" s="449"/>
      <c r="OWG391" s="449"/>
      <c r="OWH391" s="449"/>
      <c r="OWI391" s="449"/>
      <c r="OWJ391" s="449"/>
      <c r="OWK391" s="449"/>
      <c r="OWL391" s="449"/>
      <c r="OWM391" s="449"/>
      <c r="OWN391" s="449"/>
      <c r="OWO391" s="449"/>
      <c r="OWP391" s="449"/>
      <c r="OWQ391" s="449"/>
      <c r="OWR391" s="449"/>
      <c r="OWS391" s="449"/>
      <c r="OWT391" s="449"/>
      <c r="OWU391" s="449"/>
      <c r="OWV391" s="449"/>
      <c r="OWW391" s="449"/>
      <c r="OWX391" s="449"/>
      <c r="OWY391" s="449"/>
      <c r="OWZ391" s="449"/>
      <c r="OXA391" s="449"/>
      <c r="OXB391" s="449"/>
      <c r="OXC391" s="449"/>
      <c r="OXD391" s="449"/>
      <c r="OXE391" s="449"/>
      <c r="OXF391" s="449"/>
      <c r="OXG391" s="449"/>
      <c r="OXH391" s="449"/>
      <c r="OXI391" s="449"/>
      <c r="OXJ391" s="449"/>
      <c r="OXK391" s="449"/>
      <c r="OXL391" s="449"/>
      <c r="OXM391" s="449"/>
      <c r="OXN391" s="449"/>
      <c r="OXO391" s="449"/>
      <c r="OXP391" s="449"/>
      <c r="OXQ391" s="449"/>
      <c r="OXR391" s="449"/>
      <c r="OXS391" s="449"/>
      <c r="OXT391" s="449"/>
      <c r="OXU391" s="449"/>
      <c r="OXV391" s="449"/>
      <c r="OXW391" s="449"/>
      <c r="OXX391" s="449"/>
      <c r="OXY391" s="449"/>
      <c r="OXZ391" s="449"/>
      <c r="OYA391" s="449"/>
      <c r="OYB391" s="449"/>
      <c r="OYC391" s="449"/>
      <c r="OYD391" s="449"/>
      <c r="OYE391" s="449"/>
      <c r="OYF391" s="449"/>
      <c r="OYG391" s="449"/>
      <c r="OYH391" s="449"/>
      <c r="OYI391" s="449"/>
      <c r="OYJ391" s="449"/>
      <c r="OYK391" s="449"/>
      <c r="OYL391" s="449"/>
      <c r="OYM391" s="449"/>
      <c r="OYN391" s="449"/>
      <c r="OYO391" s="449"/>
      <c r="OYP391" s="449"/>
      <c r="OYQ391" s="449"/>
      <c r="OYR391" s="449"/>
      <c r="OYS391" s="449"/>
      <c r="OYT391" s="449"/>
      <c r="OYU391" s="449"/>
      <c r="OYV391" s="449"/>
      <c r="OYW391" s="449"/>
      <c r="OYX391" s="449"/>
      <c r="OYY391" s="449"/>
      <c r="OYZ391" s="449"/>
      <c r="OZA391" s="449"/>
      <c r="OZB391" s="449"/>
      <c r="OZC391" s="449"/>
      <c r="OZD391" s="449"/>
      <c r="OZE391" s="449"/>
      <c r="OZF391" s="449"/>
      <c r="OZG391" s="449"/>
      <c r="OZH391" s="449"/>
      <c r="OZI391" s="449"/>
      <c r="OZJ391" s="449"/>
      <c r="OZK391" s="449"/>
      <c r="OZL391" s="449"/>
      <c r="OZM391" s="449"/>
      <c r="OZN391" s="449"/>
      <c r="OZO391" s="449"/>
      <c r="OZP391" s="449"/>
      <c r="OZQ391" s="449"/>
      <c r="OZR391" s="449"/>
      <c r="OZS391" s="449"/>
      <c r="OZT391" s="449"/>
      <c r="OZU391" s="449"/>
      <c r="OZV391" s="449"/>
      <c r="OZW391" s="449"/>
      <c r="OZX391" s="449"/>
      <c r="OZY391" s="449"/>
      <c r="OZZ391" s="449"/>
      <c r="PAA391" s="449"/>
      <c r="PAB391" s="449"/>
      <c r="PAC391" s="449"/>
      <c r="PAD391" s="449"/>
      <c r="PAE391" s="449"/>
      <c r="PAF391" s="449"/>
      <c r="PAG391" s="449"/>
      <c r="PAH391" s="449"/>
      <c r="PAI391" s="449"/>
      <c r="PAJ391" s="449"/>
      <c r="PAK391" s="449"/>
      <c r="PAL391" s="449"/>
      <c r="PAM391" s="449"/>
      <c r="PAN391" s="449"/>
      <c r="PAO391" s="449"/>
      <c r="PAP391" s="449"/>
      <c r="PAQ391" s="449"/>
      <c r="PAR391" s="449"/>
      <c r="PAS391" s="449"/>
      <c r="PAT391" s="449"/>
      <c r="PAU391" s="449"/>
      <c r="PAV391" s="449"/>
      <c r="PAW391" s="449"/>
      <c r="PAX391" s="449"/>
      <c r="PAY391" s="449"/>
      <c r="PAZ391" s="449"/>
      <c r="PBA391" s="449"/>
      <c r="PBB391" s="449"/>
      <c r="PBC391" s="449"/>
      <c r="PBD391" s="449"/>
      <c r="PBE391" s="449"/>
      <c r="PBF391" s="449"/>
      <c r="PBG391" s="449"/>
      <c r="PBH391" s="449"/>
      <c r="PBI391" s="449"/>
      <c r="PBJ391" s="449"/>
      <c r="PBK391" s="449"/>
      <c r="PBL391" s="449"/>
      <c r="PBM391" s="449"/>
      <c r="PBN391" s="449"/>
      <c r="PBO391" s="449"/>
      <c r="PBP391" s="449"/>
      <c r="PBQ391" s="449"/>
      <c r="PBR391" s="449"/>
      <c r="PBS391" s="449"/>
      <c r="PBT391" s="449"/>
      <c r="PBU391" s="449"/>
      <c r="PBV391" s="449"/>
      <c r="PBW391" s="449"/>
      <c r="PBX391" s="449"/>
      <c r="PBY391" s="449"/>
      <c r="PBZ391" s="449"/>
      <c r="PCA391" s="449"/>
      <c r="PCB391" s="449"/>
      <c r="PCC391" s="449"/>
      <c r="PCD391" s="449"/>
      <c r="PCE391" s="449"/>
      <c r="PCF391" s="449"/>
      <c r="PCG391" s="449"/>
      <c r="PCH391" s="449"/>
      <c r="PCI391" s="449"/>
      <c r="PCJ391" s="449"/>
      <c r="PCK391" s="449"/>
      <c r="PCL391" s="449"/>
      <c r="PCM391" s="449"/>
      <c r="PCN391" s="449"/>
      <c r="PCO391" s="449"/>
      <c r="PCP391" s="449"/>
      <c r="PCQ391" s="449"/>
      <c r="PCR391" s="449"/>
      <c r="PCS391" s="449"/>
      <c r="PCT391" s="449"/>
      <c r="PCU391" s="449"/>
      <c r="PCV391" s="449"/>
      <c r="PCW391" s="449"/>
      <c r="PCX391" s="449"/>
      <c r="PCY391" s="449"/>
      <c r="PCZ391" s="449"/>
      <c r="PDA391" s="449"/>
      <c r="PDB391" s="449"/>
      <c r="PDC391" s="449"/>
      <c r="PDD391" s="449"/>
      <c r="PDE391" s="449"/>
      <c r="PDF391" s="449"/>
      <c r="PDG391" s="449"/>
      <c r="PDH391" s="449"/>
      <c r="PDI391" s="449"/>
      <c r="PDJ391" s="449"/>
      <c r="PDK391" s="449"/>
      <c r="PDL391" s="449"/>
      <c r="PDM391" s="449"/>
      <c r="PDN391" s="449"/>
      <c r="PDO391" s="449"/>
      <c r="PDP391" s="449"/>
      <c r="PDQ391" s="449"/>
      <c r="PDR391" s="449"/>
      <c r="PDS391" s="449"/>
      <c r="PDT391" s="449"/>
      <c r="PDU391" s="449"/>
      <c r="PDV391" s="449"/>
      <c r="PDW391" s="449"/>
      <c r="PDX391" s="449"/>
      <c r="PDY391" s="449"/>
      <c r="PDZ391" s="449"/>
      <c r="PEA391" s="449"/>
      <c r="PEB391" s="449"/>
      <c r="PEC391" s="449"/>
      <c r="PED391" s="449"/>
      <c r="PEE391" s="449"/>
      <c r="PEF391" s="449"/>
      <c r="PEG391" s="449"/>
      <c r="PEH391" s="449"/>
      <c r="PEI391" s="449"/>
      <c r="PEJ391" s="449"/>
      <c r="PEK391" s="449"/>
      <c r="PEL391" s="449"/>
      <c r="PEM391" s="449"/>
      <c r="PEN391" s="449"/>
      <c r="PEO391" s="449"/>
      <c r="PEP391" s="449"/>
      <c r="PEQ391" s="449"/>
      <c r="PER391" s="449"/>
      <c r="PES391" s="449"/>
      <c r="PET391" s="449"/>
      <c r="PEU391" s="449"/>
      <c r="PEV391" s="449"/>
      <c r="PEW391" s="449"/>
      <c r="PEX391" s="449"/>
      <c r="PEY391" s="449"/>
      <c r="PEZ391" s="449"/>
      <c r="PFA391" s="449"/>
      <c r="PFB391" s="449"/>
      <c r="PFC391" s="449"/>
      <c r="PFD391" s="449"/>
      <c r="PFE391" s="449"/>
      <c r="PFF391" s="449"/>
      <c r="PFG391" s="449"/>
      <c r="PFH391" s="449"/>
      <c r="PFI391" s="449"/>
      <c r="PFJ391" s="449"/>
      <c r="PFK391" s="449"/>
      <c r="PFL391" s="449"/>
      <c r="PFM391" s="449"/>
      <c r="PFN391" s="449"/>
      <c r="PFO391" s="449"/>
      <c r="PFP391" s="449"/>
      <c r="PFQ391" s="449"/>
      <c r="PFR391" s="449"/>
      <c r="PFS391" s="449"/>
      <c r="PFT391" s="449"/>
      <c r="PFU391" s="449"/>
      <c r="PFV391" s="449"/>
      <c r="PFW391" s="449"/>
      <c r="PFX391" s="449"/>
      <c r="PFY391" s="449"/>
      <c r="PFZ391" s="449"/>
      <c r="PGA391" s="449"/>
      <c r="PGB391" s="449"/>
      <c r="PGC391" s="449"/>
      <c r="PGD391" s="449"/>
      <c r="PGE391" s="449"/>
      <c r="PGF391" s="449"/>
      <c r="PGG391" s="449"/>
      <c r="PGH391" s="449"/>
      <c r="PGI391" s="449"/>
      <c r="PGJ391" s="449"/>
      <c r="PGK391" s="449"/>
      <c r="PGL391" s="449"/>
      <c r="PGM391" s="449"/>
      <c r="PGN391" s="449"/>
      <c r="PGO391" s="449"/>
      <c r="PGP391" s="449"/>
      <c r="PGQ391" s="449"/>
      <c r="PGR391" s="449"/>
      <c r="PGS391" s="449"/>
      <c r="PGT391" s="449"/>
      <c r="PGU391" s="449"/>
      <c r="PGV391" s="449"/>
      <c r="PGW391" s="449"/>
      <c r="PGX391" s="449"/>
      <c r="PGY391" s="449"/>
      <c r="PGZ391" s="449"/>
      <c r="PHA391" s="449"/>
      <c r="PHB391" s="449"/>
      <c r="PHC391" s="449"/>
      <c r="PHD391" s="449"/>
      <c r="PHE391" s="449"/>
      <c r="PHF391" s="449"/>
      <c r="PHG391" s="449"/>
      <c r="PHH391" s="449"/>
      <c r="PHI391" s="449"/>
      <c r="PHJ391" s="449"/>
      <c r="PHK391" s="449"/>
      <c r="PHL391" s="449"/>
      <c r="PHM391" s="449"/>
      <c r="PHN391" s="449"/>
      <c r="PHO391" s="449"/>
      <c r="PHP391" s="449"/>
      <c r="PHQ391" s="449"/>
      <c r="PHR391" s="449"/>
      <c r="PHS391" s="449"/>
      <c r="PHT391" s="449"/>
      <c r="PHU391" s="449"/>
      <c r="PHV391" s="449"/>
      <c r="PHW391" s="449"/>
      <c r="PHX391" s="449"/>
      <c r="PHY391" s="449"/>
      <c r="PHZ391" s="449"/>
      <c r="PIA391" s="449"/>
      <c r="PIB391" s="449"/>
      <c r="PIC391" s="449"/>
      <c r="PID391" s="449"/>
      <c r="PIE391" s="449"/>
      <c r="PIF391" s="449"/>
      <c r="PIG391" s="449"/>
      <c r="PIH391" s="449"/>
      <c r="PII391" s="449"/>
      <c r="PIJ391" s="449"/>
      <c r="PIK391" s="449"/>
      <c r="PIL391" s="449"/>
      <c r="PIM391" s="449"/>
      <c r="PIN391" s="449"/>
      <c r="PIO391" s="449"/>
      <c r="PIP391" s="449"/>
      <c r="PIQ391" s="449"/>
      <c r="PIR391" s="449"/>
      <c r="PIS391" s="449"/>
      <c r="PIT391" s="449"/>
      <c r="PIU391" s="449"/>
      <c r="PIV391" s="449"/>
      <c r="PIW391" s="449"/>
      <c r="PIX391" s="449"/>
      <c r="PIY391" s="449"/>
      <c r="PIZ391" s="449"/>
      <c r="PJA391" s="449"/>
      <c r="PJB391" s="449"/>
      <c r="PJC391" s="449"/>
      <c r="PJD391" s="449"/>
      <c r="PJE391" s="449"/>
      <c r="PJF391" s="449"/>
      <c r="PJG391" s="449"/>
      <c r="PJH391" s="449"/>
      <c r="PJI391" s="449"/>
      <c r="PJJ391" s="449"/>
      <c r="PJK391" s="449"/>
      <c r="PJL391" s="449"/>
      <c r="PJM391" s="449"/>
      <c r="PJN391" s="449"/>
      <c r="PJO391" s="449"/>
      <c r="PJP391" s="449"/>
      <c r="PJQ391" s="449"/>
      <c r="PJR391" s="449"/>
      <c r="PJS391" s="449"/>
      <c r="PJT391" s="449"/>
      <c r="PJU391" s="449"/>
      <c r="PJV391" s="449"/>
      <c r="PJW391" s="449"/>
      <c r="PJX391" s="449"/>
      <c r="PJY391" s="449"/>
      <c r="PJZ391" s="449"/>
      <c r="PKA391" s="449"/>
      <c r="PKB391" s="449"/>
      <c r="PKC391" s="449"/>
      <c r="PKD391" s="449"/>
      <c r="PKE391" s="449"/>
      <c r="PKF391" s="449"/>
      <c r="PKG391" s="449"/>
      <c r="PKH391" s="449"/>
      <c r="PKI391" s="449"/>
      <c r="PKJ391" s="449"/>
      <c r="PKK391" s="449"/>
      <c r="PKL391" s="449"/>
      <c r="PKM391" s="449"/>
      <c r="PKN391" s="449"/>
      <c r="PKO391" s="449"/>
      <c r="PKP391" s="449"/>
      <c r="PKQ391" s="449"/>
      <c r="PKR391" s="449"/>
      <c r="PKS391" s="449"/>
      <c r="PKT391" s="449"/>
      <c r="PKU391" s="449"/>
      <c r="PKV391" s="449"/>
      <c r="PKW391" s="449"/>
      <c r="PKX391" s="449"/>
      <c r="PKY391" s="449"/>
      <c r="PKZ391" s="449"/>
      <c r="PLA391" s="449"/>
      <c r="PLB391" s="449"/>
      <c r="PLC391" s="449"/>
      <c r="PLD391" s="449"/>
      <c r="PLE391" s="449"/>
      <c r="PLF391" s="449"/>
      <c r="PLG391" s="449"/>
      <c r="PLH391" s="449"/>
      <c r="PLI391" s="449"/>
      <c r="PLJ391" s="449"/>
      <c r="PLK391" s="449"/>
      <c r="PLL391" s="449"/>
      <c r="PLM391" s="449"/>
      <c r="PLN391" s="449"/>
      <c r="PLO391" s="449"/>
      <c r="PLP391" s="449"/>
      <c r="PLQ391" s="449"/>
      <c r="PLR391" s="449"/>
      <c r="PLS391" s="449"/>
      <c r="PLT391" s="449"/>
      <c r="PLU391" s="449"/>
      <c r="PLV391" s="449"/>
      <c r="PLW391" s="449"/>
      <c r="PLX391" s="449"/>
      <c r="PLY391" s="449"/>
      <c r="PLZ391" s="449"/>
      <c r="PMA391" s="449"/>
      <c r="PMB391" s="449"/>
      <c r="PMC391" s="449"/>
      <c r="PMD391" s="449"/>
      <c r="PME391" s="449"/>
      <c r="PMF391" s="449"/>
      <c r="PMG391" s="449"/>
      <c r="PMH391" s="449"/>
      <c r="PMI391" s="449"/>
      <c r="PMJ391" s="449"/>
      <c r="PMK391" s="449"/>
      <c r="PML391" s="449"/>
      <c r="PMM391" s="449"/>
      <c r="PMN391" s="449"/>
      <c r="PMO391" s="449"/>
      <c r="PMP391" s="449"/>
      <c r="PMQ391" s="449"/>
      <c r="PMR391" s="449"/>
      <c r="PMS391" s="449"/>
      <c r="PMT391" s="449"/>
      <c r="PMU391" s="449"/>
      <c r="PMV391" s="449"/>
      <c r="PMW391" s="449"/>
      <c r="PMX391" s="449"/>
      <c r="PMY391" s="449"/>
      <c r="PMZ391" s="449"/>
      <c r="PNA391" s="449"/>
      <c r="PNB391" s="449"/>
      <c r="PNC391" s="449"/>
      <c r="PND391" s="449"/>
      <c r="PNE391" s="449"/>
      <c r="PNF391" s="449"/>
      <c r="PNG391" s="449"/>
      <c r="PNH391" s="449"/>
      <c r="PNI391" s="449"/>
      <c r="PNJ391" s="449"/>
      <c r="PNK391" s="449"/>
      <c r="PNL391" s="449"/>
      <c r="PNM391" s="449"/>
      <c r="PNN391" s="449"/>
      <c r="PNO391" s="449"/>
      <c r="PNP391" s="449"/>
      <c r="PNQ391" s="449"/>
      <c r="PNR391" s="449"/>
      <c r="PNS391" s="449"/>
      <c r="PNT391" s="449"/>
      <c r="PNU391" s="449"/>
      <c r="PNV391" s="449"/>
      <c r="PNW391" s="449"/>
      <c r="PNX391" s="449"/>
      <c r="PNY391" s="449"/>
      <c r="PNZ391" s="449"/>
      <c r="POA391" s="449"/>
      <c r="POB391" s="449"/>
      <c r="POC391" s="449"/>
      <c r="POD391" s="449"/>
      <c r="POE391" s="449"/>
      <c r="POF391" s="449"/>
      <c r="POG391" s="449"/>
      <c r="POH391" s="449"/>
      <c r="POI391" s="449"/>
      <c r="POJ391" s="449"/>
      <c r="POK391" s="449"/>
      <c r="POL391" s="449"/>
      <c r="POM391" s="449"/>
      <c r="PON391" s="449"/>
      <c r="POO391" s="449"/>
      <c r="POP391" s="449"/>
      <c r="POQ391" s="449"/>
      <c r="POR391" s="449"/>
      <c r="POS391" s="449"/>
      <c r="POT391" s="449"/>
      <c r="POU391" s="449"/>
      <c r="POV391" s="449"/>
      <c r="POW391" s="449"/>
      <c r="POX391" s="449"/>
      <c r="POY391" s="449"/>
      <c r="POZ391" s="449"/>
      <c r="PPA391" s="449"/>
      <c r="PPB391" s="449"/>
      <c r="PPC391" s="449"/>
      <c r="PPD391" s="449"/>
      <c r="PPE391" s="449"/>
      <c r="PPF391" s="449"/>
      <c r="PPG391" s="449"/>
      <c r="PPH391" s="449"/>
      <c r="PPI391" s="449"/>
      <c r="PPJ391" s="449"/>
      <c r="PPK391" s="449"/>
      <c r="PPL391" s="449"/>
      <c r="PPM391" s="449"/>
      <c r="PPN391" s="449"/>
      <c r="PPO391" s="449"/>
      <c r="PPP391" s="449"/>
      <c r="PPQ391" s="449"/>
      <c r="PPR391" s="449"/>
      <c r="PPS391" s="449"/>
      <c r="PPT391" s="449"/>
      <c r="PPU391" s="449"/>
      <c r="PPV391" s="449"/>
      <c r="PPW391" s="449"/>
      <c r="PPX391" s="449"/>
      <c r="PPY391" s="449"/>
      <c r="PPZ391" s="449"/>
      <c r="PQA391" s="449"/>
      <c r="PQB391" s="449"/>
      <c r="PQC391" s="449"/>
      <c r="PQD391" s="449"/>
      <c r="PQE391" s="449"/>
      <c r="PQF391" s="449"/>
      <c r="PQG391" s="449"/>
      <c r="PQH391" s="449"/>
      <c r="PQI391" s="449"/>
      <c r="PQJ391" s="449"/>
      <c r="PQK391" s="449"/>
      <c r="PQL391" s="449"/>
      <c r="PQM391" s="449"/>
      <c r="PQN391" s="449"/>
      <c r="PQO391" s="449"/>
      <c r="PQP391" s="449"/>
      <c r="PQQ391" s="449"/>
      <c r="PQR391" s="449"/>
      <c r="PQS391" s="449"/>
      <c r="PQT391" s="449"/>
      <c r="PQU391" s="449"/>
      <c r="PQV391" s="449"/>
      <c r="PQW391" s="449"/>
      <c r="PQX391" s="449"/>
      <c r="PQY391" s="449"/>
      <c r="PQZ391" s="449"/>
      <c r="PRA391" s="449"/>
      <c r="PRB391" s="449"/>
      <c r="PRC391" s="449"/>
      <c r="PRD391" s="449"/>
      <c r="PRE391" s="449"/>
      <c r="PRF391" s="449"/>
      <c r="PRG391" s="449"/>
      <c r="PRH391" s="449"/>
      <c r="PRI391" s="449"/>
      <c r="PRJ391" s="449"/>
      <c r="PRK391" s="449"/>
      <c r="PRL391" s="449"/>
      <c r="PRM391" s="449"/>
      <c r="PRN391" s="449"/>
      <c r="PRO391" s="449"/>
      <c r="PRP391" s="449"/>
      <c r="PRQ391" s="449"/>
      <c r="PRR391" s="449"/>
      <c r="PRS391" s="449"/>
      <c r="PRT391" s="449"/>
      <c r="PRU391" s="449"/>
      <c r="PRV391" s="449"/>
      <c r="PRW391" s="449"/>
      <c r="PRX391" s="449"/>
      <c r="PRY391" s="449"/>
      <c r="PRZ391" s="449"/>
      <c r="PSA391" s="449"/>
      <c r="PSB391" s="449"/>
      <c r="PSC391" s="449"/>
      <c r="PSD391" s="449"/>
      <c r="PSE391" s="449"/>
      <c r="PSF391" s="449"/>
      <c r="PSG391" s="449"/>
      <c r="PSH391" s="449"/>
      <c r="PSI391" s="449"/>
      <c r="PSJ391" s="449"/>
      <c r="PSK391" s="449"/>
      <c r="PSL391" s="449"/>
      <c r="PSM391" s="449"/>
      <c r="PSN391" s="449"/>
      <c r="PSO391" s="449"/>
      <c r="PSP391" s="449"/>
      <c r="PSQ391" s="449"/>
      <c r="PSR391" s="449"/>
      <c r="PSS391" s="449"/>
      <c r="PST391" s="449"/>
      <c r="PSU391" s="449"/>
      <c r="PSV391" s="449"/>
      <c r="PSW391" s="449"/>
      <c r="PSX391" s="449"/>
      <c r="PSY391" s="449"/>
      <c r="PSZ391" s="449"/>
      <c r="PTA391" s="449"/>
      <c r="PTB391" s="449"/>
      <c r="PTC391" s="449"/>
      <c r="PTD391" s="449"/>
      <c r="PTE391" s="449"/>
      <c r="PTF391" s="449"/>
      <c r="PTG391" s="449"/>
      <c r="PTH391" s="449"/>
      <c r="PTI391" s="449"/>
      <c r="PTJ391" s="449"/>
      <c r="PTK391" s="449"/>
      <c r="PTL391" s="449"/>
      <c r="PTM391" s="449"/>
      <c r="PTN391" s="449"/>
      <c r="PTO391" s="449"/>
      <c r="PTP391" s="449"/>
      <c r="PTQ391" s="449"/>
      <c r="PTR391" s="449"/>
      <c r="PTS391" s="449"/>
      <c r="PTT391" s="449"/>
      <c r="PTU391" s="449"/>
      <c r="PTV391" s="449"/>
      <c r="PTW391" s="449"/>
      <c r="PTX391" s="449"/>
      <c r="PTY391" s="449"/>
      <c r="PTZ391" s="449"/>
      <c r="PUA391" s="449"/>
      <c r="PUB391" s="449"/>
      <c r="PUC391" s="449"/>
      <c r="PUD391" s="449"/>
      <c r="PUE391" s="449"/>
      <c r="PUF391" s="449"/>
      <c r="PUG391" s="449"/>
      <c r="PUH391" s="449"/>
      <c r="PUI391" s="449"/>
      <c r="PUJ391" s="449"/>
      <c r="PUK391" s="449"/>
      <c r="PUL391" s="449"/>
      <c r="PUM391" s="449"/>
      <c r="PUN391" s="449"/>
      <c r="PUO391" s="449"/>
      <c r="PUP391" s="449"/>
      <c r="PUQ391" s="449"/>
      <c r="PUR391" s="449"/>
      <c r="PUS391" s="449"/>
      <c r="PUT391" s="449"/>
      <c r="PUU391" s="449"/>
      <c r="PUV391" s="449"/>
      <c r="PUW391" s="449"/>
      <c r="PUX391" s="449"/>
      <c r="PUY391" s="449"/>
      <c r="PUZ391" s="449"/>
      <c r="PVA391" s="449"/>
      <c r="PVB391" s="449"/>
      <c r="PVC391" s="449"/>
      <c r="PVD391" s="449"/>
      <c r="PVE391" s="449"/>
      <c r="PVF391" s="449"/>
      <c r="PVG391" s="449"/>
      <c r="PVH391" s="449"/>
      <c r="PVI391" s="449"/>
      <c r="PVJ391" s="449"/>
      <c r="PVK391" s="449"/>
      <c r="PVL391" s="449"/>
      <c r="PVM391" s="449"/>
      <c r="PVN391" s="449"/>
      <c r="PVO391" s="449"/>
      <c r="PVP391" s="449"/>
      <c r="PVQ391" s="449"/>
      <c r="PVR391" s="449"/>
      <c r="PVS391" s="449"/>
      <c r="PVT391" s="449"/>
      <c r="PVU391" s="449"/>
      <c r="PVV391" s="449"/>
      <c r="PVW391" s="449"/>
      <c r="PVX391" s="449"/>
      <c r="PVY391" s="449"/>
      <c r="PVZ391" s="449"/>
      <c r="PWA391" s="449"/>
      <c r="PWB391" s="449"/>
      <c r="PWC391" s="449"/>
      <c r="PWD391" s="449"/>
      <c r="PWE391" s="449"/>
      <c r="PWF391" s="449"/>
      <c r="PWG391" s="449"/>
      <c r="PWH391" s="449"/>
      <c r="PWI391" s="449"/>
      <c r="PWJ391" s="449"/>
      <c r="PWK391" s="449"/>
      <c r="PWL391" s="449"/>
      <c r="PWM391" s="449"/>
      <c r="PWN391" s="449"/>
      <c r="PWO391" s="449"/>
      <c r="PWP391" s="449"/>
      <c r="PWQ391" s="449"/>
      <c r="PWR391" s="449"/>
      <c r="PWS391" s="449"/>
      <c r="PWT391" s="449"/>
      <c r="PWU391" s="449"/>
      <c r="PWV391" s="449"/>
      <c r="PWW391" s="449"/>
      <c r="PWX391" s="449"/>
      <c r="PWY391" s="449"/>
      <c r="PWZ391" s="449"/>
      <c r="PXA391" s="449"/>
      <c r="PXB391" s="449"/>
      <c r="PXC391" s="449"/>
      <c r="PXD391" s="449"/>
      <c r="PXE391" s="449"/>
      <c r="PXF391" s="449"/>
      <c r="PXG391" s="449"/>
      <c r="PXH391" s="449"/>
      <c r="PXI391" s="449"/>
      <c r="PXJ391" s="449"/>
      <c r="PXK391" s="449"/>
      <c r="PXL391" s="449"/>
      <c r="PXM391" s="449"/>
      <c r="PXN391" s="449"/>
      <c r="PXO391" s="449"/>
      <c r="PXP391" s="449"/>
      <c r="PXQ391" s="449"/>
      <c r="PXR391" s="449"/>
      <c r="PXS391" s="449"/>
      <c r="PXT391" s="449"/>
      <c r="PXU391" s="449"/>
      <c r="PXV391" s="449"/>
      <c r="PXW391" s="449"/>
      <c r="PXX391" s="449"/>
      <c r="PXY391" s="449"/>
      <c r="PXZ391" s="449"/>
      <c r="PYA391" s="449"/>
      <c r="PYB391" s="449"/>
      <c r="PYC391" s="449"/>
      <c r="PYD391" s="449"/>
      <c r="PYE391" s="449"/>
      <c r="PYF391" s="449"/>
      <c r="PYG391" s="449"/>
      <c r="PYH391" s="449"/>
      <c r="PYI391" s="449"/>
      <c r="PYJ391" s="449"/>
      <c r="PYK391" s="449"/>
      <c r="PYL391" s="449"/>
      <c r="PYM391" s="449"/>
      <c r="PYN391" s="449"/>
      <c r="PYO391" s="449"/>
      <c r="PYP391" s="449"/>
      <c r="PYQ391" s="449"/>
      <c r="PYR391" s="449"/>
      <c r="PYS391" s="449"/>
      <c r="PYT391" s="449"/>
      <c r="PYU391" s="449"/>
      <c r="PYV391" s="449"/>
      <c r="PYW391" s="449"/>
      <c r="PYX391" s="449"/>
      <c r="PYY391" s="449"/>
      <c r="PYZ391" s="449"/>
      <c r="PZA391" s="449"/>
      <c r="PZB391" s="449"/>
      <c r="PZC391" s="449"/>
      <c r="PZD391" s="449"/>
      <c r="PZE391" s="449"/>
      <c r="PZF391" s="449"/>
      <c r="PZG391" s="449"/>
      <c r="PZH391" s="449"/>
      <c r="PZI391" s="449"/>
      <c r="PZJ391" s="449"/>
      <c r="PZK391" s="449"/>
      <c r="PZL391" s="449"/>
      <c r="PZM391" s="449"/>
      <c r="PZN391" s="449"/>
      <c r="PZO391" s="449"/>
      <c r="PZP391" s="449"/>
      <c r="PZQ391" s="449"/>
      <c r="PZR391" s="449"/>
      <c r="PZS391" s="449"/>
      <c r="PZT391" s="449"/>
      <c r="PZU391" s="449"/>
      <c r="PZV391" s="449"/>
      <c r="PZW391" s="449"/>
      <c r="PZX391" s="449"/>
      <c r="PZY391" s="449"/>
      <c r="PZZ391" s="449"/>
      <c r="QAA391" s="449"/>
      <c r="QAB391" s="449"/>
      <c r="QAC391" s="449"/>
      <c r="QAD391" s="449"/>
      <c r="QAE391" s="449"/>
      <c r="QAF391" s="449"/>
      <c r="QAG391" s="449"/>
      <c r="QAH391" s="449"/>
      <c r="QAI391" s="449"/>
      <c r="QAJ391" s="449"/>
      <c r="QAK391" s="449"/>
      <c r="QAL391" s="449"/>
      <c r="QAM391" s="449"/>
      <c r="QAN391" s="449"/>
      <c r="QAO391" s="449"/>
      <c r="QAP391" s="449"/>
      <c r="QAQ391" s="449"/>
      <c r="QAR391" s="449"/>
      <c r="QAS391" s="449"/>
      <c r="QAT391" s="449"/>
      <c r="QAU391" s="449"/>
      <c r="QAV391" s="449"/>
      <c r="QAW391" s="449"/>
      <c r="QAX391" s="449"/>
      <c r="QAY391" s="449"/>
      <c r="QAZ391" s="449"/>
      <c r="QBA391" s="449"/>
      <c r="QBB391" s="449"/>
      <c r="QBC391" s="449"/>
      <c r="QBD391" s="449"/>
      <c r="QBE391" s="449"/>
      <c r="QBF391" s="449"/>
      <c r="QBG391" s="449"/>
      <c r="QBH391" s="449"/>
      <c r="QBI391" s="449"/>
      <c r="QBJ391" s="449"/>
      <c r="QBK391" s="449"/>
      <c r="QBL391" s="449"/>
      <c r="QBM391" s="449"/>
      <c r="QBN391" s="449"/>
      <c r="QBO391" s="449"/>
      <c r="QBP391" s="449"/>
      <c r="QBQ391" s="449"/>
      <c r="QBR391" s="449"/>
      <c r="QBS391" s="449"/>
      <c r="QBT391" s="449"/>
      <c r="QBU391" s="449"/>
      <c r="QBV391" s="449"/>
      <c r="QBW391" s="449"/>
      <c r="QBX391" s="449"/>
      <c r="QBY391" s="449"/>
      <c r="QBZ391" s="449"/>
      <c r="QCA391" s="449"/>
      <c r="QCB391" s="449"/>
      <c r="QCC391" s="449"/>
      <c r="QCD391" s="449"/>
      <c r="QCE391" s="449"/>
      <c r="QCF391" s="449"/>
      <c r="QCG391" s="449"/>
      <c r="QCH391" s="449"/>
      <c r="QCI391" s="449"/>
      <c r="QCJ391" s="449"/>
      <c r="QCK391" s="449"/>
      <c r="QCL391" s="449"/>
      <c r="QCM391" s="449"/>
      <c r="QCN391" s="449"/>
      <c r="QCO391" s="449"/>
      <c r="QCP391" s="449"/>
      <c r="QCQ391" s="449"/>
      <c r="QCR391" s="449"/>
      <c r="QCS391" s="449"/>
      <c r="QCT391" s="449"/>
      <c r="QCU391" s="449"/>
      <c r="QCV391" s="449"/>
      <c r="QCW391" s="449"/>
      <c r="QCX391" s="449"/>
      <c r="QCY391" s="449"/>
      <c r="QCZ391" s="449"/>
      <c r="QDA391" s="449"/>
      <c r="QDB391" s="449"/>
      <c r="QDC391" s="449"/>
      <c r="QDD391" s="449"/>
      <c r="QDE391" s="449"/>
      <c r="QDF391" s="449"/>
      <c r="QDG391" s="449"/>
      <c r="QDH391" s="449"/>
      <c r="QDI391" s="449"/>
      <c r="QDJ391" s="449"/>
      <c r="QDK391" s="449"/>
      <c r="QDL391" s="449"/>
      <c r="QDM391" s="449"/>
      <c r="QDN391" s="449"/>
      <c r="QDO391" s="449"/>
      <c r="QDP391" s="449"/>
      <c r="QDQ391" s="449"/>
      <c r="QDR391" s="449"/>
      <c r="QDS391" s="449"/>
      <c r="QDT391" s="449"/>
      <c r="QDU391" s="449"/>
      <c r="QDV391" s="449"/>
      <c r="QDW391" s="449"/>
      <c r="QDX391" s="449"/>
      <c r="QDY391" s="449"/>
      <c r="QDZ391" s="449"/>
      <c r="QEA391" s="449"/>
      <c r="QEB391" s="449"/>
      <c r="QEC391" s="449"/>
      <c r="QED391" s="449"/>
      <c r="QEE391" s="449"/>
      <c r="QEF391" s="449"/>
      <c r="QEG391" s="449"/>
      <c r="QEH391" s="449"/>
      <c r="QEI391" s="449"/>
      <c r="QEJ391" s="449"/>
      <c r="QEK391" s="449"/>
      <c r="QEL391" s="449"/>
      <c r="QEM391" s="449"/>
      <c r="QEN391" s="449"/>
      <c r="QEO391" s="449"/>
      <c r="QEP391" s="449"/>
      <c r="QEQ391" s="449"/>
      <c r="QER391" s="449"/>
      <c r="QES391" s="449"/>
      <c r="QET391" s="449"/>
      <c r="QEU391" s="449"/>
      <c r="QEV391" s="449"/>
      <c r="QEW391" s="449"/>
      <c r="QEX391" s="449"/>
      <c r="QEY391" s="449"/>
      <c r="QEZ391" s="449"/>
      <c r="QFA391" s="449"/>
      <c r="QFB391" s="449"/>
      <c r="QFC391" s="449"/>
      <c r="QFD391" s="449"/>
      <c r="QFE391" s="449"/>
      <c r="QFF391" s="449"/>
      <c r="QFG391" s="449"/>
      <c r="QFH391" s="449"/>
      <c r="QFI391" s="449"/>
      <c r="QFJ391" s="449"/>
      <c r="QFK391" s="449"/>
      <c r="QFL391" s="449"/>
      <c r="QFM391" s="449"/>
      <c r="QFN391" s="449"/>
      <c r="QFO391" s="449"/>
      <c r="QFP391" s="449"/>
      <c r="QFQ391" s="449"/>
      <c r="QFR391" s="449"/>
      <c r="QFS391" s="449"/>
      <c r="QFT391" s="449"/>
      <c r="QFU391" s="449"/>
      <c r="QFV391" s="449"/>
      <c r="QFW391" s="449"/>
      <c r="QFX391" s="449"/>
      <c r="QFY391" s="449"/>
      <c r="QFZ391" s="449"/>
      <c r="QGA391" s="449"/>
      <c r="QGB391" s="449"/>
      <c r="QGC391" s="449"/>
      <c r="QGD391" s="449"/>
      <c r="QGE391" s="449"/>
      <c r="QGF391" s="449"/>
      <c r="QGG391" s="449"/>
      <c r="QGH391" s="449"/>
      <c r="QGI391" s="449"/>
      <c r="QGJ391" s="449"/>
      <c r="QGK391" s="449"/>
      <c r="QGL391" s="449"/>
      <c r="QGM391" s="449"/>
      <c r="QGN391" s="449"/>
      <c r="QGO391" s="449"/>
      <c r="QGP391" s="449"/>
      <c r="QGQ391" s="449"/>
      <c r="QGR391" s="449"/>
      <c r="QGS391" s="449"/>
      <c r="QGT391" s="449"/>
      <c r="QGU391" s="449"/>
      <c r="QGV391" s="449"/>
      <c r="QGW391" s="449"/>
      <c r="QGX391" s="449"/>
      <c r="QGY391" s="449"/>
      <c r="QGZ391" s="449"/>
      <c r="QHA391" s="449"/>
      <c r="QHB391" s="449"/>
      <c r="QHC391" s="449"/>
      <c r="QHD391" s="449"/>
      <c r="QHE391" s="449"/>
      <c r="QHF391" s="449"/>
      <c r="QHG391" s="449"/>
      <c r="QHH391" s="449"/>
      <c r="QHI391" s="449"/>
      <c r="QHJ391" s="449"/>
      <c r="QHK391" s="449"/>
      <c r="QHL391" s="449"/>
      <c r="QHM391" s="449"/>
      <c r="QHN391" s="449"/>
      <c r="QHO391" s="449"/>
      <c r="QHP391" s="449"/>
      <c r="QHQ391" s="449"/>
      <c r="QHR391" s="449"/>
      <c r="QHS391" s="449"/>
      <c r="QHT391" s="449"/>
      <c r="QHU391" s="449"/>
      <c r="QHV391" s="449"/>
      <c r="QHW391" s="449"/>
      <c r="QHX391" s="449"/>
      <c r="QHY391" s="449"/>
      <c r="QHZ391" s="449"/>
      <c r="QIA391" s="449"/>
      <c r="QIB391" s="449"/>
      <c r="QIC391" s="449"/>
      <c r="QID391" s="449"/>
      <c r="QIE391" s="449"/>
      <c r="QIF391" s="449"/>
      <c r="QIG391" s="449"/>
      <c r="QIH391" s="449"/>
      <c r="QII391" s="449"/>
      <c r="QIJ391" s="449"/>
      <c r="QIK391" s="449"/>
      <c r="QIL391" s="449"/>
      <c r="QIM391" s="449"/>
      <c r="QIN391" s="449"/>
      <c r="QIO391" s="449"/>
      <c r="QIP391" s="449"/>
      <c r="QIQ391" s="449"/>
      <c r="QIR391" s="449"/>
      <c r="QIS391" s="449"/>
      <c r="QIT391" s="449"/>
      <c r="QIU391" s="449"/>
      <c r="QIV391" s="449"/>
      <c r="QIW391" s="449"/>
      <c r="QIX391" s="449"/>
      <c r="QIY391" s="449"/>
      <c r="QIZ391" s="449"/>
      <c r="QJA391" s="449"/>
      <c r="QJB391" s="449"/>
      <c r="QJC391" s="449"/>
      <c r="QJD391" s="449"/>
      <c r="QJE391" s="449"/>
      <c r="QJF391" s="449"/>
      <c r="QJG391" s="449"/>
      <c r="QJH391" s="449"/>
      <c r="QJI391" s="449"/>
      <c r="QJJ391" s="449"/>
      <c r="QJK391" s="449"/>
      <c r="QJL391" s="449"/>
      <c r="QJM391" s="449"/>
      <c r="QJN391" s="449"/>
      <c r="QJO391" s="449"/>
      <c r="QJP391" s="449"/>
      <c r="QJQ391" s="449"/>
      <c r="QJR391" s="449"/>
      <c r="QJS391" s="449"/>
      <c r="QJT391" s="449"/>
      <c r="QJU391" s="449"/>
      <c r="QJV391" s="449"/>
      <c r="QJW391" s="449"/>
      <c r="QJX391" s="449"/>
      <c r="QJY391" s="449"/>
      <c r="QJZ391" s="449"/>
      <c r="QKA391" s="449"/>
      <c r="QKB391" s="449"/>
      <c r="QKC391" s="449"/>
      <c r="QKD391" s="449"/>
      <c r="QKE391" s="449"/>
      <c r="QKF391" s="449"/>
      <c r="QKG391" s="449"/>
      <c r="QKH391" s="449"/>
      <c r="QKI391" s="449"/>
      <c r="QKJ391" s="449"/>
      <c r="QKK391" s="449"/>
      <c r="QKL391" s="449"/>
      <c r="QKM391" s="449"/>
      <c r="QKN391" s="449"/>
      <c r="QKO391" s="449"/>
      <c r="QKP391" s="449"/>
      <c r="QKQ391" s="449"/>
      <c r="QKR391" s="449"/>
      <c r="QKS391" s="449"/>
      <c r="QKT391" s="449"/>
      <c r="QKU391" s="449"/>
      <c r="QKV391" s="449"/>
      <c r="QKW391" s="449"/>
      <c r="QKX391" s="449"/>
      <c r="QKY391" s="449"/>
      <c r="QKZ391" s="449"/>
      <c r="QLA391" s="449"/>
      <c r="QLB391" s="449"/>
      <c r="QLC391" s="449"/>
      <c r="QLD391" s="449"/>
      <c r="QLE391" s="449"/>
      <c r="QLF391" s="449"/>
      <c r="QLG391" s="449"/>
      <c r="QLH391" s="449"/>
      <c r="QLI391" s="449"/>
      <c r="QLJ391" s="449"/>
      <c r="QLK391" s="449"/>
      <c r="QLL391" s="449"/>
      <c r="QLM391" s="449"/>
      <c r="QLN391" s="449"/>
      <c r="QLO391" s="449"/>
      <c r="QLP391" s="449"/>
      <c r="QLQ391" s="449"/>
      <c r="QLR391" s="449"/>
      <c r="QLS391" s="449"/>
      <c r="QLT391" s="449"/>
      <c r="QLU391" s="449"/>
      <c r="QLV391" s="449"/>
      <c r="QLW391" s="449"/>
      <c r="QLX391" s="449"/>
      <c r="QLY391" s="449"/>
      <c r="QLZ391" s="449"/>
      <c r="QMA391" s="449"/>
      <c r="QMB391" s="449"/>
      <c r="QMC391" s="449"/>
      <c r="QMD391" s="449"/>
      <c r="QME391" s="449"/>
      <c r="QMF391" s="449"/>
      <c r="QMG391" s="449"/>
      <c r="QMH391" s="449"/>
      <c r="QMI391" s="449"/>
      <c r="QMJ391" s="449"/>
      <c r="QMK391" s="449"/>
      <c r="QML391" s="449"/>
      <c r="QMM391" s="449"/>
      <c r="QMN391" s="449"/>
      <c r="QMO391" s="449"/>
      <c r="QMP391" s="449"/>
      <c r="QMQ391" s="449"/>
      <c r="QMR391" s="449"/>
      <c r="QMS391" s="449"/>
      <c r="QMT391" s="449"/>
      <c r="QMU391" s="449"/>
      <c r="QMV391" s="449"/>
      <c r="QMW391" s="449"/>
      <c r="QMX391" s="449"/>
      <c r="QMY391" s="449"/>
      <c r="QMZ391" s="449"/>
      <c r="QNA391" s="449"/>
      <c r="QNB391" s="449"/>
      <c r="QNC391" s="449"/>
      <c r="QND391" s="449"/>
      <c r="QNE391" s="449"/>
      <c r="QNF391" s="449"/>
      <c r="QNG391" s="449"/>
      <c r="QNH391" s="449"/>
      <c r="QNI391" s="449"/>
      <c r="QNJ391" s="449"/>
      <c r="QNK391" s="449"/>
      <c r="QNL391" s="449"/>
      <c r="QNM391" s="449"/>
      <c r="QNN391" s="449"/>
      <c r="QNO391" s="449"/>
      <c r="QNP391" s="449"/>
      <c r="QNQ391" s="449"/>
      <c r="QNR391" s="449"/>
      <c r="QNS391" s="449"/>
      <c r="QNT391" s="449"/>
      <c r="QNU391" s="449"/>
      <c r="QNV391" s="449"/>
      <c r="QNW391" s="449"/>
      <c r="QNX391" s="449"/>
      <c r="QNY391" s="449"/>
      <c r="QNZ391" s="449"/>
      <c r="QOA391" s="449"/>
      <c r="QOB391" s="449"/>
      <c r="QOC391" s="449"/>
      <c r="QOD391" s="449"/>
      <c r="QOE391" s="449"/>
      <c r="QOF391" s="449"/>
      <c r="QOG391" s="449"/>
      <c r="QOH391" s="449"/>
      <c r="QOI391" s="449"/>
      <c r="QOJ391" s="449"/>
      <c r="QOK391" s="449"/>
      <c r="QOL391" s="449"/>
      <c r="QOM391" s="449"/>
      <c r="QON391" s="449"/>
      <c r="QOO391" s="449"/>
      <c r="QOP391" s="449"/>
      <c r="QOQ391" s="449"/>
      <c r="QOR391" s="449"/>
      <c r="QOS391" s="449"/>
      <c r="QOT391" s="449"/>
      <c r="QOU391" s="449"/>
      <c r="QOV391" s="449"/>
      <c r="QOW391" s="449"/>
      <c r="QOX391" s="449"/>
      <c r="QOY391" s="449"/>
      <c r="QOZ391" s="449"/>
      <c r="QPA391" s="449"/>
      <c r="QPB391" s="449"/>
      <c r="QPC391" s="449"/>
      <c r="QPD391" s="449"/>
      <c r="QPE391" s="449"/>
      <c r="QPF391" s="449"/>
      <c r="QPG391" s="449"/>
      <c r="QPH391" s="449"/>
      <c r="QPI391" s="449"/>
      <c r="QPJ391" s="449"/>
      <c r="QPK391" s="449"/>
      <c r="QPL391" s="449"/>
      <c r="QPM391" s="449"/>
      <c r="QPN391" s="449"/>
      <c r="QPO391" s="449"/>
      <c r="QPP391" s="449"/>
      <c r="QPQ391" s="449"/>
      <c r="QPR391" s="449"/>
      <c r="QPS391" s="449"/>
      <c r="QPT391" s="449"/>
      <c r="QPU391" s="449"/>
      <c r="QPV391" s="449"/>
      <c r="QPW391" s="449"/>
      <c r="QPX391" s="449"/>
      <c r="QPY391" s="449"/>
      <c r="QPZ391" s="449"/>
      <c r="QQA391" s="449"/>
      <c r="QQB391" s="449"/>
      <c r="QQC391" s="449"/>
      <c r="QQD391" s="449"/>
      <c r="QQE391" s="449"/>
      <c r="QQF391" s="449"/>
      <c r="QQG391" s="449"/>
      <c r="QQH391" s="449"/>
      <c r="QQI391" s="449"/>
      <c r="QQJ391" s="449"/>
      <c r="QQK391" s="449"/>
      <c r="QQL391" s="449"/>
      <c r="QQM391" s="449"/>
      <c r="QQN391" s="449"/>
      <c r="QQO391" s="449"/>
      <c r="QQP391" s="449"/>
      <c r="QQQ391" s="449"/>
      <c r="QQR391" s="449"/>
      <c r="QQS391" s="449"/>
      <c r="QQT391" s="449"/>
      <c r="QQU391" s="449"/>
      <c r="QQV391" s="449"/>
      <c r="QQW391" s="449"/>
      <c r="QQX391" s="449"/>
      <c r="QQY391" s="449"/>
      <c r="QQZ391" s="449"/>
      <c r="QRA391" s="449"/>
      <c r="QRB391" s="449"/>
      <c r="QRC391" s="449"/>
      <c r="QRD391" s="449"/>
      <c r="QRE391" s="449"/>
      <c r="QRF391" s="449"/>
      <c r="QRG391" s="449"/>
      <c r="QRH391" s="449"/>
      <c r="QRI391" s="449"/>
      <c r="QRJ391" s="449"/>
      <c r="QRK391" s="449"/>
      <c r="QRL391" s="449"/>
      <c r="QRM391" s="449"/>
      <c r="QRN391" s="449"/>
      <c r="QRO391" s="449"/>
      <c r="QRP391" s="449"/>
      <c r="QRQ391" s="449"/>
      <c r="QRR391" s="449"/>
      <c r="QRS391" s="449"/>
      <c r="QRT391" s="449"/>
      <c r="QRU391" s="449"/>
      <c r="QRV391" s="449"/>
      <c r="QRW391" s="449"/>
      <c r="QRX391" s="449"/>
      <c r="QRY391" s="449"/>
      <c r="QRZ391" s="449"/>
      <c r="QSA391" s="449"/>
      <c r="QSB391" s="449"/>
      <c r="QSC391" s="449"/>
      <c r="QSD391" s="449"/>
      <c r="QSE391" s="449"/>
      <c r="QSF391" s="449"/>
      <c r="QSG391" s="449"/>
      <c r="QSH391" s="449"/>
      <c r="QSI391" s="449"/>
      <c r="QSJ391" s="449"/>
      <c r="QSK391" s="449"/>
      <c r="QSL391" s="449"/>
      <c r="QSM391" s="449"/>
      <c r="QSN391" s="449"/>
      <c r="QSO391" s="449"/>
      <c r="QSP391" s="449"/>
      <c r="QSQ391" s="449"/>
      <c r="QSR391" s="449"/>
      <c r="QSS391" s="449"/>
      <c r="QST391" s="449"/>
      <c r="QSU391" s="449"/>
      <c r="QSV391" s="449"/>
      <c r="QSW391" s="449"/>
      <c r="QSX391" s="449"/>
      <c r="QSY391" s="449"/>
      <c r="QSZ391" s="449"/>
      <c r="QTA391" s="449"/>
      <c r="QTB391" s="449"/>
      <c r="QTC391" s="449"/>
      <c r="QTD391" s="449"/>
      <c r="QTE391" s="449"/>
      <c r="QTF391" s="449"/>
      <c r="QTG391" s="449"/>
      <c r="QTH391" s="449"/>
      <c r="QTI391" s="449"/>
      <c r="QTJ391" s="449"/>
      <c r="QTK391" s="449"/>
      <c r="QTL391" s="449"/>
      <c r="QTM391" s="449"/>
      <c r="QTN391" s="449"/>
      <c r="QTO391" s="449"/>
      <c r="QTP391" s="449"/>
      <c r="QTQ391" s="449"/>
      <c r="QTR391" s="449"/>
      <c r="QTS391" s="449"/>
      <c r="QTT391" s="449"/>
      <c r="QTU391" s="449"/>
      <c r="QTV391" s="449"/>
      <c r="QTW391" s="449"/>
      <c r="QTX391" s="449"/>
      <c r="QTY391" s="449"/>
      <c r="QTZ391" s="449"/>
      <c r="QUA391" s="449"/>
      <c r="QUB391" s="449"/>
      <c r="QUC391" s="449"/>
      <c r="QUD391" s="449"/>
      <c r="QUE391" s="449"/>
      <c r="QUF391" s="449"/>
      <c r="QUG391" s="449"/>
      <c r="QUH391" s="449"/>
      <c r="QUI391" s="449"/>
      <c r="QUJ391" s="449"/>
      <c r="QUK391" s="449"/>
      <c r="QUL391" s="449"/>
      <c r="QUM391" s="449"/>
      <c r="QUN391" s="449"/>
      <c r="QUO391" s="449"/>
      <c r="QUP391" s="449"/>
      <c r="QUQ391" s="449"/>
      <c r="QUR391" s="449"/>
      <c r="QUS391" s="449"/>
      <c r="QUT391" s="449"/>
      <c r="QUU391" s="449"/>
      <c r="QUV391" s="449"/>
      <c r="QUW391" s="449"/>
      <c r="QUX391" s="449"/>
      <c r="QUY391" s="449"/>
      <c r="QUZ391" s="449"/>
      <c r="QVA391" s="449"/>
      <c r="QVB391" s="449"/>
      <c r="QVC391" s="449"/>
      <c r="QVD391" s="449"/>
      <c r="QVE391" s="449"/>
      <c r="QVF391" s="449"/>
      <c r="QVG391" s="449"/>
      <c r="QVH391" s="449"/>
      <c r="QVI391" s="449"/>
      <c r="QVJ391" s="449"/>
      <c r="QVK391" s="449"/>
      <c r="QVL391" s="449"/>
      <c r="QVM391" s="449"/>
      <c r="QVN391" s="449"/>
      <c r="QVO391" s="449"/>
      <c r="QVP391" s="449"/>
      <c r="QVQ391" s="449"/>
      <c r="QVR391" s="449"/>
      <c r="QVS391" s="449"/>
      <c r="QVT391" s="449"/>
      <c r="QVU391" s="449"/>
      <c r="QVV391" s="449"/>
      <c r="QVW391" s="449"/>
      <c r="QVX391" s="449"/>
      <c r="QVY391" s="449"/>
      <c r="QVZ391" s="449"/>
      <c r="QWA391" s="449"/>
      <c r="QWB391" s="449"/>
      <c r="QWC391" s="449"/>
      <c r="QWD391" s="449"/>
      <c r="QWE391" s="449"/>
      <c r="QWF391" s="449"/>
      <c r="QWG391" s="449"/>
      <c r="QWH391" s="449"/>
      <c r="QWI391" s="449"/>
      <c r="QWJ391" s="449"/>
      <c r="QWK391" s="449"/>
      <c r="QWL391" s="449"/>
      <c r="QWM391" s="449"/>
      <c r="QWN391" s="449"/>
      <c r="QWO391" s="449"/>
      <c r="QWP391" s="449"/>
      <c r="QWQ391" s="449"/>
      <c r="QWR391" s="449"/>
      <c r="QWS391" s="449"/>
      <c r="QWT391" s="449"/>
      <c r="QWU391" s="449"/>
      <c r="QWV391" s="449"/>
      <c r="QWW391" s="449"/>
      <c r="QWX391" s="449"/>
      <c r="QWY391" s="449"/>
      <c r="QWZ391" s="449"/>
      <c r="QXA391" s="449"/>
      <c r="QXB391" s="449"/>
      <c r="QXC391" s="449"/>
      <c r="QXD391" s="449"/>
      <c r="QXE391" s="449"/>
      <c r="QXF391" s="449"/>
      <c r="QXG391" s="449"/>
      <c r="QXH391" s="449"/>
      <c r="QXI391" s="449"/>
      <c r="QXJ391" s="449"/>
      <c r="QXK391" s="449"/>
      <c r="QXL391" s="449"/>
      <c r="QXM391" s="449"/>
      <c r="QXN391" s="449"/>
      <c r="QXO391" s="449"/>
      <c r="QXP391" s="449"/>
      <c r="QXQ391" s="449"/>
      <c r="QXR391" s="449"/>
      <c r="QXS391" s="449"/>
      <c r="QXT391" s="449"/>
      <c r="QXU391" s="449"/>
      <c r="QXV391" s="449"/>
      <c r="QXW391" s="449"/>
      <c r="QXX391" s="449"/>
      <c r="QXY391" s="449"/>
      <c r="QXZ391" s="449"/>
      <c r="QYA391" s="449"/>
      <c r="QYB391" s="449"/>
      <c r="QYC391" s="449"/>
      <c r="QYD391" s="449"/>
      <c r="QYE391" s="449"/>
      <c r="QYF391" s="449"/>
      <c r="QYG391" s="449"/>
      <c r="QYH391" s="449"/>
      <c r="QYI391" s="449"/>
      <c r="QYJ391" s="449"/>
      <c r="QYK391" s="449"/>
      <c r="QYL391" s="449"/>
      <c r="QYM391" s="449"/>
      <c r="QYN391" s="449"/>
      <c r="QYO391" s="449"/>
      <c r="QYP391" s="449"/>
      <c r="QYQ391" s="449"/>
      <c r="QYR391" s="449"/>
      <c r="QYS391" s="449"/>
      <c r="QYT391" s="449"/>
      <c r="QYU391" s="449"/>
      <c r="QYV391" s="449"/>
      <c r="QYW391" s="449"/>
      <c r="QYX391" s="449"/>
      <c r="QYY391" s="449"/>
      <c r="QYZ391" s="449"/>
      <c r="QZA391" s="449"/>
      <c r="QZB391" s="449"/>
      <c r="QZC391" s="449"/>
      <c r="QZD391" s="449"/>
      <c r="QZE391" s="449"/>
      <c r="QZF391" s="449"/>
      <c r="QZG391" s="449"/>
      <c r="QZH391" s="449"/>
      <c r="QZI391" s="449"/>
      <c r="QZJ391" s="449"/>
      <c r="QZK391" s="449"/>
      <c r="QZL391" s="449"/>
      <c r="QZM391" s="449"/>
      <c r="QZN391" s="449"/>
      <c r="QZO391" s="449"/>
      <c r="QZP391" s="449"/>
      <c r="QZQ391" s="449"/>
      <c r="QZR391" s="449"/>
      <c r="QZS391" s="449"/>
      <c r="QZT391" s="449"/>
      <c r="QZU391" s="449"/>
      <c r="QZV391" s="449"/>
      <c r="QZW391" s="449"/>
      <c r="QZX391" s="449"/>
      <c r="QZY391" s="449"/>
      <c r="QZZ391" s="449"/>
      <c r="RAA391" s="449"/>
      <c r="RAB391" s="449"/>
      <c r="RAC391" s="449"/>
      <c r="RAD391" s="449"/>
      <c r="RAE391" s="449"/>
      <c r="RAF391" s="449"/>
      <c r="RAG391" s="449"/>
      <c r="RAH391" s="449"/>
      <c r="RAI391" s="449"/>
      <c r="RAJ391" s="449"/>
      <c r="RAK391" s="449"/>
      <c r="RAL391" s="449"/>
      <c r="RAM391" s="449"/>
      <c r="RAN391" s="449"/>
      <c r="RAO391" s="449"/>
      <c r="RAP391" s="449"/>
      <c r="RAQ391" s="449"/>
      <c r="RAR391" s="449"/>
      <c r="RAS391" s="449"/>
      <c r="RAT391" s="449"/>
      <c r="RAU391" s="449"/>
      <c r="RAV391" s="449"/>
      <c r="RAW391" s="449"/>
      <c r="RAX391" s="449"/>
      <c r="RAY391" s="449"/>
      <c r="RAZ391" s="449"/>
      <c r="RBA391" s="449"/>
      <c r="RBB391" s="449"/>
      <c r="RBC391" s="449"/>
      <c r="RBD391" s="449"/>
      <c r="RBE391" s="449"/>
      <c r="RBF391" s="449"/>
      <c r="RBG391" s="449"/>
      <c r="RBH391" s="449"/>
      <c r="RBI391" s="449"/>
      <c r="RBJ391" s="449"/>
      <c r="RBK391" s="449"/>
      <c r="RBL391" s="449"/>
      <c r="RBM391" s="449"/>
      <c r="RBN391" s="449"/>
      <c r="RBO391" s="449"/>
      <c r="RBP391" s="449"/>
      <c r="RBQ391" s="449"/>
      <c r="RBR391" s="449"/>
      <c r="RBS391" s="449"/>
      <c r="RBT391" s="449"/>
      <c r="RBU391" s="449"/>
      <c r="RBV391" s="449"/>
      <c r="RBW391" s="449"/>
      <c r="RBX391" s="449"/>
      <c r="RBY391" s="449"/>
      <c r="RBZ391" s="449"/>
      <c r="RCA391" s="449"/>
      <c r="RCB391" s="449"/>
      <c r="RCC391" s="449"/>
      <c r="RCD391" s="449"/>
      <c r="RCE391" s="449"/>
      <c r="RCF391" s="449"/>
      <c r="RCG391" s="449"/>
      <c r="RCH391" s="449"/>
      <c r="RCI391" s="449"/>
      <c r="RCJ391" s="449"/>
      <c r="RCK391" s="449"/>
      <c r="RCL391" s="449"/>
      <c r="RCM391" s="449"/>
      <c r="RCN391" s="449"/>
      <c r="RCO391" s="449"/>
      <c r="RCP391" s="449"/>
      <c r="RCQ391" s="449"/>
      <c r="RCR391" s="449"/>
      <c r="RCS391" s="449"/>
      <c r="RCT391" s="449"/>
      <c r="RCU391" s="449"/>
      <c r="RCV391" s="449"/>
      <c r="RCW391" s="449"/>
      <c r="RCX391" s="449"/>
      <c r="RCY391" s="449"/>
      <c r="RCZ391" s="449"/>
      <c r="RDA391" s="449"/>
      <c r="RDB391" s="449"/>
      <c r="RDC391" s="449"/>
      <c r="RDD391" s="449"/>
      <c r="RDE391" s="449"/>
      <c r="RDF391" s="449"/>
      <c r="RDG391" s="449"/>
      <c r="RDH391" s="449"/>
      <c r="RDI391" s="449"/>
      <c r="RDJ391" s="449"/>
      <c r="RDK391" s="449"/>
      <c r="RDL391" s="449"/>
      <c r="RDM391" s="449"/>
      <c r="RDN391" s="449"/>
      <c r="RDO391" s="449"/>
      <c r="RDP391" s="449"/>
      <c r="RDQ391" s="449"/>
      <c r="RDR391" s="449"/>
      <c r="RDS391" s="449"/>
      <c r="RDT391" s="449"/>
      <c r="RDU391" s="449"/>
      <c r="RDV391" s="449"/>
      <c r="RDW391" s="449"/>
      <c r="RDX391" s="449"/>
      <c r="RDY391" s="449"/>
      <c r="RDZ391" s="449"/>
      <c r="REA391" s="449"/>
      <c r="REB391" s="449"/>
      <c r="REC391" s="449"/>
      <c r="RED391" s="449"/>
      <c r="REE391" s="449"/>
      <c r="REF391" s="449"/>
      <c r="REG391" s="449"/>
      <c r="REH391" s="449"/>
      <c r="REI391" s="449"/>
      <c r="REJ391" s="449"/>
      <c r="REK391" s="449"/>
      <c r="REL391" s="449"/>
      <c r="REM391" s="449"/>
      <c r="REN391" s="449"/>
      <c r="REO391" s="449"/>
      <c r="REP391" s="449"/>
      <c r="REQ391" s="449"/>
      <c r="RER391" s="449"/>
      <c r="RES391" s="449"/>
      <c r="RET391" s="449"/>
      <c r="REU391" s="449"/>
      <c r="REV391" s="449"/>
      <c r="REW391" s="449"/>
      <c r="REX391" s="449"/>
      <c r="REY391" s="449"/>
      <c r="REZ391" s="449"/>
      <c r="RFA391" s="449"/>
      <c r="RFB391" s="449"/>
      <c r="RFC391" s="449"/>
      <c r="RFD391" s="449"/>
      <c r="RFE391" s="449"/>
      <c r="RFF391" s="449"/>
      <c r="RFG391" s="449"/>
      <c r="RFH391" s="449"/>
      <c r="RFI391" s="449"/>
      <c r="RFJ391" s="449"/>
      <c r="RFK391" s="449"/>
      <c r="RFL391" s="449"/>
      <c r="RFM391" s="449"/>
      <c r="RFN391" s="449"/>
      <c r="RFO391" s="449"/>
      <c r="RFP391" s="449"/>
      <c r="RFQ391" s="449"/>
      <c r="RFR391" s="449"/>
      <c r="RFS391" s="449"/>
      <c r="RFT391" s="449"/>
      <c r="RFU391" s="449"/>
      <c r="RFV391" s="449"/>
      <c r="RFW391" s="449"/>
      <c r="RFX391" s="449"/>
      <c r="RFY391" s="449"/>
      <c r="RFZ391" s="449"/>
      <c r="RGA391" s="449"/>
      <c r="RGB391" s="449"/>
      <c r="RGC391" s="449"/>
      <c r="RGD391" s="449"/>
      <c r="RGE391" s="449"/>
      <c r="RGF391" s="449"/>
      <c r="RGG391" s="449"/>
      <c r="RGH391" s="449"/>
      <c r="RGI391" s="449"/>
      <c r="RGJ391" s="449"/>
      <c r="RGK391" s="449"/>
      <c r="RGL391" s="449"/>
      <c r="RGM391" s="449"/>
      <c r="RGN391" s="449"/>
      <c r="RGO391" s="449"/>
      <c r="RGP391" s="449"/>
      <c r="RGQ391" s="449"/>
      <c r="RGR391" s="449"/>
      <c r="RGS391" s="449"/>
      <c r="RGT391" s="449"/>
      <c r="RGU391" s="449"/>
      <c r="RGV391" s="449"/>
      <c r="RGW391" s="449"/>
      <c r="RGX391" s="449"/>
      <c r="RGY391" s="449"/>
      <c r="RGZ391" s="449"/>
      <c r="RHA391" s="449"/>
      <c r="RHB391" s="449"/>
      <c r="RHC391" s="449"/>
      <c r="RHD391" s="449"/>
      <c r="RHE391" s="449"/>
      <c r="RHF391" s="449"/>
      <c r="RHG391" s="449"/>
      <c r="RHH391" s="449"/>
      <c r="RHI391" s="449"/>
      <c r="RHJ391" s="449"/>
      <c r="RHK391" s="449"/>
      <c r="RHL391" s="449"/>
      <c r="RHM391" s="449"/>
      <c r="RHN391" s="449"/>
      <c r="RHO391" s="449"/>
      <c r="RHP391" s="449"/>
      <c r="RHQ391" s="449"/>
      <c r="RHR391" s="449"/>
      <c r="RHS391" s="449"/>
      <c r="RHT391" s="449"/>
      <c r="RHU391" s="449"/>
      <c r="RHV391" s="449"/>
      <c r="RHW391" s="449"/>
      <c r="RHX391" s="449"/>
      <c r="RHY391" s="449"/>
      <c r="RHZ391" s="449"/>
      <c r="RIA391" s="449"/>
      <c r="RIB391" s="449"/>
      <c r="RIC391" s="449"/>
      <c r="RID391" s="449"/>
      <c r="RIE391" s="449"/>
      <c r="RIF391" s="449"/>
      <c r="RIG391" s="449"/>
      <c r="RIH391" s="449"/>
      <c r="RII391" s="449"/>
      <c r="RIJ391" s="449"/>
      <c r="RIK391" s="449"/>
      <c r="RIL391" s="449"/>
      <c r="RIM391" s="449"/>
      <c r="RIN391" s="449"/>
      <c r="RIO391" s="449"/>
      <c r="RIP391" s="449"/>
      <c r="RIQ391" s="449"/>
      <c r="RIR391" s="449"/>
      <c r="RIS391" s="449"/>
      <c r="RIT391" s="449"/>
      <c r="RIU391" s="449"/>
      <c r="RIV391" s="449"/>
      <c r="RIW391" s="449"/>
      <c r="RIX391" s="449"/>
      <c r="RIY391" s="449"/>
      <c r="RIZ391" s="449"/>
      <c r="RJA391" s="449"/>
      <c r="RJB391" s="449"/>
      <c r="RJC391" s="449"/>
      <c r="RJD391" s="449"/>
      <c r="RJE391" s="449"/>
      <c r="RJF391" s="449"/>
      <c r="RJG391" s="449"/>
      <c r="RJH391" s="449"/>
      <c r="RJI391" s="449"/>
      <c r="RJJ391" s="449"/>
      <c r="RJK391" s="449"/>
      <c r="RJL391" s="449"/>
      <c r="RJM391" s="449"/>
      <c r="RJN391" s="449"/>
      <c r="RJO391" s="449"/>
      <c r="RJP391" s="449"/>
      <c r="RJQ391" s="449"/>
      <c r="RJR391" s="449"/>
      <c r="RJS391" s="449"/>
      <c r="RJT391" s="449"/>
      <c r="RJU391" s="449"/>
      <c r="RJV391" s="449"/>
      <c r="RJW391" s="449"/>
      <c r="RJX391" s="449"/>
      <c r="RJY391" s="449"/>
      <c r="RJZ391" s="449"/>
      <c r="RKA391" s="449"/>
      <c r="RKB391" s="449"/>
      <c r="RKC391" s="449"/>
      <c r="RKD391" s="449"/>
      <c r="RKE391" s="449"/>
      <c r="RKF391" s="449"/>
      <c r="RKG391" s="449"/>
      <c r="RKH391" s="449"/>
      <c r="RKI391" s="449"/>
      <c r="RKJ391" s="449"/>
      <c r="RKK391" s="449"/>
      <c r="RKL391" s="449"/>
      <c r="RKM391" s="449"/>
      <c r="RKN391" s="449"/>
      <c r="RKO391" s="449"/>
      <c r="RKP391" s="449"/>
      <c r="RKQ391" s="449"/>
      <c r="RKR391" s="449"/>
      <c r="RKS391" s="449"/>
      <c r="RKT391" s="449"/>
      <c r="RKU391" s="449"/>
      <c r="RKV391" s="449"/>
      <c r="RKW391" s="449"/>
      <c r="RKX391" s="449"/>
      <c r="RKY391" s="449"/>
      <c r="RKZ391" s="449"/>
      <c r="RLA391" s="449"/>
      <c r="RLB391" s="449"/>
      <c r="RLC391" s="449"/>
      <c r="RLD391" s="449"/>
      <c r="RLE391" s="449"/>
      <c r="RLF391" s="449"/>
      <c r="RLG391" s="449"/>
      <c r="RLH391" s="449"/>
      <c r="RLI391" s="449"/>
      <c r="RLJ391" s="449"/>
      <c r="RLK391" s="449"/>
      <c r="RLL391" s="449"/>
      <c r="RLM391" s="449"/>
      <c r="RLN391" s="449"/>
      <c r="RLO391" s="449"/>
      <c r="RLP391" s="449"/>
      <c r="RLQ391" s="449"/>
      <c r="RLR391" s="449"/>
      <c r="RLS391" s="449"/>
      <c r="RLT391" s="449"/>
      <c r="RLU391" s="449"/>
      <c r="RLV391" s="449"/>
      <c r="RLW391" s="449"/>
      <c r="RLX391" s="449"/>
      <c r="RLY391" s="449"/>
      <c r="RLZ391" s="449"/>
      <c r="RMA391" s="449"/>
      <c r="RMB391" s="449"/>
      <c r="RMC391" s="449"/>
      <c r="RMD391" s="449"/>
      <c r="RME391" s="449"/>
      <c r="RMF391" s="449"/>
      <c r="RMG391" s="449"/>
      <c r="RMH391" s="449"/>
      <c r="RMI391" s="449"/>
      <c r="RMJ391" s="449"/>
      <c r="RMK391" s="449"/>
      <c r="RML391" s="449"/>
      <c r="RMM391" s="449"/>
      <c r="RMN391" s="449"/>
      <c r="RMO391" s="449"/>
      <c r="RMP391" s="449"/>
      <c r="RMQ391" s="449"/>
      <c r="RMR391" s="449"/>
      <c r="RMS391" s="449"/>
      <c r="RMT391" s="449"/>
      <c r="RMU391" s="449"/>
      <c r="RMV391" s="449"/>
      <c r="RMW391" s="449"/>
      <c r="RMX391" s="449"/>
      <c r="RMY391" s="449"/>
      <c r="RMZ391" s="449"/>
      <c r="RNA391" s="449"/>
      <c r="RNB391" s="449"/>
      <c r="RNC391" s="449"/>
      <c r="RND391" s="449"/>
      <c r="RNE391" s="449"/>
      <c r="RNF391" s="449"/>
      <c r="RNG391" s="449"/>
      <c r="RNH391" s="449"/>
      <c r="RNI391" s="449"/>
      <c r="RNJ391" s="449"/>
      <c r="RNK391" s="449"/>
      <c r="RNL391" s="449"/>
      <c r="RNM391" s="449"/>
      <c r="RNN391" s="449"/>
      <c r="RNO391" s="449"/>
      <c r="RNP391" s="449"/>
      <c r="RNQ391" s="449"/>
      <c r="RNR391" s="449"/>
      <c r="RNS391" s="449"/>
      <c r="RNT391" s="449"/>
      <c r="RNU391" s="449"/>
      <c r="RNV391" s="449"/>
      <c r="RNW391" s="449"/>
      <c r="RNX391" s="449"/>
      <c r="RNY391" s="449"/>
      <c r="RNZ391" s="449"/>
      <c r="ROA391" s="449"/>
      <c r="ROB391" s="449"/>
      <c r="ROC391" s="449"/>
      <c r="ROD391" s="449"/>
      <c r="ROE391" s="449"/>
      <c r="ROF391" s="449"/>
      <c r="ROG391" s="449"/>
      <c r="ROH391" s="449"/>
      <c r="ROI391" s="449"/>
      <c r="ROJ391" s="449"/>
      <c r="ROK391" s="449"/>
      <c r="ROL391" s="449"/>
      <c r="ROM391" s="449"/>
      <c r="RON391" s="449"/>
      <c r="ROO391" s="449"/>
      <c r="ROP391" s="449"/>
      <c r="ROQ391" s="449"/>
      <c r="ROR391" s="449"/>
      <c r="ROS391" s="449"/>
      <c r="ROT391" s="449"/>
      <c r="ROU391" s="449"/>
      <c r="ROV391" s="449"/>
      <c r="ROW391" s="449"/>
      <c r="ROX391" s="449"/>
      <c r="ROY391" s="449"/>
      <c r="ROZ391" s="449"/>
      <c r="RPA391" s="449"/>
      <c r="RPB391" s="449"/>
      <c r="RPC391" s="449"/>
      <c r="RPD391" s="449"/>
      <c r="RPE391" s="449"/>
      <c r="RPF391" s="449"/>
      <c r="RPG391" s="449"/>
      <c r="RPH391" s="449"/>
      <c r="RPI391" s="449"/>
      <c r="RPJ391" s="449"/>
      <c r="RPK391" s="449"/>
      <c r="RPL391" s="449"/>
      <c r="RPM391" s="449"/>
      <c r="RPN391" s="449"/>
      <c r="RPO391" s="449"/>
      <c r="RPP391" s="449"/>
      <c r="RPQ391" s="449"/>
      <c r="RPR391" s="449"/>
      <c r="RPS391" s="449"/>
      <c r="RPT391" s="449"/>
      <c r="RPU391" s="449"/>
      <c r="RPV391" s="449"/>
      <c r="RPW391" s="449"/>
      <c r="RPX391" s="449"/>
      <c r="RPY391" s="449"/>
      <c r="RPZ391" s="449"/>
      <c r="RQA391" s="449"/>
      <c r="RQB391" s="449"/>
      <c r="RQC391" s="449"/>
      <c r="RQD391" s="449"/>
      <c r="RQE391" s="449"/>
      <c r="RQF391" s="449"/>
      <c r="RQG391" s="449"/>
      <c r="RQH391" s="449"/>
      <c r="RQI391" s="449"/>
      <c r="RQJ391" s="449"/>
      <c r="RQK391" s="449"/>
      <c r="RQL391" s="449"/>
      <c r="RQM391" s="449"/>
      <c r="RQN391" s="449"/>
      <c r="RQO391" s="449"/>
      <c r="RQP391" s="449"/>
      <c r="RQQ391" s="449"/>
      <c r="RQR391" s="449"/>
      <c r="RQS391" s="449"/>
      <c r="RQT391" s="449"/>
      <c r="RQU391" s="449"/>
      <c r="RQV391" s="449"/>
      <c r="RQW391" s="449"/>
      <c r="RQX391" s="449"/>
      <c r="RQY391" s="449"/>
      <c r="RQZ391" s="449"/>
      <c r="RRA391" s="449"/>
      <c r="RRB391" s="449"/>
      <c r="RRC391" s="449"/>
      <c r="RRD391" s="449"/>
      <c r="RRE391" s="449"/>
      <c r="RRF391" s="449"/>
      <c r="RRG391" s="449"/>
      <c r="RRH391" s="449"/>
      <c r="RRI391" s="449"/>
      <c r="RRJ391" s="449"/>
      <c r="RRK391" s="449"/>
      <c r="RRL391" s="449"/>
      <c r="RRM391" s="449"/>
      <c r="RRN391" s="449"/>
      <c r="RRO391" s="449"/>
      <c r="RRP391" s="449"/>
      <c r="RRQ391" s="449"/>
      <c r="RRR391" s="449"/>
      <c r="RRS391" s="449"/>
      <c r="RRT391" s="449"/>
      <c r="RRU391" s="449"/>
      <c r="RRV391" s="449"/>
      <c r="RRW391" s="449"/>
      <c r="RRX391" s="449"/>
      <c r="RRY391" s="449"/>
      <c r="RRZ391" s="449"/>
      <c r="RSA391" s="449"/>
      <c r="RSB391" s="449"/>
      <c r="RSC391" s="449"/>
      <c r="RSD391" s="449"/>
      <c r="RSE391" s="449"/>
      <c r="RSF391" s="449"/>
      <c r="RSG391" s="449"/>
      <c r="RSH391" s="449"/>
      <c r="RSI391" s="449"/>
      <c r="RSJ391" s="449"/>
      <c r="RSK391" s="449"/>
      <c r="RSL391" s="449"/>
      <c r="RSM391" s="449"/>
      <c r="RSN391" s="449"/>
      <c r="RSO391" s="449"/>
      <c r="RSP391" s="449"/>
      <c r="RSQ391" s="449"/>
      <c r="RSR391" s="449"/>
      <c r="RSS391" s="449"/>
      <c r="RST391" s="449"/>
      <c r="RSU391" s="449"/>
      <c r="RSV391" s="449"/>
      <c r="RSW391" s="449"/>
      <c r="RSX391" s="449"/>
      <c r="RSY391" s="449"/>
      <c r="RSZ391" s="449"/>
      <c r="RTA391" s="449"/>
      <c r="RTB391" s="449"/>
      <c r="RTC391" s="449"/>
      <c r="RTD391" s="449"/>
      <c r="RTE391" s="449"/>
      <c r="RTF391" s="449"/>
      <c r="RTG391" s="449"/>
      <c r="RTH391" s="449"/>
      <c r="RTI391" s="449"/>
      <c r="RTJ391" s="449"/>
      <c r="RTK391" s="449"/>
      <c r="RTL391" s="449"/>
      <c r="RTM391" s="449"/>
      <c r="RTN391" s="449"/>
      <c r="RTO391" s="449"/>
      <c r="RTP391" s="449"/>
      <c r="RTQ391" s="449"/>
      <c r="RTR391" s="449"/>
      <c r="RTS391" s="449"/>
      <c r="RTT391" s="449"/>
      <c r="RTU391" s="449"/>
      <c r="RTV391" s="449"/>
      <c r="RTW391" s="449"/>
      <c r="RTX391" s="449"/>
      <c r="RTY391" s="449"/>
      <c r="RTZ391" s="449"/>
      <c r="RUA391" s="449"/>
      <c r="RUB391" s="449"/>
      <c r="RUC391" s="449"/>
      <c r="RUD391" s="449"/>
      <c r="RUE391" s="449"/>
      <c r="RUF391" s="449"/>
      <c r="RUG391" s="449"/>
      <c r="RUH391" s="449"/>
      <c r="RUI391" s="449"/>
      <c r="RUJ391" s="449"/>
      <c r="RUK391" s="449"/>
      <c r="RUL391" s="449"/>
      <c r="RUM391" s="449"/>
      <c r="RUN391" s="449"/>
      <c r="RUO391" s="449"/>
      <c r="RUP391" s="449"/>
      <c r="RUQ391" s="449"/>
      <c r="RUR391" s="449"/>
      <c r="RUS391" s="449"/>
      <c r="RUT391" s="449"/>
      <c r="RUU391" s="449"/>
      <c r="RUV391" s="449"/>
      <c r="RUW391" s="449"/>
      <c r="RUX391" s="449"/>
      <c r="RUY391" s="449"/>
      <c r="RUZ391" s="449"/>
      <c r="RVA391" s="449"/>
      <c r="RVB391" s="449"/>
      <c r="RVC391" s="449"/>
      <c r="RVD391" s="449"/>
      <c r="RVE391" s="449"/>
      <c r="RVF391" s="449"/>
      <c r="RVG391" s="449"/>
      <c r="RVH391" s="449"/>
      <c r="RVI391" s="449"/>
      <c r="RVJ391" s="449"/>
      <c r="RVK391" s="449"/>
      <c r="RVL391" s="449"/>
      <c r="RVM391" s="449"/>
      <c r="RVN391" s="449"/>
      <c r="RVO391" s="449"/>
      <c r="RVP391" s="449"/>
      <c r="RVQ391" s="449"/>
      <c r="RVR391" s="449"/>
      <c r="RVS391" s="449"/>
      <c r="RVT391" s="449"/>
      <c r="RVU391" s="449"/>
      <c r="RVV391" s="449"/>
      <c r="RVW391" s="449"/>
      <c r="RVX391" s="449"/>
      <c r="RVY391" s="449"/>
      <c r="RVZ391" s="449"/>
      <c r="RWA391" s="449"/>
      <c r="RWB391" s="449"/>
      <c r="RWC391" s="449"/>
      <c r="RWD391" s="449"/>
      <c r="RWE391" s="449"/>
      <c r="RWF391" s="449"/>
      <c r="RWG391" s="449"/>
      <c r="RWH391" s="449"/>
      <c r="RWI391" s="449"/>
      <c r="RWJ391" s="449"/>
      <c r="RWK391" s="449"/>
      <c r="RWL391" s="449"/>
      <c r="RWM391" s="449"/>
      <c r="RWN391" s="449"/>
      <c r="RWO391" s="449"/>
      <c r="RWP391" s="449"/>
      <c r="RWQ391" s="449"/>
      <c r="RWR391" s="449"/>
      <c r="RWS391" s="449"/>
      <c r="RWT391" s="449"/>
      <c r="RWU391" s="449"/>
      <c r="RWV391" s="449"/>
      <c r="RWW391" s="449"/>
      <c r="RWX391" s="449"/>
      <c r="RWY391" s="449"/>
      <c r="RWZ391" s="449"/>
      <c r="RXA391" s="449"/>
      <c r="RXB391" s="449"/>
      <c r="RXC391" s="449"/>
      <c r="RXD391" s="449"/>
      <c r="RXE391" s="449"/>
      <c r="RXF391" s="449"/>
      <c r="RXG391" s="449"/>
      <c r="RXH391" s="449"/>
      <c r="RXI391" s="449"/>
      <c r="RXJ391" s="449"/>
      <c r="RXK391" s="449"/>
      <c r="RXL391" s="449"/>
      <c r="RXM391" s="449"/>
      <c r="RXN391" s="449"/>
      <c r="RXO391" s="449"/>
      <c r="RXP391" s="449"/>
      <c r="RXQ391" s="449"/>
      <c r="RXR391" s="449"/>
      <c r="RXS391" s="449"/>
      <c r="RXT391" s="449"/>
      <c r="RXU391" s="449"/>
      <c r="RXV391" s="449"/>
      <c r="RXW391" s="449"/>
      <c r="RXX391" s="449"/>
      <c r="RXY391" s="449"/>
      <c r="RXZ391" s="449"/>
      <c r="RYA391" s="449"/>
      <c r="RYB391" s="449"/>
      <c r="RYC391" s="449"/>
      <c r="RYD391" s="449"/>
      <c r="RYE391" s="449"/>
      <c r="RYF391" s="449"/>
      <c r="RYG391" s="449"/>
      <c r="RYH391" s="449"/>
      <c r="RYI391" s="449"/>
      <c r="RYJ391" s="449"/>
      <c r="RYK391" s="449"/>
      <c r="RYL391" s="449"/>
      <c r="RYM391" s="449"/>
      <c r="RYN391" s="449"/>
      <c r="RYO391" s="449"/>
      <c r="RYP391" s="449"/>
      <c r="RYQ391" s="449"/>
      <c r="RYR391" s="449"/>
      <c r="RYS391" s="449"/>
      <c r="RYT391" s="449"/>
      <c r="RYU391" s="449"/>
      <c r="RYV391" s="449"/>
      <c r="RYW391" s="449"/>
      <c r="RYX391" s="449"/>
      <c r="RYY391" s="449"/>
      <c r="RYZ391" s="449"/>
      <c r="RZA391" s="449"/>
      <c r="RZB391" s="449"/>
      <c r="RZC391" s="449"/>
      <c r="RZD391" s="449"/>
      <c r="RZE391" s="449"/>
      <c r="RZF391" s="449"/>
      <c r="RZG391" s="449"/>
      <c r="RZH391" s="449"/>
      <c r="RZI391" s="449"/>
      <c r="RZJ391" s="449"/>
      <c r="RZK391" s="449"/>
      <c r="RZL391" s="449"/>
      <c r="RZM391" s="449"/>
      <c r="RZN391" s="449"/>
      <c r="RZO391" s="449"/>
      <c r="RZP391" s="449"/>
      <c r="RZQ391" s="449"/>
      <c r="RZR391" s="449"/>
      <c r="RZS391" s="449"/>
      <c r="RZT391" s="449"/>
      <c r="RZU391" s="449"/>
      <c r="RZV391" s="449"/>
      <c r="RZW391" s="449"/>
      <c r="RZX391" s="449"/>
      <c r="RZY391" s="449"/>
      <c r="RZZ391" s="449"/>
      <c r="SAA391" s="449"/>
      <c r="SAB391" s="449"/>
      <c r="SAC391" s="449"/>
      <c r="SAD391" s="449"/>
      <c r="SAE391" s="449"/>
      <c r="SAF391" s="449"/>
      <c r="SAG391" s="449"/>
      <c r="SAH391" s="449"/>
      <c r="SAI391" s="449"/>
      <c r="SAJ391" s="449"/>
      <c r="SAK391" s="449"/>
      <c r="SAL391" s="449"/>
      <c r="SAM391" s="449"/>
      <c r="SAN391" s="449"/>
      <c r="SAO391" s="449"/>
      <c r="SAP391" s="449"/>
      <c r="SAQ391" s="449"/>
      <c r="SAR391" s="449"/>
      <c r="SAS391" s="449"/>
      <c r="SAT391" s="449"/>
      <c r="SAU391" s="449"/>
      <c r="SAV391" s="449"/>
      <c r="SAW391" s="449"/>
      <c r="SAX391" s="449"/>
      <c r="SAY391" s="449"/>
      <c r="SAZ391" s="449"/>
      <c r="SBA391" s="449"/>
      <c r="SBB391" s="449"/>
      <c r="SBC391" s="449"/>
      <c r="SBD391" s="449"/>
      <c r="SBE391" s="449"/>
      <c r="SBF391" s="449"/>
      <c r="SBG391" s="449"/>
      <c r="SBH391" s="449"/>
      <c r="SBI391" s="449"/>
      <c r="SBJ391" s="449"/>
      <c r="SBK391" s="449"/>
      <c r="SBL391" s="449"/>
      <c r="SBM391" s="449"/>
      <c r="SBN391" s="449"/>
      <c r="SBO391" s="449"/>
      <c r="SBP391" s="449"/>
      <c r="SBQ391" s="449"/>
      <c r="SBR391" s="449"/>
      <c r="SBS391" s="449"/>
      <c r="SBT391" s="449"/>
      <c r="SBU391" s="449"/>
      <c r="SBV391" s="449"/>
      <c r="SBW391" s="449"/>
      <c r="SBX391" s="449"/>
      <c r="SBY391" s="449"/>
      <c r="SBZ391" s="449"/>
      <c r="SCA391" s="449"/>
      <c r="SCB391" s="449"/>
      <c r="SCC391" s="449"/>
      <c r="SCD391" s="449"/>
      <c r="SCE391" s="449"/>
      <c r="SCF391" s="449"/>
      <c r="SCG391" s="449"/>
      <c r="SCH391" s="449"/>
      <c r="SCI391" s="449"/>
      <c r="SCJ391" s="449"/>
      <c r="SCK391" s="449"/>
      <c r="SCL391" s="449"/>
      <c r="SCM391" s="449"/>
      <c r="SCN391" s="449"/>
      <c r="SCO391" s="449"/>
      <c r="SCP391" s="449"/>
      <c r="SCQ391" s="449"/>
      <c r="SCR391" s="449"/>
      <c r="SCS391" s="449"/>
      <c r="SCT391" s="449"/>
      <c r="SCU391" s="449"/>
      <c r="SCV391" s="449"/>
      <c r="SCW391" s="449"/>
      <c r="SCX391" s="449"/>
      <c r="SCY391" s="449"/>
      <c r="SCZ391" s="449"/>
      <c r="SDA391" s="449"/>
      <c r="SDB391" s="449"/>
      <c r="SDC391" s="449"/>
      <c r="SDD391" s="449"/>
      <c r="SDE391" s="449"/>
      <c r="SDF391" s="449"/>
      <c r="SDG391" s="449"/>
      <c r="SDH391" s="449"/>
      <c r="SDI391" s="449"/>
      <c r="SDJ391" s="449"/>
      <c r="SDK391" s="449"/>
      <c r="SDL391" s="449"/>
      <c r="SDM391" s="449"/>
      <c r="SDN391" s="449"/>
      <c r="SDO391" s="449"/>
      <c r="SDP391" s="449"/>
      <c r="SDQ391" s="449"/>
      <c r="SDR391" s="449"/>
      <c r="SDS391" s="449"/>
      <c r="SDT391" s="449"/>
      <c r="SDU391" s="449"/>
      <c r="SDV391" s="449"/>
      <c r="SDW391" s="449"/>
      <c r="SDX391" s="449"/>
      <c r="SDY391" s="449"/>
      <c r="SDZ391" s="449"/>
      <c r="SEA391" s="449"/>
      <c r="SEB391" s="449"/>
      <c r="SEC391" s="449"/>
      <c r="SED391" s="449"/>
      <c r="SEE391" s="449"/>
      <c r="SEF391" s="449"/>
      <c r="SEG391" s="449"/>
      <c r="SEH391" s="449"/>
      <c r="SEI391" s="449"/>
      <c r="SEJ391" s="449"/>
      <c r="SEK391" s="449"/>
      <c r="SEL391" s="449"/>
      <c r="SEM391" s="449"/>
      <c r="SEN391" s="449"/>
      <c r="SEO391" s="449"/>
      <c r="SEP391" s="449"/>
      <c r="SEQ391" s="449"/>
      <c r="SER391" s="449"/>
      <c r="SES391" s="449"/>
      <c r="SET391" s="449"/>
      <c r="SEU391" s="449"/>
      <c r="SEV391" s="449"/>
      <c r="SEW391" s="449"/>
      <c r="SEX391" s="449"/>
      <c r="SEY391" s="449"/>
      <c r="SEZ391" s="449"/>
      <c r="SFA391" s="449"/>
      <c r="SFB391" s="449"/>
      <c r="SFC391" s="449"/>
      <c r="SFD391" s="449"/>
      <c r="SFE391" s="449"/>
      <c r="SFF391" s="449"/>
      <c r="SFG391" s="449"/>
      <c r="SFH391" s="449"/>
      <c r="SFI391" s="449"/>
      <c r="SFJ391" s="449"/>
      <c r="SFK391" s="449"/>
      <c r="SFL391" s="449"/>
      <c r="SFM391" s="449"/>
      <c r="SFN391" s="449"/>
      <c r="SFO391" s="449"/>
      <c r="SFP391" s="449"/>
      <c r="SFQ391" s="449"/>
      <c r="SFR391" s="449"/>
      <c r="SFS391" s="449"/>
      <c r="SFT391" s="449"/>
      <c r="SFU391" s="449"/>
      <c r="SFV391" s="449"/>
      <c r="SFW391" s="449"/>
      <c r="SFX391" s="449"/>
      <c r="SFY391" s="449"/>
      <c r="SFZ391" s="449"/>
      <c r="SGA391" s="449"/>
      <c r="SGB391" s="449"/>
      <c r="SGC391" s="449"/>
      <c r="SGD391" s="449"/>
      <c r="SGE391" s="449"/>
      <c r="SGF391" s="449"/>
      <c r="SGG391" s="449"/>
      <c r="SGH391" s="449"/>
      <c r="SGI391" s="449"/>
      <c r="SGJ391" s="449"/>
      <c r="SGK391" s="449"/>
      <c r="SGL391" s="449"/>
      <c r="SGM391" s="449"/>
      <c r="SGN391" s="449"/>
      <c r="SGO391" s="449"/>
      <c r="SGP391" s="449"/>
      <c r="SGQ391" s="449"/>
      <c r="SGR391" s="449"/>
      <c r="SGS391" s="449"/>
      <c r="SGT391" s="449"/>
      <c r="SGU391" s="449"/>
      <c r="SGV391" s="449"/>
      <c r="SGW391" s="449"/>
      <c r="SGX391" s="449"/>
      <c r="SGY391" s="449"/>
      <c r="SGZ391" s="449"/>
      <c r="SHA391" s="449"/>
      <c r="SHB391" s="449"/>
      <c r="SHC391" s="449"/>
      <c r="SHD391" s="449"/>
      <c r="SHE391" s="449"/>
      <c r="SHF391" s="449"/>
      <c r="SHG391" s="449"/>
      <c r="SHH391" s="449"/>
      <c r="SHI391" s="449"/>
      <c r="SHJ391" s="449"/>
      <c r="SHK391" s="449"/>
      <c r="SHL391" s="449"/>
      <c r="SHM391" s="449"/>
      <c r="SHN391" s="449"/>
      <c r="SHO391" s="449"/>
      <c r="SHP391" s="449"/>
      <c r="SHQ391" s="449"/>
      <c r="SHR391" s="449"/>
      <c r="SHS391" s="449"/>
      <c r="SHT391" s="449"/>
      <c r="SHU391" s="449"/>
      <c r="SHV391" s="449"/>
      <c r="SHW391" s="449"/>
      <c r="SHX391" s="449"/>
      <c r="SHY391" s="449"/>
      <c r="SHZ391" s="449"/>
      <c r="SIA391" s="449"/>
      <c r="SIB391" s="449"/>
      <c r="SIC391" s="449"/>
      <c r="SID391" s="449"/>
      <c r="SIE391" s="449"/>
      <c r="SIF391" s="449"/>
      <c r="SIG391" s="449"/>
      <c r="SIH391" s="449"/>
      <c r="SII391" s="449"/>
      <c r="SIJ391" s="449"/>
      <c r="SIK391" s="449"/>
      <c r="SIL391" s="449"/>
      <c r="SIM391" s="449"/>
      <c r="SIN391" s="449"/>
      <c r="SIO391" s="449"/>
      <c r="SIP391" s="449"/>
      <c r="SIQ391" s="449"/>
      <c r="SIR391" s="449"/>
      <c r="SIS391" s="449"/>
      <c r="SIT391" s="449"/>
      <c r="SIU391" s="449"/>
      <c r="SIV391" s="449"/>
      <c r="SIW391" s="449"/>
      <c r="SIX391" s="449"/>
      <c r="SIY391" s="449"/>
      <c r="SIZ391" s="449"/>
      <c r="SJA391" s="449"/>
      <c r="SJB391" s="449"/>
      <c r="SJC391" s="449"/>
      <c r="SJD391" s="449"/>
      <c r="SJE391" s="449"/>
      <c r="SJF391" s="449"/>
      <c r="SJG391" s="449"/>
      <c r="SJH391" s="449"/>
      <c r="SJI391" s="449"/>
      <c r="SJJ391" s="449"/>
      <c r="SJK391" s="449"/>
      <c r="SJL391" s="449"/>
      <c r="SJM391" s="449"/>
      <c r="SJN391" s="449"/>
      <c r="SJO391" s="449"/>
      <c r="SJP391" s="449"/>
      <c r="SJQ391" s="449"/>
      <c r="SJR391" s="449"/>
      <c r="SJS391" s="449"/>
      <c r="SJT391" s="449"/>
      <c r="SJU391" s="449"/>
      <c r="SJV391" s="449"/>
      <c r="SJW391" s="449"/>
      <c r="SJX391" s="449"/>
      <c r="SJY391" s="449"/>
      <c r="SJZ391" s="449"/>
      <c r="SKA391" s="449"/>
      <c r="SKB391" s="449"/>
      <c r="SKC391" s="449"/>
      <c r="SKD391" s="449"/>
      <c r="SKE391" s="449"/>
      <c r="SKF391" s="449"/>
      <c r="SKG391" s="449"/>
      <c r="SKH391" s="449"/>
      <c r="SKI391" s="449"/>
      <c r="SKJ391" s="449"/>
      <c r="SKK391" s="449"/>
      <c r="SKL391" s="449"/>
      <c r="SKM391" s="449"/>
      <c r="SKN391" s="449"/>
      <c r="SKO391" s="449"/>
      <c r="SKP391" s="449"/>
      <c r="SKQ391" s="449"/>
      <c r="SKR391" s="449"/>
      <c r="SKS391" s="449"/>
      <c r="SKT391" s="449"/>
      <c r="SKU391" s="449"/>
      <c r="SKV391" s="449"/>
      <c r="SKW391" s="449"/>
      <c r="SKX391" s="449"/>
      <c r="SKY391" s="449"/>
      <c r="SKZ391" s="449"/>
      <c r="SLA391" s="449"/>
      <c r="SLB391" s="449"/>
      <c r="SLC391" s="449"/>
      <c r="SLD391" s="449"/>
      <c r="SLE391" s="449"/>
      <c r="SLF391" s="449"/>
      <c r="SLG391" s="449"/>
      <c r="SLH391" s="449"/>
      <c r="SLI391" s="449"/>
      <c r="SLJ391" s="449"/>
      <c r="SLK391" s="449"/>
      <c r="SLL391" s="449"/>
      <c r="SLM391" s="449"/>
      <c r="SLN391" s="449"/>
      <c r="SLO391" s="449"/>
      <c r="SLP391" s="449"/>
      <c r="SLQ391" s="449"/>
      <c r="SLR391" s="449"/>
      <c r="SLS391" s="449"/>
      <c r="SLT391" s="449"/>
      <c r="SLU391" s="449"/>
      <c r="SLV391" s="449"/>
      <c r="SLW391" s="449"/>
      <c r="SLX391" s="449"/>
      <c r="SLY391" s="449"/>
      <c r="SLZ391" s="449"/>
      <c r="SMA391" s="449"/>
      <c r="SMB391" s="449"/>
      <c r="SMC391" s="449"/>
      <c r="SMD391" s="449"/>
      <c r="SME391" s="449"/>
      <c r="SMF391" s="449"/>
      <c r="SMG391" s="449"/>
      <c r="SMH391" s="449"/>
      <c r="SMI391" s="449"/>
      <c r="SMJ391" s="449"/>
      <c r="SMK391" s="449"/>
      <c r="SML391" s="449"/>
      <c r="SMM391" s="449"/>
      <c r="SMN391" s="449"/>
      <c r="SMO391" s="449"/>
      <c r="SMP391" s="449"/>
      <c r="SMQ391" s="449"/>
      <c r="SMR391" s="449"/>
      <c r="SMS391" s="449"/>
      <c r="SMT391" s="449"/>
      <c r="SMU391" s="449"/>
      <c r="SMV391" s="449"/>
      <c r="SMW391" s="449"/>
      <c r="SMX391" s="449"/>
      <c r="SMY391" s="449"/>
      <c r="SMZ391" s="449"/>
      <c r="SNA391" s="449"/>
      <c r="SNB391" s="449"/>
      <c r="SNC391" s="449"/>
      <c r="SND391" s="449"/>
      <c r="SNE391" s="449"/>
      <c r="SNF391" s="449"/>
      <c r="SNG391" s="449"/>
      <c r="SNH391" s="449"/>
      <c r="SNI391" s="449"/>
      <c r="SNJ391" s="449"/>
      <c r="SNK391" s="449"/>
      <c r="SNL391" s="449"/>
      <c r="SNM391" s="449"/>
      <c r="SNN391" s="449"/>
      <c r="SNO391" s="449"/>
      <c r="SNP391" s="449"/>
      <c r="SNQ391" s="449"/>
      <c r="SNR391" s="449"/>
      <c r="SNS391" s="449"/>
      <c r="SNT391" s="449"/>
      <c r="SNU391" s="449"/>
      <c r="SNV391" s="449"/>
      <c r="SNW391" s="449"/>
      <c r="SNX391" s="449"/>
      <c r="SNY391" s="449"/>
      <c r="SNZ391" s="449"/>
      <c r="SOA391" s="449"/>
      <c r="SOB391" s="449"/>
      <c r="SOC391" s="449"/>
      <c r="SOD391" s="449"/>
      <c r="SOE391" s="449"/>
      <c r="SOF391" s="449"/>
      <c r="SOG391" s="449"/>
      <c r="SOH391" s="449"/>
      <c r="SOI391" s="449"/>
      <c r="SOJ391" s="449"/>
      <c r="SOK391" s="449"/>
      <c r="SOL391" s="449"/>
      <c r="SOM391" s="449"/>
      <c r="SON391" s="449"/>
      <c r="SOO391" s="449"/>
      <c r="SOP391" s="449"/>
      <c r="SOQ391" s="449"/>
      <c r="SOR391" s="449"/>
      <c r="SOS391" s="449"/>
      <c r="SOT391" s="449"/>
      <c r="SOU391" s="449"/>
      <c r="SOV391" s="449"/>
      <c r="SOW391" s="449"/>
      <c r="SOX391" s="449"/>
      <c r="SOY391" s="449"/>
      <c r="SOZ391" s="449"/>
      <c r="SPA391" s="449"/>
      <c r="SPB391" s="449"/>
      <c r="SPC391" s="449"/>
      <c r="SPD391" s="449"/>
      <c r="SPE391" s="449"/>
      <c r="SPF391" s="449"/>
      <c r="SPG391" s="449"/>
      <c r="SPH391" s="449"/>
      <c r="SPI391" s="449"/>
      <c r="SPJ391" s="449"/>
      <c r="SPK391" s="449"/>
      <c r="SPL391" s="449"/>
      <c r="SPM391" s="449"/>
      <c r="SPN391" s="449"/>
      <c r="SPO391" s="449"/>
      <c r="SPP391" s="449"/>
      <c r="SPQ391" s="449"/>
      <c r="SPR391" s="449"/>
      <c r="SPS391" s="449"/>
      <c r="SPT391" s="449"/>
      <c r="SPU391" s="449"/>
      <c r="SPV391" s="449"/>
      <c r="SPW391" s="449"/>
      <c r="SPX391" s="449"/>
      <c r="SPY391" s="449"/>
      <c r="SPZ391" s="449"/>
      <c r="SQA391" s="449"/>
      <c r="SQB391" s="449"/>
      <c r="SQC391" s="449"/>
      <c r="SQD391" s="449"/>
      <c r="SQE391" s="449"/>
      <c r="SQF391" s="449"/>
      <c r="SQG391" s="449"/>
      <c r="SQH391" s="449"/>
      <c r="SQI391" s="449"/>
      <c r="SQJ391" s="449"/>
      <c r="SQK391" s="449"/>
      <c r="SQL391" s="449"/>
      <c r="SQM391" s="449"/>
      <c r="SQN391" s="449"/>
      <c r="SQO391" s="449"/>
      <c r="SQP391" s="449"/>
      <c r="SQQ391" s="449"/>
      <c r="SQR391" s="449"/>
      <c r="SQS391" s="449"/>
      <c r="SQT391" s="449"/>
      <c r="SQU391" s="449"/>
      <c r="SQV391" s="449"/>
      <c r="SQW391" s="449"/>
      <c r="SQX391" s="449"/>
      <c r="SQY391" s="449"/>
      <c r="SQZ391" s="449"/>
      <c r="SRA391" s="449"/>
      <c r="SRB391" s="449"/>
      <c r="SRC391" s="449"/>
      <c r="SRD391" s="449"/>
      <c r="SRE391" s="449"/>
      <c r="SRF391" s="449"/>
      <c r="SRG391" s="449"/>
      <c r="SRH391" s="449"/>
      <c r="SRI391" s="449"/>
      <c r="SRJ391" s="449"/>
      <c r="SRK391" s="449"/>
      <c r="SRL391" s="449"/>
      <c r="SRM391" s="449"/>
      <c r="SRN391" s="449"/>
      <c r="SRO391" s="449"/>
      <c r="SRP391" s="449"/>
      <c r="SRQ391" s="449"/>
      <c r="SRR391" s="449"/>
      <c r="SRS391" s="449"/>
      <c r="SRT391" s="449"/>
      <c r="SRU391" s="449"/>
      <c r="SRV391" s="449"/>
      <c r="SRW391" s="449"/>
      <c r="SRX391" s="449"/>
      <c r="SRY391" s="449"/>
      <c r="SRZ391" s="449"/>
      <c r="SSA391" s="449"/>
      <c r="SSB391" s="449"/>
      <c r="SSC391" s="449"/>
      <c r="SSD391" s="449"/>
      <c r="SSE391" s="449"/>
      <c r="SSF391" s="449"/>
      <c r="SSG391" s="449"/>
      <c r="SSH391" s="449"/>
      <c r="SSI391" s="449"/>
      <c r="SSJ391" s="449"/>
      <c r="SSK391" s="449"/>
      <c r="SSL391" s="449"/>
      <c r="SSM391" s="449"/>
      <c r="SSN391" s="449"/>
      <c r="SSO391" s="449"/>
      <c r="SSP391" s="449"/>
      <c r="SSQ391" s="449"/>
      <c r="SSR391" s="449"/>
      <c r="SSS391" s="449"/>
      <c r="SST391" s="449"/>
      <c r="SSU391" s="449"/>
      <c r="SSV391" s="449"/>
      <c r="SSW391" s="449"/>
      <c r="SSX391" s="449"/>
      <c r="SSY391" s="449"/>
      <c r="SSZ391" s="449"/>
      <c r="STA391" s="449"/>
      <c r="STB391" s="449"/>
      <c r="STC391" s="449"/>
      <c r="STD391" s="449"/>
      <c r="STE391" s="449"/>
      <c r="STF391" s="449"/>
      <c r="STG391" s="449"/>
      <c r="STH391" s="449"/>
      <c r="STI391" s="449"/>
      <c r="STJ391" s="449"/>
      <c r="STK391" s="449"/>
      <c r="STL391" s="449"/>
      <c r="STM391" s="449"/>
      <c r="STN391" s="449"/>
      <c r="STO391" s="449"/>
      <c r="STP391" s="449"/>
      <c r="STQ391" s="449"/>
      <c r="STR391" s="449"/>
      <c r="STS391" s="449"/>
      <c r="STT391" s="449"/>
      <c r="STU391" s="449"/>
      <c r="STV391" s="449"/>
      <c r="STW391" s="449"/>
      <c r="STX391" s="449"/>
      <c r="STY391" s="449"/>
      <c r="STZ391" s="449"/>
      <c r="SUA391" s="449"/>
      <c r="SUB391" s="449"/>
      <c r="SUC391" s="449"/>
      <c r="SUD391" s="449"/>
      <c r="SUE391" s="449"/>
      <c r="SUF391" s="449"/>
      <c r="SUG391" s="449"/>
      <c r="SUH391" s="449"/>
      <c r="SUI391" s="449"/>
      <c r="SUJ391" s="449"/>
      <c r="SUK391" s="449"/>
      <c r="SUL391" s="449"/>
      <c r="SUM391" s="449"/>
      <c r="SUN391" s="449"/>
      <c r="SUO391" s="449"/>
      <c r="SUP391" s="449"/>
      <c r="SUQ391" s="449"/>
      <c r="SUR391" s="449"/>
      <c r="SUS391" s="449"/>
      <c r="SUT391" s="449"/>
      <c r="SUU391" s="449"/>
      <c r="SUV391" s="449"/>
      <c r="SUW391" s="449"/>
      <c r="SUX391" s="449"/>
      <c r="SUY391" s="449"/>
      <c r="SUZ391" s="449"/>
      <c r="SVA391" s="449"/>
      <c r="SVB391" s="449"/>
      <c r="SVC391" s="449"/>
      <c r="SVD391" s="449"/>
      <c r="SVE391" s="449"/>
      <c r="SVF391" s="449"/>
      <c r="SVG391" s="449"/>
      <c r="SVH391" s="449"/>
      <c r="SVI391" s="449"/>
      <c r="SVJ391" s="449"/>
      <c r="SVK391" s="449"/>
      <c r="SVL391" s="449"/>
      <c r="SVM391" s="449"/>
      <c r="SVN391" s="449"/>
      <c r="SVO391" s="449"/>
      <c r="SVP391" s="449"/>
      <c r="SVQ391" s="449"/>
      <c r="SVR391" s="449"/>
      <c r="SVS391" s="449"/>
      <c r="SVT391" s="449"/>
      <c r="SVU391" s="449"/>
      <c r="SVV391" s="449"/>
      <c r="SVW391" s="449"/>
      <c r="SVX391" s="449"/>
      <c r="SVY391" s="449"/>
      <c r="SVZ391" s="449"/>
      <c r="SWA391" s="449"/>
      <c r="SWB391" s="449"/>
      <c r="SWC391" s="449"/>
      <c r="SWD391" s="449"/>
      <c r="SWE391" s="449"/>
      <c r="SWF391" s="449"/>
      <c r="SWG391" s="449"/>
      <c r="SWH391" s="449"/>
      <c r="SWI391" s="449"/>
      <c r="SWJ391" s="449"/>
      <c r="SWK391" s="449"/>
      <c r="SWL391" s="449"/>
      <c r="SWM391" s="449"/>
      <c r="SWN391" s="449"/>
      <c r="SWO391" s="449"/>
      <c r="SWP391" s="449"/>
      <c r="SWQ391" s="449"/>
      <c r="SWR391" s="449"/>
      <c r="SWS391" s="449"/>
      <c r="SWT391" s="449"/>
      <c r="SWU391" s="449"/>
      <c r="SWV391" s="449"/>
      <c r="SWW391" s="449"/>
      <c r="SWX391" s="449"/>
      <c r="SWY391" s="449"/>
      <c r="SWZ391" s="449"/>
      <c r="SXA391" s="449"/>
      <c r="SXB391" s="449"/>
      <c r="SXC391" s="449"/>
      <c r="SXD391" s="449"/>
      <c r="SXE391" s="449"/>
      <c r="SXF391" s="449"/>
      <c r="SXG391" s="449"/>
      <c r="SXH391" s="449"/>
      <c r="SXI391" s="449"/>
      <c r="SXJ391" s="449"/>
      <c r="SXK391" s="449"/>
      <c r="SXL391" s="449"/>
      <c r="SXM391" s="449"/>
      <c r="SXN391" s="449"/>
      <c r="SXO391" s="449"/>
      <c r="SXP391" s="449"/>
      <c r="SXQ391" s="449"/>
      <c r="SXR391" s="449"/>
      <c r="SXS391" s="449"/>
      <c r="SXT391" s="449"/>
      <c r="SXU391" s="449"/>
      <c r="SXV391" s="449"/>
      <c r="SXW391" s="449"/>
      <c r="SXX391" s="449"/>
      <c r="SXY391" s="449"/>
      <c r="SXZ391" s="449"/>
      <c r="SYA391" s="449"/>
      <c r="SYB391" s="449"/>
      <c r="SYC391" s="449"/>
      <c r="SYD391" s="449"/>
      <c r="SYE391" s="449"/>
      <c r="SYF391" s="449"/>
      <c r="SYG391" s="449"/>
      <c r="SYH391" s="449"/>
      <c r="SYI391" s="449"/>
      <c r="SYJ391" s="449"/>
      <c r="SYK391" s="449"/>
      <c r="SYL391" s="449"/>
      <c r="SYM391" s="449"/>
      <c r="SYN391" s="449"/>
      <c r="SYO391" s="449"/>
      <c r="SYP391" s="449"/>
      <c r="SYQ391" s="449"/>
      <c r="SYR391" s="449"/>
      <c r="SYS391" s="449"/>
      <c r="SYT391" s="449"/>
      <c r="SYU391" s="449"/>
      <c r="SYV391" s="449"/>
      <c r="SYW391" s="449"/>
      <c r="SYX391" s="449"/>
      <c r="SYY391" s="449"/>
      <c r="SYZ391" s="449"/>
      <c r="SZA391" s="449"/>
      <c r="SZB391" s="449"/>
      <c r="SZC391" s="449"/>
      <c r="SZD391" s="449"/>
      <c r="SZE391" s="449"/>
      <c r="SZF391" s="449"/>
      <c r="SZG391" s="449"/>
      <c r="SZH391" s="449"/>
      <c r="SZI391" s="449"/>
      <c r="SZJ391" s="449"/>
      <c r="SZK391" s="449"/>
      <c r="SZL391" s="449"/>
      <c r="SZM391" s="449"/>
      <c r="SZN391" s="449"/>
      <c r="SZO391" s="449"/>
      <c r="SZP391" s="449"/>
      <c r="SZQ391" s="449"/>
      <c r="SZR391" s="449"/>
      <c r="SZS391" s="449"/>
      <c r="SZT391" s="449"/>
      <c r="SZU391" s="449"/>
      <c r="SZV391" s="449"/>
      <c r="SZW391" s="449"/>
      <c r="SZX391" s="449"/>
      <c r="SZY391" s="449"/>
      <c r="SZZ391" s="449"/>
      <c r="TAA391" s="449"/>
      <c r="TAB391" s="449"/>
      <c r="TAC391" s="449"/>
      <c r="TAD391" s="449"/>
      <c r="TAE391" s="449"/>
      <c r="TAF391" s="449"/>
      <c r="TAG391" s="449"/>
      <c r="TAH391" s="449"/>
      <c r="TAI391" s="449"/>
      <c r="TAJ391" s="449"/>
      <c r="TAK391" s="449"/>
      <c r="TAL391" s="449"/>
      <c r="TAM391" s="449"/>
      <c r="TAN391" s="449"/>
      <c r="TAO391" s="449"/>
      <c r="TAP391" s="449"/>
      <c r="TAQ391" s="449"/>
      <c r="TAR391" s="449"/>
      <c r="TAS391" s="449"/>
      <c r="TAT391" s="449"/>
      <c r="TAU391" s="449"/>
      <c r="TAV391" s="449"/>
      <c r="TAW391" s="449"/>
      <c r="TAX391" s="449"/>
      <c r="TAY391" s="449"/>
      <c r="TAZ391" s="449"/>
      <c r="TBA391" s="449"/>
      <c r="TBB391" s="449"/>
      <c r="TBC391" s="449"/>
      <c r="TBD391" s="449"/>
      <c r="TBE391" s="449"/>
      <c r="TBF391" s="449"/>
      <c r="TBG391" s="449"/>
      <c r="TBH391" s="449"/>
      <c r="TBI391" s="449"/>
      <c r="TBJ391" s="449"/>
      <c r="TBK391" s="449"/>
      <c r="TBL391" s="449"/>
      <c r="TBM391" s="449"/>
      <c r="TBN391" s="449"/>
      <c r="TBO391" s="449"/>
      <c r="TBP391" s="449"/>
      <c r="TBQ391" s="449"/>
      <c r="TBR391" s="449"/>
      <c r="TBS391" s="449"/>
      <c r="TBT391" s="449"/>
      <c r="TBU391" s="449"/>
      <c r="TBV391" s="449"/>
      <c r="TBW391" s="449"/>
      <c r="TBX391" s="449"/>
      <c r="TBY391" s="449"/>
      <c r="TBZ391" s="449"/>
      <c r="TCA391" s="449"/>
      <c r="TCB391" s="449"/>
      <c r="TCC391" s="449"/>
      <c r="TCD391" s="449"/>
      <c r="TCE391" s="449"/>
      <c r="TCF391" s="449"/>
      <c r="TCG391" s="449"/>
      <c r="TCH391" s="449"/>
      <c r="TCI391" s="449"/>
      <c r="TCJ391" s="449"/>
      <c r="TCK391" s="449"/>
      <c r="TCL391" s="449"/>
      <c r="TCM391" s="449"/>
      <c r="TCN391" s="449"/>
      <c r="TCO391" s="449"/>
      <c r="TCP391" s="449"/>
      <c r="TCQ391" s="449"/>
      <c r="TCR391" s="449"/>
      <c r="TCS391" s="449"/>
      <c r="TCT391" s="449"/>
      <c r="TCU391" s="449"/>
      <c r="TCV391" s="449"/>
      <c r="TCW391" s="449"/>
      <c r="TCX391" s="449"/>
      <c r="TCY391" s="449"/>
      <c r="TCZ391" s="449"/>
      <c r="TDA391" s="449"/>
      <c r="TDB391" s="449"/>
      <c r="TDC391" s="449"/>
      <c r="TDD391" s="449"/>
      <c r="TDE391" s="449"/>
      <c r="TDF391" s="449"/>
      <c r="TDG391" s="449"/>
      <c r="TDH391" s="449"/>
      <c r="TDI391" s="449"/>
      <c r="TDJ391" s="449"/>
      <c r="TDK391" s="449"/>
      <c r="TDL391" s="449"/>
      <c r="TDM391" s="449"/>
      <c r="TDN391" s="449"/>
      <c r="TDO391" s="449"/>
      <c r="TDP391" s="449"/>
      <c r="TDQ391" s="449"/>
      <c r="TDR391" s="449"/>
      <c r="TDS391" s="449"/>
      <c r="TDT391" s="449"/>
      <c r="TDU391" s="449"/>
      <c r="TDV391" s="449"/>
      <c r="TDW391" s="449"/>
      <c r="TDX391" s="449"/>
      <c r="TDY391" s="449"/>
      <c r="TDZ391" s="449"/>
      <c r="TEA391" s="449"/>
      <c r="TEB391" s="449"/>
      <c r="TEC391" s="449"/>
      <c r="TED391" s="449"/>
      <c r="TEE391" s="449"/>
      <c r="TEF391" s="449"/>
      <c r="TEG391" s="449"/>
      <c r="TEH391" s="449"/>
      <c r="TEI391" s="449"/>
      <c r="TEJ391" s="449"/>
      <c r="TEK391" s="449"/>
      <c r="TEL391" s="449"/>
      <c r="TEM391" s="449"/>
      <c r="TEN391" s="449"/>
      <c r="TEO391" s="449"/>
      <c r="TEP391" s="449"/>
      <c r="TEQ391" s="449"/>
      <c r="TER391" s="449"/>
      <c r="TES391" s="449"/>
      <c r="TET391" s="449"/>
      <c r="TEU391" s="449"/>
      <c r="TEV391" s="449"/>
      <c r="TEW391" s="449"/>
      <c r="TEX391" s="449"/>
      <c r="TEY391" s="449"/>
      <c r="TEZ391" s="449"/>
      <c r="TFA391" s="449"/>
      <c r="TFB391" s="449"/>
      <c r="TFC391" s="449"/>
      <c r="TFD391" s="449"/>
      <c r="TFE391" s="449"/>
      <c r="TFF391" s="449"/>
      <c r="TFG391" s="449"/>
      <c r="TFH391" s="449"/>
      <c r="TFI391" s="449"/>
      <c r="TFJ391" s="449"/>
      <c r="TFK391" s="449"/>
      <c r="TFL391" s="449"/>
      <c r="TFM391" s="449"/>
      <c r="TFN391" s="449"/>
      <c r="TFO391" s="449"/>
      <c r="TFP391" s="449"/>
      <c r="TFQ391" s="449"/>
      <c r="TFR391" s="449"/>
      <c r="TFS391" s="449"/>
      <c r="TFT391" s="449"/>
      <c r="TFU391" s="449"/>
      <c r="TFV391" s="449"/>
      <c r="TFW391" s="449"/>
      <c r="TFX391" s="449"/>
      <c r="TFY391" s="449"/>
      <c r="TFZ391" s="449"/>
      <c r="TGA391" s="449"/>
      <c r="TGB391" s="449"/>
      <c r="TGC391" s="449"/>
      <c r="TGD391" s="449"/>
      <c r="TGE391" s="449"/>
      <c r="TGF391" s="449"/>
      <c r="TGG391" s="449"/>
      <c r="TGH391" s="449"/>
      <c r="TGI391" s="449"/>
      <c r="TGJ391" s="449"/>
      <c r="TGK391" s="449"/>
      <c r="TGL391" s="449"/>
      <c r="TGM391" s="449"/>
      <c r="TGN391" s="449"/>
      <c r="TGO391" s="449"/>
      <c r="TGP391" s="449"/>
      <c r="TGQ391" s="449"/>
      <c r="TGR391" s="449"/>
      <c r="TGS391" s="449"/>
      <c r="TGT391" s="449"/>
      <c r="TGU391" s="449"/>
      <c r="TGV391" s="449"/>
      <c r="TGW391" s="449"/>
      <c r="TGX391" s="449"/>
      <c r="TGY391" s="449"/>
      <c r="TGZ391" s="449"/>
      <c r="THA391" s="449"/>
      <c r="THB391" s="449"/>
      <c r="THC391" s="449"/>
      <c r="THD391" s="449"/>
      <c r="THE391" s="449"/>
      <c r="THF391" s="449"/>
      <c r="THG391" s="449"/>
      <c r="THH391" s="449"/>
      <c r="THI391" s="449"/>
      <c r="THJ391" s="449"/>
      <c r="THK391" s="449"/>
      <c r="THL391" s="449"/>
      <c r="THM391" s="449"/>
      <c r="THN391" s="449"/>
      <c r="THO391" s="449"/>
      <c r="THP391" s="449"/>
      <c r="THQ391" s="449"/>
      <c r="THR391" s="449"/>
      <c r="THS391" s="449"/>
      <c r="THT391" s="449"/>
      <c r="THU391" s="449"/>
      <c r="THV391" s="449"/>
      <c r="THW391" s="449"/>
      <c r="THX391" s="449"/>
      <c r="THY391" s="449"/>
      <c r="THZ391" s="449"/>
      <c r="TIA391" s="449"/>
      <c r="TIB391" s="449"/>
      <c r="TIC391" s="449"/>
      <c r="TID391" s="449"/>
      <c r="TIE391" s="449"/>
      <c r="TIF391" s="449"/>
      <c r="TIG391" s="449"/>
      <c r="TIH391" s="449"/>
      <c r="TII391" s="449"/>
      <c r="TIJ391" s="449"/>
      <c r="TIK391" s="449"/>
      <c r="TIL391" s="449"/>
      <c r="TIM391" s="449"/>
      <c r="TIN391" s="449"/>
      <c r="TIO391" s="449"/>
      <c r="TIP391" s="449"/>
      <c r="TIQ391" s="449"/>
      <c r="TIR391" s="449"/>
      <c r="TIS391" s="449"/>
      <c r="TIT391" s="449"/>
      <c r="TIU391" s="449"/>
      <c r="TIV391" s="449"/>
      <c r="TIW391" s="449"/>
      <c r="TIX391" s="449"/>
      <c r="TIY391" s="449"/>
      <c r="TIZ391" s="449"/>
      <c r="TJA391" s="449"/>
      <c r="TJB391" s="449"/>
      <c r="TJC391" s="449"/>
      <c r="TJD391" s="449"/>
      <c r="TJE391" s="449"/>
      <c r="TJF391" s="449"/>
      <c r="TJG391" s="449"/>
      <c r="TJH391" s="449"/>
      <c r="TJI391" s="449"/>
      <c r="TJJ391" s="449"/>
      <c r="TJK391" s="449"/>
      <c r="TJL391" s="449"/>
      <c r="TJM391" s="449"/>
      <c r="TJN391" s="449"/>
      <c r="TJO391" s="449"/>
      <c r="TJP391" s="449"/>
      <c r="TJQ391" s="449"/>
      <c r="TJR391" s="449"/>
      <c r="TJS391" s="449"/>
      <c r="TJT391" s="449"/>
      <c r="TJU391" s="449"/>
      <c r="TJV391" s="449"/>
      <c r="TJW391" s="449"/>
      <c r="TJX391" s="449"/>
      <c r="TJY391" s="449"/>
      <c r="TJZ391" s="449"/>
      <c r="TKA391" s="449"/>
      <c r="TKB391" s="449"/>
      <c r="TKC391" s="449"/>
      <c r="TKD391" s="449"/>
      <c r="TKE391" s="449"/>
      <c r="TKF391" s="449"/>
      <c r="TKG391" s="449"/>
      <c r="TKH391" s="449"/>
      <c r="TKI391" s="449"/>
      <c r="TKJ391" s="449"/>
      <c r="TKK391" s="449"/>
      <c r="TKL391" s="449"/>
      <c r="TKM391" s="449"/>
      <c r="TKN391" s="449"/>
      <c r="TKO391" s="449"/>
      <c r="TKP391" s="449"/>
      <c r="TKQ391" s="449"/>
      <c r="TKR391" s="449"/>
      <c r="TKS391" s="449"/>
      <c r="TKT391" s="449"/>
      <c r="TKU391" s="449"/>
      <c r="TKV391" s="449"/>
      <c r="TKW391" s="449"/>
      <c r="TKX391" s="449"/>
      <c r="TKY391" s="449"/>
      <c r="TKZ391" s="449"/>
      <c r="TLA391" s="449"/>
      <c r="TLB391" s="449"/>
      <c r="TLC391" s="449"/>
      <c r="TLD391" s="449"/>
      <c r="TLE391" s="449"/>
      <c r="TLF391" s="449"/>
      <c r="TLG391" s="449"/>
      <c r="TLH391" s="449"/>
      <c r="TLI391" s="449"/>
      <c r="TLJ391" s="449"/>
      <c r="TLK391" s="449"/>
      <c r="TLL391" s="449"/>
      <c r="TLM391" s="449"/>
      <c r="TLN391" s="449"/>
      <c r="TLO391" s="449"/>
      <c r="TLP391" s="449"/>
      <c r="TLQ391" s="449"/>
      <c r="TLR391" s="449"/>
      <c r="TLS391" s="449"/>
      <c r="TLT391" s="449"/>
      <c r="TLU391" s="449"/>
      <c r="TLV391" s="449"/>
      <c r="TLW391" s="449"/>
      <c r="TLX391" s="449"/>
      <c r="TLY391" s="449"/>
      <c r="TLZ391" s="449"/>
      <c r="TMA391" s="449"/>
      <c r="TMB391" s="449"/>
      <c r="TMC391" s="449"/>
      <c r="TMD391" s="449"/>
      <c r="TME391" s="449"/>
      <c r="TMF391" s="449"/>
      <c r="TMG391" s="449"/>
      <c r="TMH391" s="449"/>
      <c r="TMI391" s="449"/>
      <c r="TMJ391" s="449"/>
      <c r="TMK391" s="449"/>
      <c r="TML391" s="449"/>
      <c r="TMM391" s="449"/>
      <c r="TMN391" s="449"/>
      <c r="TMO391" s="449"/>
      <c r="TMP391" s="449"/>
      <c r="TMQ391" s="449"/>
      <c r="TMR391" s="449"/>
      <c r="TMS391" s="449"/>
      <c r="TMT391" s="449"/>
      <c r="TMU391" s="449"/>
      <c r="TMV391" s="449"/>
      <c r="TMW391" s="449"/>
      <c r="TMX391" s="449"/>
      <c r="TMY391" s="449"/>
      <c r="TMZ391" s="449"/>
      <c r="TNA391" s="449"/>
      <c r="TNB391" s="449"/>
      <c r="TNC391" s="449"/>
      <c r="TND391" s="449"/>
      <c r="TNE391" s="449"/>
      <c r="TNF391" s="449"/>
      <c r="TNG391" s="449"/>
      <c r="TNH391" s="449"/>
      <c r="TNI391" s="449"/>
      <c r="TNJ391" s="449"/>
      <c r="TNK391" s="449"/>
      <c r="TNL391" s="449"/>
      <c r="TNM391" s="449"/>
      <c r="TNN391" s="449"/>
      <c r="TNO391" s="449"/>
      <c r="TNP391" s="449"/>
      <c r="TNQ391" s="449"/>
      <c r="TNR391" s="449"/>
      <c r="TNS391" s="449"/>
      <c r="TNT391" s="449"/>
      <c r="TNU391" s="449"/>
      <c r="TNV391" s="449"/>
      <c r="TNW391" s="449"/>
      <c r="TNX391" s="449"/>
      <c r="TNY391" s="449"/>
      <c r="TNZ391" s="449"/>
      <c r="TOA391" s="449"/>
      <c r="TOB391" s="449"/>
      <c r="TOC391" s="449"/>
      <c r="TOD391" s="449"/>
      <c r="TOE391" s="449"/>
      <c r="TOF391" s="449"/>
      <c r="TOG391" s="449"/>
      <c r="TOH391" s="449"/>
      <c r="TOI391" s="449"/>
      <c r="TOJ391" s="449"/>
      <c r="TOK391" s="449"/>
      <c r="TOL391" s="449"/>
      <c r="TOM391" s="449"/>
      <c r="TON391" s="449"/>
      <c r="TOO391" s="449"/>
      <c r="TOP391" s="449"/>
      <c r="TOQ391" s="449"/>
      <c r="TOR391" s="449"/>
      <c r="TOS391" s="449"/>
      <c r="TOT391" s="449"/>
      <c r="TOU391" s="449"/>
      <c r="TOV391" s="449"/>
      <c r="TOW391" s="449"/>
      <c r="TOX391" s="449"/>
      <c r="TOY391" s="449"/>
      <c r="TOZ391" s="449"/>
      <c r="TPA391" s="449"/>
      <c r="TPB391" s="449"/>
      <c r="TPC391" s="449"/>
      <c r="TPD391" s="449"/>
      <c r="TPE391" s="449"/>
      <c r="TPF391" s="449"/>
      <c r="TPG391" s="449"/>
      <c r="TPH391" s="449"/>
      <c r="TPI391" s="449"/>
      <c r="TPJ391" s="449"/>
      <c r="TPK391" s="449"/>
      <c r="TPL391" s="449"/>
      <c r="TPM391" s="449"/>
      <c r="TPN391" s="449"/>
      <c r="TPO391" s="449"/>
      <c r="TPP391" s="449"/>
      <c r="TPQ391" s="449"/>
      <c r="TPR391" s="449"/>
      <c r="TPS391" s="449"/>
      <c r="TPT391" s="449"/>
      <c r="TPU391" s="449"/>
      <c r="TPV391" s="449"/>
      <c r="TPW391" s="449"/>
      <c r="TPX391" s="449"/>
      <c r="TPY391" s="449"/>
      <c r="TPZ391" s="449"/>
      <c r="TQA391" s="449"/>
      <c r="TQB391" s="449"/>
      <c r="TQC391" s="449"/>
      <c r="TQD391" s="449"/>
      <c r="TQE391" s="449"/>
      <c r="TQF391" s="449"/>
      <c r="TQG391" s="449"/>
      <c r="TQH391" s="449"/>
      <c r="TQI391" s="449"/>
      <c r="TQJ391" s="449"/>
      <c r="TQK391" s="449"/>
      <c r="TQL391" s="449"/>
      <c r="TQM391" s="449"/>
      <c r="TQN391" s="449"/>
      <c r="TQO391" s="449"/>
      <c r="TQP391" s="449"/>
      <c r="TQQ391" s="449"/>
      <c r="TQR391" s="449"/>
      <c r="TQS391" s="449"/>
      <c r="TQT391" s="449"/>
      <c r="TQU391" s="449"/>
      <c r="TQV391" s="449"/>
      <c r="TQW391" s="449"/>
      <c r="TQX391" s="449"/>
      <c r="TQY391" s="449"/>
      <c r="TQZ391" s="449"/>
      <c r="TRA391" s="449"/>
      <c r="TRB391" s="449"/>
      <c r="TRC391" s="449"/>
      <c r="TRD391" s="449"/>
      <c r="TRE391" s="449"/>
      <c r="TRF391" s="449"/>
      <c r="TRG391" s="449"/>
      <c r="TRH391" s="449"/>
      <c r="TRI391" s="449"/>
      <c r="TRJ391" s="449"/>
      <c r="TRK391" s="449"/>
      <c r="TRL391" s="449"/>
      <c r="TRM391" s="449"/>
      <c r="TRN391" s="449"/>
      <c r="TRO391" s="449"/>
      <c r="TRP391" s="449"/>
      <c r="TRQ391" s="449"/>
      <c r="TRR391" s="449"/>
      <c r="TRS391" s="449"/>
      <c r="TRT391" s="449"/>
      <c r="TRU391" s="449"/>
      <c r="TRV391" s="449"/>
      <c r="TRW391" s="449"/>
      <c r="TRX391" s="449"/>
      <c r="TRY391" s="449"/>
      <c r="TRZ391" s="449"/>
      <c r="TSA391" s="449"/>
      <c r="TSB391" s="449"/>
      <c r="TSC391" s="449"/>
      <c r="TSD391" s="449"/>
      <c r="TSE391" s="449"/>
      <c r="TSF391" s="449"/>
      <c r="TSG391" s="449"/>
      <c r="TSH391" s="449"/>
      <c r="TSI391" s="449"/>
      <c r="TSJ391" s="449"/>
      <c r="TSK391" s="449"/>
      <c r="TSL391" s="449"/>
      <c r="TSM391" s="449"/>
      <c r="TSN391" s="449"/>
      <c r="TSO391" s="449"/>
      <c r="TSP391" s="449"/>
      <c r="TSQ391" s="449"/>
      <c r="TSR391" s="449"/>
      <c r="TSS391" s="449"/>
      <c r="TST391" s="449"/>
      <c r="TSU391" s="449"/>
      <c r="TSV391" s="449"/>
      <c r="TSW391" s="449"/>
      <c r="TSX391" s="449"/>
      <c r="TSY391" s="449"/>
      <c r="TSZ391" s="449"/>
      <c r="TTA391" s="449"/>
      <c r="TTB391" s="449"/>
      <c r="TTC391" s="449"/>
      <c r="TTD391" s="449"/>
      <c r="TTE391" s="449"/>
      <c r="TTF391" s="449"/>
      <c r="TTG391" s="449"/>
      <c r="TTH391" s="449"/>
      <c r="TTI391" s="449"/>
      <c r="TTJ391" s="449"/>
      <c r="TTK391" s="449"/>
      <c r="TTL391" s="449"/>
      <c r="TTM391" s="449"/>
      <c r="TTN391" s="449"/>
      <c r="TTO391" s="449"/>
      <c r="TTP391" s="449"/>
      <c r="TTQ391" s="449"/>
      <c r="TTR391" s="449"/>
      <c r="TTS391" s="449"/>
      <c r="TTT391" s="449"/>
      <c r="TTU391" s="449"/>
      <c r="TTV391" s="449"/>
      <c r="TTW391" s="449"/>
      <c r="TTX391" s="449"/>
      <c r="TTY391" s="449"/>
      <c r="TTZ391" s="449"/>
      <c r="TUA391" s="449"/>
      <c r="TUB391" s="449"/>
      <c r="TUC391" s="449"/>
      <c r="TUD391" s="449"/>
      <c r="TUE391" s="449"/>
      <c r="TUF391" s="449"/>
      <c r="TUG391" s="449"/>
      <c r="TUH391" s="449"/>
      <c r="TUI391" s="449"/>
      <c r="TUJ391" s="449"/>
      <c r="TUK391" s="449"/>
      <c r="TUL391" s="449"/>
      <c r="TUM391" s="449"/>
      <c r="TUN391" s="449"/>
      <c r="TUO391" s="449"/>
      <c r="TUP391" s="449"/>
      <c r="TUQ391" s="449"/>
      <c r="TUR391" s="449"/>
      <c r="TUS391" s="449"/>
      <c r="TUT391" s="449"/>
      <c r="TUU391" s="449"/>
      <c r="TUV391" s="449"/>
      <c r="TUW391" s="449"/>
      <c r="TUX391" s="449"/>
      <c r="TUY391" s="449"/>
      <c r="TUZ391" s="449"/>
      <c r="TVA391" s="449"/>
      <c r="TVB391" s="449"/>
      <c r="TVC391" s="449"/>
      <c r="TVD391" s="449"/>
      <c r="TVE391" s="449"/>
      <c r="TVF391" s="449"/>
      <c r="TVG391" s="449"/>
      <c r="TVH391" s="449"/>
      <c r="TVI391" s="449"/>
      <c r="TVJ391" s="449"/>
      <c r="TVK391" s="449"/>
      <c r="TVL391" s="449"/>
      <c r="TVM391" s="449"/>
      <c r="TVN391" s="449"/>
      <c r="TVO391" s="449"/>
      <c r="TVP391" s="449"/>
      <c r="TVQ391" s="449"/>
      <c r="TVR391" s="449"/>
      <c r="TVS391" s="449"/>
      <c r="TVT391" s="449"/>
      <c r="TVU391" s="449"/>
      <c r="TVV391" s="449"/>
      <c r="TVW391" s="449"/>
      <c r="TVX391" s="449"/>
      <c r="TVY391" s="449"/>
      <c r="TVZ391" s="449"/>
      <c r="TWA391" s="449"/>
      <c r="TWB391" s="449"/>
      <c r="TWC391" s="449"/>
      <c r="TWD391" s="449"/>
      <c r="TWE391" s="449"/>
      <c r="TWF391" s="449"/>
      <c r="TWG391" s="449"/>
      <c r="TWH391" s="449"/>
      <c r="TWI391" s="449"/>
      <c r="TWJ391" s="449"/>
      <c r="TWK391" s="449"/>
      <c r="TWL391" s="449"/>
      <c r="TWM391" s="449"/>
      <c r="TWN391" s="449"/>
      <c r="TWO391" s="449"/>
      <c r="TWP391" s="449"/>
      <c r="TWQ391" s="449"/>
      <c r="TWR391" s="449"/>
      <c r="TWS391" s="449"/>
      <c r="TWT391" s="449"/>
      <c r="TWU391" s="449"/>
      <c r="TWV391" s="449"/>
      <c r="TWW391" s="449"/>
      <c r="TWX391" s="449"/>
      <c r="TWY391" s="449"/>
      <c r="TWZ391" s="449"/>
      <c r="TXA391" s="449"/>
      <c r="TXB391" s="449"/>
      <c r="TXC391" s="449"/>
      <c r="TXD391" s="449"/>
      <c r="TXE391" s="449"/>
      <c r="TXF391" s="449"/>
      <c r="TXG391" s="449"/>
      <c r="TXH391" s="449"/>
      <c r="TXI391" s="449"/>
      <c r="TXJ391" s="449"/>
      <c r="TXK391" s="449"/>
      <c r="TXL391" s="449"/>
      <c r="TXM391" s="449"/>
      <c r="TXN391" s="449"/>
      <c r="TXO391" s="449"/>
      <c r="TXP391" s="449"/>
      <c r="TXQ391" s="449"/>
      <c r="TXR391" s="449"/>
      <c r="TXS391" s="449"/>
      <c r="TXT391" s="449"/>
      <c r="TXU391" s="449"/>
      <c r="TXV391" s="449"/>
      <c r="TXW391" s="449"/>
      <c r="TXX391" s="449"/>
      <c r="TXY391" s="449"/>
      <c r="TXZ391" s="449"/>
      <c r="TYA391" s="449"/>
      <c r="TYB391" s="449"/>
      <c r="TYC391" s="449"/>
      <c r="TYD391" s="449"/>
      <c r="TYE391" s="449"/>
      <c r="TYF391" s="449"/>
      <c r="TYG391" s="449"/>
      <c r="TYH391" s="449"/>
      <c r="TYI391" s="449"/>
      <c r="TYJ391" s="449"/>
      <c r="TYK391" s="449"/>
      <c r="TYL391" s="449"/>
      <c r="TYM391" s="449"/>
      <c r="TYN391" s="449"/>
      <c r="TYO391" s="449"/>
      <c r="TYP391" s="449"/>
      <c r="TYQ391" s="449"/>
      <c r="TYR391" s="449"/>
      <c r="TYS391" s="449"/>
      <c r="TYT391" s="449"/>
      <c r="TYU391" s="449"/>
      <c r="TYV391" s="449"/>
      <c r="TYW391" s="449"/>
      <c r="TYX391" s="449"/>
      <c r="TYY391" s="449"/>
      <c r="TYZ391" s="449"/>
      <c r="TZA391" s="449"/>
      <c r="TZB391" s="449"/>
      <c r="TZC391" s="449"/>
      <c r="TZD391" s="449"/>
      <c r="TZE391" s="449"/>
      <c r="TZF391" s="449"/>
      <c r="TZG391" s="449"/>
      <c r="TZH391" s="449"/>
      <c r="TZI391" s="449"/>
      <c r="TZJ391" s="449"/>
      <c r="TZK391" s="449"/>
      <c r="TZL391" s="449"/>
      <c r="TZM391" s="449"/>
      <c r="TZN391" s="449"/>
      <c r="TZO391" s="449"/>
      <c r="TZP391" s="449"/>
      <c r="TZQ391" s="449"/>
      <c r="TZR391" s="449"/>
      <c r="TZS391" s="449"/>
      <c r="TZT391" s="449"/>
      <c r="TZU391" s="449"/>
      <c r="TZV391" s="449"/>
      <c r="TZW391" s="449"/>
      <c r="TZX391" s="449"/>
      <c r="TZY391" s="449"/>
      <c r="TZZ391" s="449"/>
      <c r="UAA391" s="449"/>
      <c r="UAB391" s="449"/>
      <c r="UAC391" s="449"/>
      <c r="UAD391" s="449"/>
      <c r="UAE391" s="449"/>
      <c r="UAF391" s="449"/>
      <c r="UAG391" s="449"/>
      <c r="UAH391" s="449"/>
      <c r="UAI391" s="449"/>
      <c r="UAJ391" s="449"/>
      <c r="UAK391" s="449"/>
      <c r="UAL391" s="449"/>
      <c r="UAM391" s="449"/>
      <c r="UAN391" s="449"/>
      <c r="UAO391" s="449"/>
      <c r="UAP391" s="449"/>
      <c r="UAQ391" s="449"/>
      <c r="UAR391" s="449"/>
      <c r="UAS391" s="449"/>
      <c r="UAT391" s="449"/>
      <c r="UAU391" s="449"/>
      <c r="UAV391" s="449"/>
      <c r="UAW391" s="449"/>
      <c r="UAX391" s="449"/>
      <c r="UAY391" s="449"/>
      <c r="UAZ391" s="449"/>
      <c r="UBA391" s="449"/>
      <c r="UBB391" s="449"/>
      <c r="UBC391" s="449"/>
      <c r="UBD391" s="449"/>
      <c r="UBE391" s="449"/>
      <c r="UBF391" s="449"/>
      <c r="UBG391" s="449"/>
      <c r="UBH391" s="449"/>
      <c r="UBI391" s="449"/>
      <c r="UBJ391" s="449"/>
      <c r="UBK391" s="449"/>
      <c r="UBL391" s="449"/>
      <c r="UBM391" s="449"/>
      <c r="UBN391" s="449"/>
      <c r="UBO391" s="449"/>
      <c r="UBP391" s="449"/>
      <c r="UBQ391" s="449"/>
      <c r="UBR391" s="449"/>
      <c r="UBS391" s="449"/>
      <c r="UBT391" s="449"/>
      <c r="UBU391" s="449"/>
      <c r="UBV391" s="449"/>
      <c r="UBW391" s="449"/>
      <c r="UBX391" s="449"/>
      <c r="UBY391" s="449"/>
      <c r="UBZ391" s="449"/>
      <c r="UCA391" s="449"/>
      <c r="UCB391" s="449"/>
      <c r="UCC391" s="449"/>
      <c r="UCD391" s="449"/>
      <c r="UCE391" s="449"/>
      <c r="UCF391" s="449"/>
      <c r="UCG391" s="449"/>
      <c r="UCH391" s="449"/>
      <c r="UCI391" s="449"/>
      <c r="UCJ391" s="449"/>
      <c r="UCK391" s="449"/>
      <c r="UCL391" s="449"/>
      <c r="UCM391" s="449"/>
      <c r="UCN391" s="449"/>
      <c r="UCO391" s="449"/>
      <c r="UCP391" s="449"/>
      <c r="UCQ391" s="449"/>
      <c r="UCR391" s="449"/>
      <c r="UCS391" s="449"/>
      <c r="UCT391" s="449"/>
      <c r="UCU391" s="449"/>
      <c r="UCV391" s="449"/>
      <c r="UCW391" s="449"/>
      <c r="UCX391" s="449"/>
      <c r="UCY391" s="449"/>
      <c r="UCZ391" s="449"/>
      <c r="UDA391" s="449"/>
      <c r="UDB391" s="449"/>
      <c r="UDC391" s="449"/>
      <c r="UDD391" s="449"/>
      <c r="UDE391" s="449"/>
      <c r="UDF391" s="449"/>
      <c r="UDG391" s="449"/>
      <c r="UDH391" s="449"/>
      <c r="UDI391" s="449"/>
      <c r="UDJ391" s="449"/>
      <c r="UDK391" s="449"/>
      <c r="UDL391" s="449"/>
      <c r="UDM391" s="449"/>
      <c r="UDN391" s="449"/>
      <c r="UDO391" s="449"/>
      <c r="UDP391" s="449"/>
      <c r="UDQ391" s="449"/>
      <c r="UDR391" s="449"/>
      <c r="UDS391" s="449"/>
      <c r="UDT391" s="449"/>
      <c r="UDU391" s="449"/>
      <c r="UDV391" s="449"/>
      <c r="UDW391" s="449"/>
      <c r="UDX391" s="449"/>
      <c r="UDY391" s="449"/>
      <c r="UDZ391" s="449"/>
      <c r="UEA391" s="449"/>
      <c r="UEB391" s="449"/>
      <c r="UEC391" s="449"/>
      <c r="UED391" s="449"/>
      <c r="UEE391" s="449"/>
      <c r="UEF391" s="449"/>
      <c r="UEG391" s="449"/>
      <c r="UEH391" s="449"/>
      <c r="UEI391" s="449"/>
      <c r="UEJ391" s="449"/>
      <c r="UEK391" s="449"/>
      <c r="UEL391" s="449"/>
      <c r="UEM391" s="449"/>
      <c r="UEN391" s="449"/>
      <c r="UEO391" s="449"/>
      <c r="UEP391" s="449"/>
      <c r="UEQ391" s="449"/>
      <c r="UER391" s="449"/>
      <c r="UES391" s="449"/>
      <c r="UET391" s="449"/>
      <c r="UEU391" s="449"/>
      <c r="UEV391" s="449"/>
      <c r="UEW391" s="449"/>
      <c r="UEX391" s="449"/>
      <c r="UEY391" s="449"/>
      <c r="UEZ391" s="449"/>
      <c r="UFA391" s="449"/>
      <c r="UFB391" s="449"/>
      <c r="UFC391" s="449"/>
      <c r="UFD391" s="449"/>
      <c r="UFE391" s="449"/>
      <c r="UFF391" s="449"/>
      <c r="UFG391" s="449"/>
      <c r="UFH391" s="449"/>
      <c r="UFI391" s="449"/>
      <c r="UFJ391" s="449"/>
      <c r="UFK391" s="449"/>
      <c r="UFL391" s="449"/>
      <c r="UFM391" s="449"/>
      <c r="UFN391" s="449"/>
      <c r="UFO391" s="449"/>
      <c r="UFP391" s="449"/>
      <c r="UFQ391" s="449"/>
      <c r="UFR391" s="449"/>
      <c r="UFS391" s="449"/>
      <c r="UFT391" s="449"/>
      <c r="UFU391" s="449"/>
      <c r="UFV391" s="449"/>
      <c r="UFW391" s="449"/>
      <c r="UFX391" s="449"/>
      <c r="UFY391" s="449"/>
      <c r="UFZ391" s="449"/>
      <c r="UGA391" s="449"/>
      <c r="UGB391" s="449"/>
      <c r="UGC391" s="449"/>
      <c r="UGD391" s="449"/>
      <c r="UGE391" s="449"/>
      <c r="UGF391" s="449"/>
      <c r="UGG391" s="449"/>
      <c r="UGH391" s="449"/>
      <c r="UGI391" s="449"/>
      <c r="UGJ391" s="449"/>
      <c r="UGK391" s="449"/>
      <c r="UGL391" s="449"/>
      <c r="UGM391" s="449"/>
      <c r="UGN391" s="449"/>
      <c r="UGO391" s="449"/>
      <c r="UGP391" s="449"/>
      <c r="UGQ391" s="449"/>
      <c r="UGR391" s="449"/>
      <c r="UGS391" s="449"/>
      <c r="UGT391" s="449"/>
      <c r="UGU391" s="449"/>
      <c r="UGV391" s="449"/>
      <c r="UGW391" s="449"/>
      <c r="UGX391" s="449"/>
      <c r="UGY391" s="449"/>
      <c r="UGZ391" s="449"/>
      <c r="UHA391" s="449"/>
      <c r="UHB391" s="449"/>
      <c r="UHC391" s="449"/>
      <c r="UHD391" s="449"/>
      <c r="UHE391" s="449"/>
      <c r="UHF391" s="449"/>
      <c r="UHG391" s="449"/>
      <c r="UHH391" s="449"/>
      <c r="UHI391" s="449"/>
      <c r="UHJ391" s="449"/>
      <c r="UHK391" s="449"/>
      <c r="UHL391" s="449"/>
      <c r="UHM391" s="449"/>
      <c r="UHN391" s="449"/>
      <c r="UHO391" s="449"/>
      <c r="UHP391" s="449"/>
      <c r="UHQ391" s="449"/>
      <c r="UHR391" s="449"/>
      <c r="UHS391" s="449"/>
      <c r="UHT391" s="449"/>
      <c r="UHU391" s="449"/>
      <c r="UHV391" s="449"/>
      <c r="UHW391" s="449"/>
      <c r="UHX391" s="449"/>
      <c r="UHY391" s="449"/>
      <c r="UHZ391" s="449"/>
      <c r="UIA391" s="449"/>
      <c r="UIB391" s="449"/>
      <c r="UIC391" s="449"/>
      <c r="UID391" s="449"/>
      <c r="UIE391" s="449"/>
      <c r="UIF391" s="449"/>
      <c r="UIG391" s="449"/>
      <c r="UIH391" s="449"/>
      <c r="UII391" s="449"/>
      <c r="UIJ391" s="449"/>
      <c r="UIK391" s="449"/>
      <c r="UIL391" s="449"/>
      <c r="UIM391" s="449"/>
      <c r="UIN391" s="449"/>
      <c r="UIO391" s="449"/>
      <c r="UIP391" s="449"/>
      <c r="UIQ391" s="449"/>
      <c r="UIR391" s="449"/>
      <c r="UIS391" s="449"/>
      <c r="UIT391" s="449"/>
      <c r="UIU391" s="449"/>
      <c r="UIV391" s="449"/>
      <c r="UIW391" s="449"/>
      <c r="UIX391" s="449"/>
      <c r="UIY391" s="449"/>
      <c r="UIZ391" s="449"/>
      <c r="UJA391" s="449"/>
      <c r="UJB391" s="449"/>
      <c r="UJC391" s="449"/>
      <c r="UJD391" s="449"/>
      <c r="UJE391" s="449"/>
      <c r="UJF391" s="449"/>
      <c r="UJG391" s="449"/>
      <c r="UJH391" s="449"/>
      <c r="UJI391" s="449"/>
      <c r="UJJ391" s="449"/>
      <c r="UJK391" s="449"/>
      <c r="UJL391" s="449"/>
      <c r="UJM391" s="449"/>
      <c r="UJN391" s="449"/>
      <c r="UJO391" s="449"/>
      <c r="UJP391" s="449"/>
      <c r="UJQ391" s="449"/>
      <c r="UJR391" s="449"/>
      <c r="UJS391" s="449"/>
      <c r="UJT391" s="449"/>
      <c r="UJU391" s="449"/>
      <c r="UJV391" s="449"/>
      <c r="UJW391" s="449"/>
      <c r="UJX391" s="449"/>
      <c r="UJY391" s="449"/>
      <c r="UJZ391" s="449"/>
      <c r="UKA391" s="449"/>
      <c r="UKB391" s="449"/>
      <c r="UKC391" s="449"/>
      <c r="UKD391" s="449"/>
      <c r="UKE391" s="449"/>
      <c r="UKF391" s="449"/>
      <c r="UKG391" s="449"/>
      <c r="UKH391" s="449"/>
      <c r="UKI391" s="449"/>
      <c r="UKJ391" s="449"/>
      <c r="UKK391" s="449"/>
      <c r="UKL391" s="449"/>
      <c r="UKM391" s="449"/>
      <c r="UKN391" s="449"/>
      <c r="UKO391" s="449"/>
      <c r="UKP391" s="449"/>
      <c r="UKQ391" s="449"/>
      <c r="UKR391" s="449"/>
      <c r="UKS391" s="449"/>
      <c r="UKT391" s="449"/>
      <c r="UKU391" s="449"/>
      <c r="UKV391" s="449"/>
      <c r="UKW391" s="449"/>
      <c r="UKX391" s="449"/>
      <c r="UKY391" s="449"/>
      <c r="UKZ391" s="449"/>
      <c r="ULA391" s="449"/>
      <c r="ULB391" s="449"/>
      <c r="ULC391" s="449"/>
      <c r="ULD391" s="449"/>
      <c r="ULE391" s="449"/>
      <c r="ULF391" s="449"/>
      <c r="ULG391" s="449"/>
      <c r="ULH391" s="449"/>
      <c r="ULI391" s="449"/>
      <c r="ULJ391" s="449"/>
      <c r="ULK391" s="449"/>
      <c r="ULL391" s="449"/>
      <c r="ULM391" s="449"/>
      <c r="ULN391" s="449"/>
      <c r="ULO391" s="449"/>
      <c r="ULP391" s="449"/>
      <c r="ULQ391" s="449"/>
      <c r="ULR391" s="449"/>
      <c r="ULS391" s="449"/>
      <c r="ULT391" s="449"/>
      <c r="ULU391" s="449"/>
      <c r="ULV391" s="449"/>
      <c r="ULW391" s="449"/>
      <c r="ULX391" s="449"/>
      <c r="ULY391" s="449"/>
      <c r="ULZ391" s="449"/>
      <c r="UMA391" s="449"/>
      <c r="UMB391" s="449"/>
      <c r="UMC391" s="449"/>
      <c r="UMD391" s="449"/>
      <c r="UME391" s="449"/>
      <c r="UMF391" s="449"/>
      <c r="UMG391" s="449"/>
      <c r="UMH391" s="449"/>
      <c r="UMI391" s="449"/>
      <c r="UMJ391" s="449"/>
      <c r="UMK391" s="449"/>
      <c r="UML391" s="449"/>
      <c r="UMM391" s="449"/>
      <c r="UMN391" s="449"/>
      <c r="UMO391" s="449"/>
      <c r="UMP391" s="449"/>
      <c r="UMQ391" s="449"/>
      <c r="UMR391" s="449"/>
      <c r="UMS391" s="449"/>
      <c r="UMT391" s="449"/>
      <c r="UMU391" s="449"/>
      <c r="UMV391" s="449"/>
      <c r="UMW391" s="449"/>
      <c r="UMX391" s="449"/>
      <c r="UMY391" s="449"/>
      <c r="UMZ391" s="449"/>
      <c r="UNA391" s="449"/>
      <c r="UNB391" s="449"/>
      <c r="UNC391" s="449"/>
      <c r="UND391" s="449"/>
      <c r="UNE391" s="449"/>
      <c r="UNF391" s="449"/>
      <c r="UNG391" s="449"/>
      <c r="UNH391" s="449"/>
      <c r="UNI391" s="449"/>
      <c r="UNJ391" s="449"/>
      <c r="UNK391" s="449"/>
      <c r="UNL391" s="449"/>
      <c r="UNM391" s="449"/>
      <c r="UNN391" s="449"/>
      <c r="UNO391" s="449"/>
      <c r="UNP391" s="449"/>
      <c r="UNQ391" s="449"/>
      <c r="UNR391" s="449"/>
      <c r="UNS391" s="449"/>
      <c r="UNT391" s="449"/>
      <c r="UNU391" s="449"/>
      <c r="UNV391" s="449"/>
      <c r="UNW391" s="449"/>
      <c r="UNX391" s="449"/>
      <c r="UNY391" s="449"/>
      <c r="UNZ391" s="449"/>
      <c r="UOA391" s="449"/>
      <c r="UOB391" s="449"/>
      <c r="UOC391" s="449"/>
      <c r="UOD391" s="449"/>
      <c r="UOE391" s="449"/>
      <c r="UOF391" s="449"/>
      <c r="UOG391" s="449"/>
      <c r="UOH391" s="449"/>
      <c r="UOI391" s="449"/>
      <c r="UOJ391" s="449"/>
      <c r="UOK391" s="449"/>
      <c r="UOL391" s="449"/>
      <c r="UOM391" s="449"/>
      <c r="UON391" s="449"/>
      <c r="UOO391" s="449"/>
      <c r="UOP391" s="449"/>
      <c r="UOQ391" s="449"/>
      <c r="UOR391" s="449"/>
      <c r="UOS391" s="449"/>
      <c r="UOT391" s="449"/>
      <c r="UOU391" s="449"/>
      <c r="UOV391" s="449"/>
      <c r="UOW391" s="449"/>
      <c r="UOX391" s="449"/>
      <c r="UOY391" s="449"/>
      <c r="UOZ391" s="449"/>
      <c r="UPA391" s="449"/>
      <c r="UPB391" s="449"/>
      <c r="UPC391" s="449"/>
      <c r="UPD391" s="449"/>
      <c r="UPE391" s="449"/>
      <c r="UPF391" s="449"/>
      <c r="UPG391" s="449"/>
      <c r="UPH391" s="449"/>
      <c r="UPI391" s="449"/>
      <c r="UPJ391" s="449"/>
      <c r="UPK391" s="449"/>
      <c r="UPL391" s="449"/>
      <c r="UPM391" s="449"/>
      <c r="UPN391" s="449"/>
      <c r="UPO391" s="449"/>
      <c r="UPP391" s="449"/>
      <c r="UPQ391" s="449"/>
      <c r="UPR391" s="449"/>
      <c r="UPS391" s="449"/>
      <c r="UPT391" s="449"/>
      <c r="UPU391" s="449"/>
      <c r="UPV391" s="449"/>
      <c r="UPW391" s="449"/>
      <c r="UPX391" s="449"/>
      <c r="UPY391" s="449"/>
      <c r="UPZ391" s="449"/>
      <c r="UQA391" s="449"/>
      <c r="UQB391" s="449"/>
      <c r="UQC391" s="449"/>
      <c r="UQD391" s="449"/>
      <c r="UQE391" s="449"/>
      <c r="UQF391" s="449"/>
      <c r="UQG391" s="449"/>
      <c r="UQH391" s="449"/>
      <c r="UQI391" s="449"/>
      <c r="UQJ391" s="449"/>
      <c r="UQK391" s="449"/>
      <c r="UQL391" s="449"/>
      <c r="UQM391" s="449"/>
      <c r="UQN391" s="449"/>
      <c r="UQO391" s="449"/>
      <c r="UQP391" s="449"/>
      <c r="UQQ391" s="449"/>
      <c r="UQR391" s="449"/>
      <c r="UQS391" s="449"/>
      <c r="UQT391" s="449"/>
      <c r="UQU391" s="449"/>
      <c r="UQV391" s="449"/>
      <c r="UQW391" s="449"/>
      <c r="UQX391" s="449"/>
      <c r="UQY391" s="449"/>
      <c r="UQZ391" s="449"/>
      <c r="URA391" s="449"/>
      <c r="URB391" s="449"/>
      <c r="URC391" s="449"/>
      <c r="URD391" s="449"/>
      <c r="URE391" s="449"/>
      <c r="URF391" s="449"/>
      <c r="URG391" s="449"/>
      <c r="URH391" s="449"/>
      <c r="URI391" s="449"/>
      <c r="URJ391" s="449"/>
      <c r="URK391" s="449"/>
      <c r="URL391" s="449"/>
      <c r="URM391" s="449"/>
      <c r="URN391" s="449"/>
      <c r="URO391" s="449"/>
      <c r="URP391" s="449"/>
      <c r="URQ391" s="449"/>
      <c r="URR391" s="449"/>
      <c r="URS391" s="449"/>
      <c r="URT391" s="449"/>
      <c r="URU391" s="449"/>
      <c r="URV391" s="449"/>
      <c r="URW391" s="449"/>
      <c r="URX391" s="449"/>
      <c r="URY391" s="449"/>
      <c r="URZ391" s="449"/>
      <c r="USA391" s="449"/>
      <c r="USB391" s="449"/>
      <c r="USC391" s="449"/>
      <c r="USD391" s="449"/>
      <c r="USE391" s="449"/>
      <c r="USF391" s="449"/>
      <c r="USG391" s="449"/>
      <c r="USH391" s="449"/>
      <c r="USI391" s="449"/>
      <c r="USJ391" s="449"/>
      <c r="USK391" s="449"/>
      <c r="USL391" s="449"/>
      <c r="USM391" s="449"/>
      <c r="USN391" s="449"/>
      <c r="USO391" s="449"/>
      <c r="USP391" s="449"/>
      <c r="USQ391" s="449"/>
      <c r="USR391" s="449"/>
      <c r="USS391" s="449"/>
      <c r="UST391" s="449"/>
      <c r="USU391" s="449"/>
      <c r="USV391" s="449"/>
      <c r="USW391" s="449"/>
      <c r="USX391" s="449"/>
      <c r="USY391" s="449"/>
      <c r="USZ391" s="449"/>
      <c r="UTA391" s="449"/>
      <c r="UTB391" s="449"/>
      <c r="UTC391" s="449"/>
      <c r="UTD391" s="449"/>
      <c r="UTE391" s="449"/>
      <c r="UTF391" s="449"/>
      <c r="UTG391" s="449"/>
      <c r="UTH391" s="449"/>
      <c r="UTI391" s="449"/>
      <c r="UTJ391" s="449"/>
      <c r="UTK391" s="449"/>
      <c r="UTL391" s="449"/>
      <c r="UTM391" s="449"/>
      <c r="UTN391" s="449"/>
      <c r="UTO391" s="449"/>
      <c r="UTP391" s="449"/>
      <c r="UTQ391" s="449"/>
      <c r="UTR391" s="449"/>
      <c r="UTS391" s="449"/>
      <c r="UTT391" s="449"/>
      <c r="UTU391" s="449"/>
      <c r="UTV391" s="449"/>
      <c r="UTW391" s="449"/>
      <c r="UTX391" s="449"/>
      <c r="UTY391" s="449"/>
      <c r="UTZ391" s="449"/>
      <c r="UUA391" s="449"/>
      <c r="UUB391" s="449"/>
      <c r="UUC391" s="449"/>
      <c r="UUD391" s="449"/>
      <c r="UUE391" s="449"/>
      <c r="UUF391" s="449"/>
      <c r="UUG391" s="449"/>
      <c r="UUH391" s="449"/>
      <c r="UUI391" s="449"/>
      <c r="UUJ391" s="449"/>
      <c r="UUK391" s="449"/>
      <c r="UUL391" s="449"/>
      <c r="UUM391" s="449"/>
      <c r="UUN391" s="449"/>
      <c r="UUO391" s="449"/>
      <c r="UUP391" s="449"/>
      <c r="UUQ391" s="449"/>
      <c r="UUR391" s="449"/>
      <c r="UUS391" s="449"/>
      <c r="UUT391" s="449"/>
      <c r="UUU391" s="449"/>
      <c r="UUV391" s="449"/>
      <c r="UUW391" s="449"/>
      <c r="UUX391" s="449"/>
      <c r="UUY391" s="449"/>
      <c r="UUZ391" s="449"/>
      <c r="UVA391" s="449"/>
      <c r="UVB391" s="449"/>
      <c r="UVC391" s="449"/>
      <c r="UVD391" s="449"/>
      <c r="UVE391" s="449"/>
      <c r="UVF391" s="449"/>
      <c r="UVG391" s="449"/>
      <c r="UVH391" s="449"/>
      <c r="UVI391" s="449"/>
      <c r="UVJ391" s="449"/>
      <c r="UVK391" s="449"/>
      <c r="UVL391" s="449"/>
      <c r="UVM391" s="449"/>
      <c r="UVN391" s="449"/>
      <c r="UVO391" s="449"/>
      <c r="UVP391" s="449"/>
      <c r="UVQ391" s="449"/>
      <c r="UVR391" s="449"/>
      <c r="UVS391" s="449"/>
      <c r="UVT391" s="449"/>
      <c r="UVU391" s="449"/>
      <c r="UVV391" s="449"/>
      <c r="UVW391" s="449"/>
      <c r="UVX391" s="449"/>
      <c r="UVY391" s="449"/>
      <c r="UVZ391" s="449"/>
      <c r="UWA391" s="449"/>
      <c r="UWB391" s="449"/>
      <c r="UWC391" s="449"/>
      <c r="UWD391" s="449"/>
      <c r="UWE391" s="449"/>
      <c r="UWF391" s="449"/>
      <c r="UWG391" s="449"/>
      <c r="UWH391" s="449"/>
      <c r="UWI391" s="449"/>
      <c r="UWJ391" s="449"/>
      <c r="UWK391" s="449"/>
      <c r="UWL391" s="449"/>
      <c r="UWM391" s="449"/>
      <c r="UWN391" s="449"/>
      <c r="UWO391" s="449"/>
      <c r="UWP391" s="449"/>
      <c r="UWQ391" s="449"/>
      <c r="UWR391" s="449"/>
      <c r="UWS391" s="449"/>
      <c r="UWT391" s="449"/>
      <c r="UWU391" s="449"/>
      <c r="UWV391" s="449"/>
      <c r="UWW391" s="449"/>
      <c r="UWX391" s="449"/>
      <c r="UWY391" s="449"/>
      <c r="UWZ391" s="449"/>
      <c r="UXA391" s="449"/>
      <c r="UXB391" s="449"/>
      <c r="UXC391" s="449"/>
      <c r="UXD391" s="449"/>
      <c r="UXE391" s="449"/>
      <c r="UXF391" s="449"/>
      <c r="UXG391" s="449"/>
      <c r="UXH391" s="449"/>
      <c r="UXI391" s="449"/>
      <c r="UXJ391" s="449"/>
      <c r="UXK391" s="449"/>
      <c r="UXL391" s="449"/>
      <c r="UXM391" s="449"/>
      <c r="UXN391" s="449"/>
      <c r="UXO391" s="449"/>
      <c r="UXP391" s="449"/>
      <c r="UXQ391" s="449"/>
      <c r="UXR391" s="449"/>
      <c r="UXS391" s="449"/>
      <c r="UXT391" s="449"/>
      <c r="UXU391" s="449"/>
      <c r="UXV391" s="449"/>
      <c r="UXW391" s="449"/>
      <c r="UXX391" s="449"/>
      <c r="UXY391" s="449"/>
      <c r="UXZ391" s="449"/>
      <c r="UYA391" s="449"/>
      <c r="UYB391" s="449"/>
      <c r="UYC391" s="449"/>
      <c r="UYD391" s="449"/>
      <c r="UYE391" s="449"/>
      <c r="UYF391" s="449"/>
      <c r="UYG391" s="449"/>
      <c r="UYH391" s="449"/>
      <c r="UYI391" s="449"/>
      <c r="UYJ391" s="449"/>
      <c r="UYK391" s="449"/>
      <c r="UYL391" s="449"/>
      <c r="UYM391" s="449"/>
      <c r="UYN391" s="449"/>
      <c r="UYO391" s="449"/>
      <c r="UYP391" s="449"/>
      <c r="UYQ391" s="449"/>
      <c r="UYR391" s="449"/>
      <c r="UYS391" s="449"/>
      <c r="UYT391" s="449"/>
      <c r="UYU391" s="449"/>
      <c r="UYV391" s="449"/>
      <c r="UYW391" s="449"/>
      <c r="UYX391" s="449"/>
      <c r="UYY391" s="449"/>
      <c r="UYZ391" s="449"/>
      <c r="UZA391" s="449"/>
      <c r="UZB391" s="449"/>
      <c r="UZC391" s="449"/>
      <c r="UZD391" s="449"/>
      <c r="UZE391" s="449"/>
      <c r="UZF391" s="449"/>
      <c r="UZG391" s="449"/>
      <c r="UZH391" s="449"/>
      <c r="UZI391" s="449"/>
      <c r="UZJ391" s="449"/>
      <c r="UZK391" s="449"/>
      <c r="UZL391" s="449"/>
      <c r="UZM391" s="449"/>
      <c r="UZN391" s="449"/>
      <c r="UZO391" s="449"/>
      <c r="UZP391" s="449"/>
      <c r="UZQ391" s="449"/>
      <c r="UZR391" s="449"/>
      <c r="UZS391" s="449"/>
      <c r="UZT391" s="449"/>
      <c r="UZU391" s="449"/>
      <c r="UZV391" s="449"/>
      <c r="UZW391" s="449"/>
      <c r="UZX391" s="449"/>
      <c r="UZY391" s="449"/>
      <c r="UZZ391" s="449"/>
      <c r="VAA391" s="449"/>
      <c r="VAB391" s="449"/>
      <c r="VAC391" s="449"/>
      <c r="VAD391" s="449"/>
      <c r="VAE391" s="449"/>
      <c r="VAF391" s="449"/>
      <c r="VAG391" s="449"/>
      <c r="VAH391" s="449"/>
      <c r="VAI391" s="449"/>
      <c r="VAJ391" s="449"/>
      <c r="VAK391" s="449"/>
      <c r="VAL391" s="449"/>
      <c r="VAM391" s="449"/>
      <c r="VAN391" s="449"/>
      <c r="VAO391" s="449"/>
      <c r="VAP391" s="449"/>
      <c r="VAQ391" s="449"/>
      <c r="VAR391" s="449"/>
      <c r="VAS391" s="449"/>
      <c r="VAT391" s="449"/>
      <c r="VAU391" s="449"/>
      <c r="VAV391" s="449"/>
      <c r="VAW391" s="449"/>
      <c r="VAX391" s="449"/>
      <c r="VAY391" s="449"/>
      <c r="VAZ391" s="449"/>
      <c r="VBA391" s="449"/>
      <c r="VBB391" s="449"/>
      <c r="VBC391" s="449"/>
      <c r="VBD391" s="449"/>
      <c r="VBE391" s="449"/>
      <c r="VBF391" s="449"/>
      <c r="VBG391" s="449"/>
      <c r="VBH391" s="449"/>
      <c r="VBI391" s="449"/>
      <c r="VBJ391" s="449"/>
      <c r="VBK391" s="449"/>
      <c r="VBL391" s="449"/>
      <c r="VBM391" s="449"/>
      <c r="VBN391" s="449"/>
      <c r="VBO391" s="449"/>
      <c r="VBP391" s="449"/>
      <c r="VBQ391" s="449"/>
      <c r="VBR391" s="449"/>
      <c r="VBS391" s="449"/>
      <c r="VBT391" s="449"/>
      <c r="VBU391" s="449"/>
      <c r="VBV391" s="449"/>
      <c r="VBW391" s="449"/>
      <c r="VBX391" s="449"/>
      <c r="VBY391" s="449"/>
      <c r="VBZ391" s="449"/>
      <c r="VCA391" s="449"/>
      <c r="VCB391" s="449"/>
      <c r="VCC391" s="449"/>
      <c r="VCD391" s="449"/>
      <c r="VCE391" s="449"/>
      <c r="VCF391" s="449"/>
      <c r="VCG391" s="449"/>
      <c r="VCH391" s="449"/>
      <c r="VCI391" s="449"/>
      <c r="VCJ391" s="449"/>
      <c r="VCK391" s="449"/>
      <c r="VCL391" s="449"/>
      <c r="VCM391" s="449"/>
      <c r="VCN391" s="449"/>
      <c r="VCO391" s="449"/>
      <c r="VCP391" s="449"/>
      <c r="VCQ391" s="449"/>
      <c r="VCR391" s="449"/>
      <c r="VCS391" s="449"/>
      <c r="VCT391" s="449"/>
      <c r="VCU391" s="449"/>
      <c r="VCV391" s="449"/>
      <c r="VCW391" s="449"/>
      <c r="VCX391" s="449"/>
      <c r="VCY391" s="449"/>
      <c r="VCZ391" s="449"/>
      <c r="VDA391" s="449"/>
      <c r="VDB391" s="449"/>
      <c r="VDC391" s="449"/>
      <c r="VDD391" s="449"/>
      <c r="VDE391" s="449"/>
      <c r="VDF391" s="449"/>
      <c r="VDG391" s="449"/>
      <c r="VDH391" s="449"/>
      <c r="VDI391" s="449"/>
      <c r="VDJ391" s="449"/>
      <c r="VDK391" s="449"/>
      <c r="VDL391" s="449"/>
      <c r="VDM391" s="449"/>
      <c r="VDN391" s="449"/>
      <c r="VDO391" s="449"/>
      <c r="VDP391" s="449"/>
      <c r="VDQ391" s="449"/>
      <c r="VDR391" s="449"/>
      <c r="VDS391" s="449"/>
      <c r="VDT391" s="449"/>
      <c r="VDU391" s="449"/>
      <c r="VDV391" s="449"/>
      <c r="VDW391" s="449"/>
      <c r="VDX391" s="449"/>
      <c r="VDY391" s="449"/>
      <c r="VDZ391" s="449"/>
      <c r="VEA391" s="449"/>
      <c r="VEB391" s="449"/>
      <c r="VEC391" s="449"/>
      <c r="VED391" s="449"/>
      <c r="VEE391" s="449"/>
      <c r="VEF391" s="449"/>
      <c r="VEG391" s="449"/>
      <c r="VEH391" s="449"/>
      <c r="VEI391" s="449"/>
      <c r="VEJ391" s="449"/>
      <c r="VEK391" s="449"/>
      <c r="VEL391" s="449"/>
      <c r="VEM391" s="449"/>
      <c r="VEN391" s="449"/>
      <c r="VEO391" s="449"/>
      <c r="VEP391" s="449"/>
      <c r="VEQ391" s="449"/>
      <c r="VER391" s="449"/>
      <c r="VES391" s="449"/>
      <c r="VET391" s="449"/>
      <c r="VEU391" s="449"/>
      <c r="VEV391" s="449"/>
      <c r="VEW391" s="449"/>
      <c r="VEX391" s="449"/>
      <c r="VEY391" s="449"/>
      <c r="VEZ391" s="449"/>
      <c r="VFA391" s="449"/>
      <c r="VFB391" s="449"/>
      <c r="VFC391" s="449"/>
      <c r="VFD391" s="449"/>
      <c r="VFE391" s="449"/>
      <c r="VFF391" s="449"/>
      <c r="VFG391" s="449"/>
      <c r="VFH391" s="449"/>
      <c r="VFI391" s="449"/>
      <c r="VFJ391" s="449"/>
      <c r="VFK391" s="449"/>
      <c r="VFL391" s="449"/>
      <c r="VFM391" s="449"/>
      <c r="VFN391" s="449"/>
      <c r="VFO391" s="449"/>
      <c r="VFP391" s="449"/>
      <c r="VFQ391" s="449"/>
      <c r="VFR391" s="449"/>
      <c r="VFS391" s="449"/>
      <c r="VFT391" s="449"/>
      <c r="VFU391" s="449"/>
      <c r="VFV391" s="449"/>
      <c r="VFW391" s="449"/>
      <c r="VFX391" s="449"/>
      <c r="VFY391" s="449"/>
      <c r="VFZ391" s="449"/>
      <c r="VGA391" s="449"/>
      <c r="VGB391" s="449"/>
      <c r="VGC391" s="449"/>
      <c r="VGD391" s="449"/>
      <c r="VGE391" s="449"/>
      <c r="VGF391" s="449"/>
      <c r="VGG391" s="449"/>
      <c r="VGH391" s="449"/>
      <c r="VGI391" s="449"/>
      <c r="VGJ391" s="449"/>
      <c r="VGK391" s="449"/>
      <c r="VGL391" s="449"/>
      <c r="VGM391" s="449"/>
      <c r="VGN391" s="449"/>
      <c r="VGO391" s="449"/>
      <c r="VGP391" s="449"/>
      <c r="VGQ391" s="449"/>
      <c r="VGR391" s="449"/>
      <c r="VGS391" s="449"/>
      <c r="VGT391" s="449"/>
      <c r="VGU391" s="449"/>
      <c r="VGV391" s="449"/>
      <c r="VGW391" s="449"/>
      <c r="VGX391" s="449"/>
      <c r="VGY391" s="449"/>
      <c r="VGZ391" s="449"/>
      <c r="VHA391" s="449"/>
      <c r="VHB391" s="449"/>
      <c r="VHC391" s="449"/>
      <c r="VHD391" s="449"/>
      <c r="VHE391" s="449"/>
      <c r="VHF391" s="449"/>
      <c r="VHG391" s="449"/>
      <c r="VHH391" s="449"/>
      <c r="VHI391" s="449"/>
      <c r="VHJ391" s="449"/>
      <c r="VHK391" s="449"/>
      <c r="VHL391" s="449"/>
      <c r="VHM391" s="449"/>
      <c r="VHN391" s="449"/>
      <c r="VHO391" s="449"/>
      <c r="VHP391" s="449"/>
      <c r="VHQ391" s="449"/>
      <c r="VHR391" s="449"/>
      <c r="VHS391" s="449"/>
      <c r="VHT391" s="449"/>
      <c r="VHU391" s="449"/>
      <c r="VHV391" s="449"/>
      <c r="VHW391" s="449"/>
      <c r="VHX391" s="449"/>
      <c r="VHY391" s="449"/>
      <c r="VHZ391" s="449"/>
      <c r="VIA391" s="449"/>
      <c r="VIB391" s="449"/>
      <c r="VIC391" s="449"/>
      <c r="VID391" s="449"/>
      <c r="VIE391" s="449"/>
      <c r="VIF391" s="449"/>
      <c r="VIG391" s="449"/>
      <c r="VIH391" s="449"/>
      <c r="VII391" s="449"/>
      <c r="VIJ391" s="449"/>
      <c r="VIK391" s="449"/>
      <c r="VIL391" s="449"/>
      <c r="VIM391" s="449"/>
      <c r="VIN391" s="449"/>
      <c r="VIO391" s="449"/>
      <c r="VIP391" s="449"/>
      <c r="VIQ391" s="449"/>
      <c r="VIR391" s="449"/>
      <c r="VIS391" s="449"/>
      <c r="VIT391" s="449"/>
      <c r="VIU391" s="449"/>
      <c r="VIV391" s="449"/>
      <c r="VIW391" s="449"/>
      <c r="VIX391" s="449"/>
      <c r="VIY391" s="449"/>
      <c r="VIZ391" s="449"/>
      <c r="VJA391" s="449"/>
      <c r="VJB391" s="449"/>
      <c r="VJC391" s="449"/>
      <c r="VJD391" s="449"/>
      <c r="VJE391" s="449"/>
      <c r="VJF391" s="449"/>
      <c r="VJG391" s="449"/>
      <c r="VJH391" s="449"/>
      <c r="VJI391" s="449"/>
      <c r="VJJ391" s="449"/>
      <c r="VJK391" s="449"/>
      <c r="VJL391" s="449"/>
      <c r="VJM391" s="449"/>
      <c r="VJN391" s="449"/>
      <c r="VJO391" s="449"/>
      <c r="VJP391" s="449"/>
      <c r="VJQ391" s="449"/>
      <c r="VJR391" s="449"/>
      <c r="VJS391" s="449"/>
      <c r="VJT391" s="449"/>
      <c r="VJU391" s="449"/>
      <c r="VJV391" s="449"/>
      <c r="VJW391" s="449"/>
      <c r="VJX391" s="449"/>
      <c r="VJY391" s="449"/>
      <c r="VJZ391" s="449"/>
      <c r="VKA391" s="449"/>
      <c r="VKB391" s="449"/>
      <c r="VKC391" s="449"/>
      <c r="VKD391" s="449"/>
      <c r="VKE391" s="449"/>
      <c r="VKF391" s="449"/>
      <c r="VKG391" s="449"/>
      <c r="VKH391" s="449"/>
      <c r="VKI391" s="449"/>
      <c r="VKJ391" s="449"/>
      <c r="VKK391" s="449"/>
      <c r="VKL391" s="449"/>
      <c r="VKM391" s="449"/>
      <c r="VKN391" s="449"/>
      <c r="VKO391" s="449"/>
      <c r="VKP391" s="449"/>
      <c r="VKQ391" s="449"/>
      <c r="VKR391" s="449"/>
      <c r="VKS391" s="449"/>
      <c r="VKT391" s="449"/>
      <c r="VKU391" s="449"/>
      <c r="VKV391" s="449"/>
      <c r="VKW391" s="449"/>
      <c r="VKX391" s="449"/>
      <c r="VKY391" s="449"/>
      <c r="VKZ391" s="449"/>
      <c r="VLA391" s="449"/>
      <c r="VLB391" s="449"/>
      <c r="VLC391" s="449"/>
      <c r="VLD391" s="449"/>
      <c r="VLE391" s="449"/>
      <c r="VLF391" s="449"/>
      <c r="VLG391" s="449"/>
      <c r="VLH391" s="449"/>
      <c r="VLI391" s="449"/>
      <c r="VLJ391" s="449"/>
      <c r="VLK391" s="449"/>
      <c r="VLL391" s="449"/>
      <c r="VLM391" s="449"/>
      <c r="VLN391" s="449"/>
      <c r="VLO391" s="449"/>
      <c r="VLP391" s="449"/>
      <c r="VLQ391" s="449"/>
      <c r="VLR391" s="449"/>
      <c r="VLS391" s="449"/>
      <c r="VLT391" s="449"/>
      <c r="VLU391" s="449"/>
      <c r="VLV391" s="449"/>
      <c r="VLW391" s="449"/>
      <c r="VLX391" s="449"/>
      <c r="VLY391" s="449"/>
      <c r="VLZ391" s="449"/>
      <c r="VMA391" s="449"/>
      <c r="VMB391" s="449"/>
      <c r="VMC391" s="449"/>
      <c r="VMD391" s="449"/>
      <c r="VME391" s="449"/>
      <c r="VMF391" s="449"/>
      <c r="VMG391" s="449"/>
      <c r="VMH391" s="449"/>
      <c r="VMI391" s="449"/>
      <c r="VMJ391" s="449"/>
      <c r="VMK391" s="449"/>
      <c r="VML391" s="449"/>
      <c r="VMM391" s="449"/>
      <c r="VMN391" s="449"/>
      <c r="VMO391" s="449"/>
      <c r="VMP391" s="449"/>
      <c r="VMQ391" s="449"/>
      <c r="VMR391" s="449"/>
      <c r="VMS391" s="449"/>
      <c r="VMT391" s="449"/>
      <c r="VMU391" s="449"/>
      <c r="VMV391" s="449"/>
      <c r="VMW391" s="449"/>
      <c r="VMX391" s="449"/>
      <c r="VMY391" s="449"/>
      <c r="VMZ391" s="449"/>
      <c r="VNA391" s="449"/>
      <c r="VNB391" s="449"/>
      <c r="VNC391" s="449"/>
      <c r="VND391" s="449"/>
      <c r="VNE391" s="449"/>
      <c r="VNF391" s="449"/>
      <c r="VNG391" s="449"/>
      <c r="VNH391" s="449"/>
      <c r="VNI391" s="449"/>
      <c r="VNJ391" s="449"/>
      <c r="VNK391" s="449"/>
      <c r="VNL391" s="449"/>
      <c r="VNM391" s="449"/>
      <c r="VNN391" s="449"/>
      <c r="VNO391" s="449"/>
      <c r="VNP391" s="449"/>
      <c r="VNQ391" s="449"/>
      <c r="VNR391" s="449"/>
      <c r="VNS391" s="449"/>
      <c r="VNT391" s="449"/>
      <c r="VNU391" s="449"/>
      <c r="VNV391" s="449"/>
      <c r="VNW391" s="449"/>
      <c r="VNX391" s="449"/>
      <c r="VNY391" s="449"/>
      <c r="VNZ391" s="449"/>
      <c r="VOA391" s="449"/>
      <c r="VOB391" s="449"/>
      <c r="VOC391" s="449"/>
      <c r="VOD391" s="449"/>
      <c r="VOE391" s="449"/>
      <c r="VOF391" s="449"/>
      <c r="VOG391" s="449"/>
      <c r="VOH391" s="449"/>
      <c r="VOI391" s="449"/>
      <c r="VOJ391" s="449"/>
      <c r="VOK391" s="449"/>
      <c r="VOL391" s="449"/>
      <c r="VOM391" s="449"/>
      <c r="VON391" s="449"/>
      <c r="VOO391" s="449"/>
      <c r="VOP391" s="449"/>
      <c r="VOQ391" s="449"/>
      <c r="VOR391" s="449"/>
      <c r="VOS391" s="449"/>
      <c r="VOT391" s="449"/>
      <c r="VOU391" s="449"/>
      <c r="VOV391" s="449"/>
      <c r="VOW391" s="449"/>
      <c r="VOX391" s="449"/>
      <c r="VOY391" s="449"/>
      <c r="VOZ391" s="449"/>
      <c r="VPA391" s="449"/>
      <c r="VPB391" s="449"/>
      <c r="VPC391" s="449"/>
      <c r="VPD391" s="449"/>
      <c r="VPE391" s="449"/>
      <c r="VPF391" s="449"/>
      <c r="VPG391" s="449"/>
      <c r="VPH391" s="449"/>
      <c r="VPI391" s="449"/>
      <c r="VPJ391" s="449"/>
      <c r="VPK391" s="449"/>
      <c r="VPL391" s="449"/>
      <c r="VPM391" s="449"/>
      <c r="VPN391" s="449"/>
      <c r="VPO391" s="449"/>
      <c r="VPP391" s="449"/>
      <c r="VPQ391" s="449"/>
      <c r="VPR391" s="449"/>
      <c r="VPS391" s="449"/>
      <c r="VPT391" s="449"/>
      <c r="VPU391" s="449"/>
      <c r="VPV391" s="449"/>
      <c r="VPW391" s="449"/>
      <c r="VPX391" s="449"/>
      <c r="VPY391" s="449"/>
      <c r="VPZ391" s="449"/>
      <c r="VQA391" s="449"/>
      <c r="VQB391" s="449"/>
      <c r="VQC391" s="449"/>
      <c r="VQD391" s="449"/>
      <c r="VQE391" s="449"/>
      <c r="VQF391" s="449"/>
      <c r="VQG391" s="449"/>
      <c r="VQH391" s="449"/>
      <c r="VQI391" s="449"/>
      <c r="VQJ391" s="449"/>
      <c r="VQK391" s="449"/>
      <c r="VQL391" s="449"/>
      <c r="VQM391" s="449"/>
      <c r="VQN391" s="449"/>
      <c r="VQO391" s="449"/>
      <c r="VQP391" s="449"/>
      <c r="VQQ391" s="449"/>
      <c r="VQR391" s="449"/>
      <c r="VQS391" s="449"/>
      <c r="VQT391" s="449"/>
      <c r="VQU391" s="449"/>
      <c r="VQV391" s="449"/>
      <c r="VQW391" s="449"/>
      <c r="VQX391" s="449"/>
      <c r="VQY391" s="449"/>
      <c r="VQZ391" s="449"/>
      <c r="VRA391" s="449"/>
      <c r="VRB391" s="449"/>
      <c r="VRC391" s="449"/>
      <c r="VRD391" s="449"/>
      <c r="VRE391" s="449"/>
      <c r="VRF391" s="449"/>
      <c r="VRG391" s="449"/>
      <c r="VRH391" s="449"/>
      <c r="VRI391" s="449"/>
      <c r="VRJ391" s="449"/>
      <c r="VRK391" s="449"/>
      <c r="VRL391" s="449"/>
      <c r="VRM391" s="449"/>
      <c r="VRN391" s="449"/>
      <c r="VRO391" s="449"/>
      <c r="VRP391" s="449"/>
      <c r="VRQ391" s="449"/>
      <c r="VRR391" s="449"/>
      <c r="VRS391" s="449"/>
      <c r="VRT391" s="449"/>
      <c r="VRU391" s="449"/>
      <c r="VRV391" s="449"/>
      <c r="VRW391" s="449"/>
      <c r="VRX391" s="449"/>
      <c r="VRY391" s="449"/>
      <c r="VRZ391" s="449"/>
      <c r="VSA391" s="449"/>
      <c r="VSB391" s="449"/>
      <c r="VSC391" s="449"/>
      <c r="VSD391" s="449"/>
      <c r="VSE391" s="449"/>
      <c r="VSF391" s="449"/>
      <c r="VSG391" s="449"/>
      <c r="VSH391" s="449"/>
      <c r="VSI391" s="449"/>
      <c r="VSJ391" s="449"/>
      <c r="VSK391" s="449"/>
      <c r="VSL391" s="449"/>
      <c r="VSM391" s="449"/>
      <c r="VSN391" s="449"/>
      <c r="VSO391" s="449"/>
      <c r="VSP391" s="449"/>
      <c r="VSQ391" s="449"/>
      <c r="VSR391" s="449"/>
      <c r="VSS391" s="449"/>
      <c r="VST391" s="449"/>
      <c r="VSU391" s="449"/>
      <c r="VSV391" s="449"/>
      <c r="VSW391" s="449"/>
      <c r="VSX391" s="449"/>
      <c r="VSY391" s="449"/>
      <c r="VSZ391" s="449"/>
      <c r="VTA391" s="449"/>
      <c r="VTB391" s="449"/>
      <c r="VTC391" s="449"/>
      <c r="VTD391" s="449"/>
      <c r="VTE391" s="449"/>
      <c r="VTF391" s="449"/>
      <c r="VTG391" s="449"/>
      <c r="VTH391" s="449"/>
      <c r="VTI391" s="449"/>
      <c r="VTJ391" s="449"/>
      <c r="VTK391" s="449"/>
      <c r="VTL391" s="449"/>
      <c r="VTM391" s="449"/>
      <c r="VTN391" s="449"/>
      <c r="VTO391" s="449"/>
      <c r="VTP391" s="449"/>
      <c r="VTQ391" s="449"/>
      <c r="VTR391" s="449"/>
      <c r="VTS391" s="449"/>
      <c r="VTT391" s="449"/>
      <c r="VTU391" s="449"/>
      <c r="VTV391" s="449"/>
      <c r="VTW391" s="449"/>
      <c r="VTX391" s="449"/>
      <c r="VTY391" s="449"/>
      <c r="VTZ391" s="449"/>
      <c r="VUA391" s="449"/>
      <c r="VUB391" s="449"/>
      <c r="VUC391" s="449"/>
      <c r="VUD391" s="449"/>
      <c r="VUE391" s="449"/>
      <c r="VUF391" s="449"/>
      <c r="VUG391" s="449"/>
      <c r="VUH391" s="449"/>
      <c r="VUI391" s="449"/>
      <c r="VUJ391" s="449"/>
      <c r="VUK391" s="449"/>
      <c r="VUL391" s="449"/>
      <c r="VUM391" s="449"/>
      <c r="VUN391" s="449"/>
      <c r="VUO391" s="449"/>
      <c r="VUP391" s="449"/>
      <c r="VUQ391" s="449"/>
      <c r="VUR391" s="449"/>
      <c r="VUS391" s="449"/>
      <c r="VUT391" s="449"/>
      <c r="VUU391" s="449"/>
      <c r="VUV391" s="449"/>
      <c r="VUW391" s="449"/>
      <c r="VUX391" s="449"/>
      <c r="VUY391" s="449"/>
      <c r="VUZ391" s="449"/>
      <c r="VVA391" s="449"/>
      <c r="VVB391" s="449"/>
      <c r="VVC391" s="449"/>
      <c r="VVD391" s="449"/>
      <c r="VVE391" s="449"/>
      <c r="VVF391" s="449"/>
      <c r="VVG391" s="449"/>
      <c r="VVH391" s="449"/>
      <c r="VVI391" s="449"/>
      <c r="VVJ391" s="449"/>
      <c r="VVK391" s="449"/>
      <c r="VVL391" s="449"/>
      <c r="VVM391" s="449"/>
      <c r="VVN391" s="449"/>
      <c r="VVO391" s="449"/>
      <c r="VVP391" s="449"/>
      <c r="VVQ391" s="449"/>
      <c r="VVR391" s="449"/>
      <c r="VVS391" s="449"/>
      <c r="VVT391" s="449"/>
      <c r="VVU391" s="449"/>
      <c r="VVV391" s="449"/>
      <c r="VVW391" s="449"/>
      <c r="VVX391" s="449"/>
      <c r="VVY391" s="449"/>
      <c r="VVZ391" s="449"/>
      <c r="VWA391" s="449"/>
      <c r="VWB391" s="449"/>
      <c r="VWC391" s="449"/>
      <c r="VWD391" s="449"/>
      <c r="VWE391" s="449"/>
      <c r="VWF391" s="449"/>
      <c r="VWG391" s="449"/>
      <c r="VWH391" s="449"/>
      <c r="VWI391" s="449"/>
      <c r="VWJ391" s="449"/>
      <c r="VWK391" s="449"/>
      <c r="VWL391" s="449"/>
      <c r="VWM391" s="449"/>
      <c r="VWN391" s="449"/>
      <c r="VWO391" s="449"/>
      <c r="VWP391" s="449"/>
      <c r="VWQ391" s="449"/>
      <c r="VWR391" s="449"/>
      <c r="VWS391" s="449"/>
      <c r="VWT391" s="449"/>
      <c r="VWU391" s="449"/>
      <c r="VWV391" s="449"/>
      <c r="VWW391" s="449"/>
      <c r="VWX391" s="449"/>
      <c r="VWY391" s="449"/>
      <c r="VWZ391" s="449"/>
      <c r="VXA391" s="449"/>
      <c r="VXB391" s="449"/>
      <c r="VXC391" s="449"/>
      <c r="VXD391" s="449"/>
      <c r="VXE391" s="449"/>
      <c r="VXF391" s="449"/>
      <c r="VXG391" s="449"/>
      <c r="VXH391" s="449"/>
      <c r="VXI391" s="449"/>
      <c r="VXJ391" s="449"/>
      <c r="VXK391" s="449"/>
      <c r="VXL391" s="449"/>
      <c r="VXM391" s="449"/>
      <c r="VXN391" s="449"/>
      <c r="VXO391" s="449"/>
      <c r="VXP391" s="449"/>
      <c r="VXQ391" s="449"/>
      <c r="VXR391" s="449"/>
      <c r="VXS391" s="449"/>
      <c r="VXT391" s="449"/>
      <c r="VXU391" s="449"/>
      <c r="VXV391" s="449"/>
      <c r="VXW391" s="449"/>
      <c r="VXX391" s="449"/>
      <c r="VXY391" s="449"/>
      <c r="VXZ391" s="449"/>
      <c r="VYA391" s="449"/>
      <c r="VYB391" s="449"/>
      <c r="VYC391" s="449"/>
      <c r="VYD391" s="449"/>
      <c r="VYE391" s="449"/>
      <c r="VYF391" s="449"/>
      <c r="VYG391" s="449"/>
      <c r="VYH391" s="449"/>
      <c r="VYI391" s="449"/>
      <c r="VYJ391" s="449"/>
      <c r="VYK391" s="449"/>
      <c r="VYL391" s="449"/>
      <c r="VYM391" s="449"/>
      <c r="VYN391" s="449"/>
      <c r="VYO391" s="449"/>
      <c r="VYP391" s="449"/>
      <c r="VYQ391" s="449"/>
      <c r="VYR391" s="449"/>
      <c r="VYS391" s="449"/>
      <c r="VYT391" s="449"/>
      <c r="VYU391" s="449"/>
      <c r="VYV391" s="449"/>
      <c r="VYW391" s="449"/>
      <c r="VYX391" s="449"/>
      <c r="VYY391" s="449"/>
      <c r="VYZ391" s="449"/>
      <c r="VZA391" s="449"/>
      <c r="VZB391" s="449"/>
      <c r="VZC391" s="449"/>
      <c r="VZD391" s="449"/>
      <c r="VZE391" s="449"/>
      <c r="VZF391" s="449"/>
      <c r="VZG391" s="449"/>
      <c r="VZH391" s="449"/>
      <c r="VZI391" s="449"/>
      <c r="VZJ391" s="449"/>
      <c r="VZK391" s="449"/>
      <c r="VZL391" s="449"/>
      <c r="VZM391" s="449"/>
      <c r="VZN391" s="449"/>
      <c r="VZO391" s="449"/>
      <c r="VZP391" s="449"/>
      <c r="VZQ391" s="449"/>
      <c r="VZR391" s="449"/>
      <c r="VZS391" s="449"/>
      <c r="VZT391" s="449"/>
      <c r="VZU391" s="449"/>
      <c r="VZV391" s="449"/>
      <c r="VZW391" s="449"/>
      <c r="VZX391" s="449"/>
      <c r="VZY391" s="449"/>
      <c r="VZZ391" s="449"/>
      <c r="WAA391" s="449"/>
      <c r="WAB391" s="449"/>
      <c r="WAC391" s="449"/>
      <c r="WAD391" s="449"/>
      <c r="WAE391" s="449"/>
      <c r="WAF391" s="449"/>
      <c r="WAG391" s="449"/>
      <c r="WAH391" s="449"/>
      <c r="WAI391" s="449"/>
      <c r="WAJ391" s="449"/>
      <c r="WAK391" s="449"/>
      <c r="WAL391" s="449"/>
      <c r="WAM391" s="449"/>
      <c r="WAN391" s="449"/>
      <c r="WAO391" s="449"/>
      <c r="WAP391" s="449"/>
      <c r="WAQ391" s="449"/>
      <c r="WAR391" s="449"/>
      <c r="WAS391" s="449"/>
      <c r="WAT391" s="449"/>
      <c r="WAU391" s="449"/>
      <c r="WAV391" s="449"/>
      <c r="WAW391" s="449"/>
      <c r="WAX391" s="449"/>
      <c r="WAY391" s="449"/>
      <c r="WAZ391" s="449"/>
      <c r="WBA391" s="449"/>
      <c r="WBB391" s="449"/>
      <c r="WBC391" s="449"/>
      <c r="WBD391" s="449"/>
      <c r="WBE391" s="449"/>
      <c r="WBF391" s="449"/>
      <c r="WBG391" s="449"/>
      <c r="WBH391" s="449"/>
      <c r="WBI391" s="449"/>
      <c r="WBJ391" s="449"/>
      <c r="WBK391" s="449"/>
      <c r="WBL391" s="449"/>
      <c r="WBM391" s="449"/>
      <c r="WBN391" s="449"/>
      <c r="WBO391" s="449"/>
      <c r="WBP391" s="449"/>
      <c r="WBQ391" s="449"/>
      <c r="WBR391" s="449"/>
      <c r="WBS391" s="449"/>
      <c r="WBT391" s="449"/>
      <c r="WBU391" s="449"/>
      <c r="WBV391" s="449"/>
      <c r="WBW391" s="449"/>
      <c r="WBX391" s="449"/>
      <c r="WBY391" s="449"/>
      <c r="WBZ391" s="449"/>
      <c r="WCA391" s="449"/>
      <c r="WCB391" s="449"/>
      <c r="WCC391" s="449"/>
      <c r="WCD391" s="449"/>
      <c r="WCE391" s="449"/>
      <c r="WCF391" s="449"/>
      <c r="WCG391" s="449"/>
      <c r="WCH391" s="449"/>
      <c r="WCI391" s="449"/>
      <c r="WCJ391" s="449"/>
      <c r="WCK391" s="449"/>
      <c r="WCL391" s="449"/>
      <c r="WCM391" s="449"/>
      <c r="WCN391" s="449"/>
      <c r="WCO391" s="449"/>
      <c r="WCP391" s="449"/>
      <c r="WCQ391" s="449"/>
      <c r="WCR391" s="449"/>
      <c r="WCS391" s="449"/>
      <c r="WCT391" s="449"/>
      <c r="WCU391" s="449"/>
      <c r="WCV391" s="449"/>
      <c r="WCW391" s="449"/>
      <c r="WCX391" s="449"/>
      <c r="WCY391" s="449"/>
      <c r="WCZ391" s="449"/>
      <c r="WDA391" s="449"/>
      <c r="WDB391" s="449"/>
      <c r="WDC391" s="449"/>
      <c r="WDD391" s="449"/>
      <c r="WDE391" s="449"/>
      <c r="WDF391" s="449"/>
      <c r="WDG391" s="449"/>
      <c r="WDH391" s="449"/>
      <c r="WDI391" s="449"/>
      <c r="WDJ391" s="449"/>
      <c r="WDK391" s="449"/>
      <c r="WDL391" s="449"/>
      <c r="WDM391" s="449"/>
      <c r="WDN391" s="449"/>
      <c r="WDO391" s="449"/>
      <c r="WDP391" s="449"/>
      <c r="WDQ391" s="449"/>
      <c r="WDR391" s="449"/>
      <c r="WDS391" s="449"/>
      <c r="WDT391" s="449"/>
      <c r="WDU391" s="449"/>
      <c r="WDV391" s="449"/>
      <c r="WDW391" s="449"/>
      <c r="WDX391" s="449"/>
      <c r="WDY391" s="449"/>
      <c r="WDZ391" s="449"/>
      <c r="WEA391" s="449"/>
      <c r="WEB391" s="449"/>
      <c r="WEC391" s="449"/>
      <c r="WED391" s="449"/>
      <c r="WEE391" s="449"/>
      <c r="WEF391" s="449"/>
      <c r="WEG391" s="449"/>
      <c r="WEH391" s="449"/>
      <c r="WEI391" s="449"/>
      <c r="WEJ391" s="449"/>
      <c r="WEK391" s="449"/>
      <c r="WEL391" s="449"/>
      <c r="WEM391" s="449"/>
      <c r="WEN391" s="449"/>
      <c r="WEO391" s="449"/>
      <c r="WEP391" s="449"/>
      <c r="WEQ391" s="449"/>
      <c r="WER391" s="449"/>
      <c r="WES391" s="449"/>
      <c r="WET391" s="449"/>
      <c r="WEU391" s="449"/>
      <c r="WEV391" s="449"/>
      <c r="WEW391" s="449"/>
      <c r="WEX391" s="449"/>
      <c r="WEY391" s="449"/>
      <c r="WEZ391" s="449"/>
      <c r="WFA391" s="449"/>
      <c r="WFB391" s="449"/>
      <c r="WFC391" s="449"/>
      <c r="WFD391" s="449"/>
      <c r="WFE391" s="449"/>
      <c r="WFF391" s="449"/>
      <c r="WFG391" s="449"/>
      <c r="WFH391" s="449"/>
      <c r="WFI391" s="449"/>
      <c r="WFJ391" s="449"/>
      <c r="WFK391" s="449"/>
      <c r="WFL391" s="449"/>
      <c r="WFM391" s="449"/>
      <c r="WFN391" s="449"/>
      <c r="WFO391" s="449"/>
      <c r="WFP391" s="449"/>
      <c r="WFQ391" s="449"/>
      <c r="WFR391" s="449"/>
      <c r="WFS391" s="449"/>
      <c r="WFT391" s="449"/>
      <c r="WFU391" s="449"/>
      <c r="WFV391" s="449"/>
      <c r="WFW391" s="449"/>
      <c r="WFX391" s="449"/>
      <c r="WFY391" s="449"/>
      <c r="WFZ391" s="449"/>
      <c r="WGA391" s="449"/>
      <c r="WGB391" s="449"/>
      <c r="WGC391" s="449"/>
      <c r="WGD391" s="449"/>
      <c r="WGE391" s="449"/>
      <c r="WGF391" s="449"/>
      <c r="WGG391" s="449"/>
      <c r="WGH391" s="449"/>
      <c r="WGI391" s="449"/>
      <c r="WGJ391" s="449"/>
      <c r="WGK391" s="449"/>
      <c r="WGL391" s="449"/>
      <c r="WGM391" s="449"/>
      <c r="WGN391" s="449"/>
      <c r="WGO391" s="449"/>
      <c r="WGP391" s="449"/>
      <c r="WGQ391" s="449"/>
      <c r="WGR391" s="449"/>
      <c r="WGS391" s="449"/>
      <c r="WGT391" s="449"/>
      <c r="WGU391" s="449"/>
      <c r="WGV391" s="449"/>
      <c r="WGW391" s="449"/>
      <c r="WGX391" s="449"/>
      <c r="WGY391" s="449"/>
      <c r="WGZ391" s="449"/>
      <c r="WHA391" s="449"/>
      <c r="WHB391" s="449"/>
      <c r="WHC391" s="449"/>
      <c r="WHD391" s="449"/>
      <c r="WHE391" s="449"/>
      <c r="WHF391" s="449"/>
      <c r="WHG391" s="449"/>
      <c r="WHH391" s="449"/>
      <c r="WHI391" s="449"/>
      <c r="WHJ391" s="449"/>
      <c r="WHK391" s="449"/>
      <c r="WHL391" s="449"/>
      <c r="WHM391" s="449"/>
      <c r="WHN391" s="449"/>
      <c r="WHO391" s="449"/>
      <c r="WHP391" s="449"/>
      <c r="WHQ391" s="449"/>
      <c r="WHR391" s="449"/>
      <c r="WHS391" s="449"/>
      <c r="WHT391" s="449"/>
      <c r="WHU391" s="449"/>
      <c r="WHV391" s="449"/>
      <c r="WHW391" s="449"/>
      <c r="WHX391" s="449"/>
      <c r="WHY391" s="449"/>
      <c r="WHZ391" s="449"/>
      <c r="WIA391" s="449"/>
      <c r="WIB391" s="449"/>
      <c r="WIC391" s="449"/>
      <c r="WID391" s="449"/>
      <c r="WIE391" s="449"/>
      <c r="WIF391" s="449"/>
      <c r="WIG391" s="449"/>
      <c r="WIH391" s="449"/>
      <c r="WII391" s="449"/>
      <c r="WIJ391" s="449"/>
      <c r="WIK391" s="449"/>
      <c r="WIL391" s="449"/>
      <c r="WIM391" s="449"/>
      <c r="WIN391" s="449"/>
      <c r="WIO391" s="449"/>
      <c r="WIP391" s="449"/>
      <c r="WIQ391" s="449"/>
      <c r="WIR391" s="449"/>
      <c r="WIS391" s="449"/>
      <c r="WIT391" s="449"/>
      <c r="WIU391" s="449"/>
      <c r="WIV391" s="449"/>
      <c r="WIW391" s="449"/>
      <c r="WIX391" s="449"/>
      <c r="WIY391" s="449"/>
      <c r="WIZ391" s="449"/>
      <c r="WJA391" s="449"/>
      <c r="WJB391" s="449"/>
      <c r="WJC391" s="449"/>
      <c r="WJD391" s="449"/>
      <c r="WJE391" s="449"/>
      <c r="WJF391" s="449"/>
      <c r="WJG391" s="449"/>
      <c r="WJH391" s="449"/>
      <c r="WJI391" s="449"/>
      <c r="WJJ391" s="449"/>
      <c r="WJK391" s="449"/>
      <c r="WJL391" s="449"/>
      <c r="WJM391" s="449"/>
      <c r="WJN391" s="449"/>
      <c r="WJO391" s="449"/>
      <c r="WJP391" s="449"/>
      <c r="WJQ391" s="449"/>
      <c r="WJR391" s="449"/>
      <c r="WJS391" s="449"/>
      <c r="WJT391" s="449"/>
      <c r="WJU391" s="449"/>
      <c r="WJV391" s="449"/>
      <c r="WJW391" s="449"/>
      <c r="WJX391" s="449"/>
      <c r="WJY391" s="449"/>
      <c r="WJZ391" s="449"/>
      <c r="WKA391" s="449"/>
      <c r="WKB391" s="449"/>
      <c r="WKC391" s="449"/>
      <c r="WKD391" s="449"/>
      <c r="WKE391" s="449"/>
      <c r="WKF391" s="449"/>
      <c r="WKG391" s="449"/>
      <c r="WKH391" s="449"/>
      <c r="WKI391" s="449"/>
      <c r="WKJ391" s="449"/>
      <c r="WKK391" s="449"/>
      <c r="WKL391" s="449"/>
      <c r="WKM391" s="449"/>
      <c r="WKN391" s="449"/>
      <c r="WKO391" s="449"/>
      <c r="WKP391" s="449"/>
      <c r="WKQ391" s="449"/>
      <c r="WKR391" s="449"/>
      <c r="WKS391" s="449"/>
      <c r="WKT391" s="449"/>
      <c r="WKU391" s="449"/>
      <c r="WKV391" s="449"/>
      <c r="WKW391" s="449"/>
      <c r="WKX391" s="449"/>
      <c r="WKY391" s="449"/>
      <c r="WKZ391" s="449"/>
      <c r="WLA391" s="449"/>
      <c r="WLB391" s="449"/>
      <c r="WLC391" s="449"/>
      <c r="WLD391" s="449"/>
      <c r="WLE391" s="449"/>
      <c r="WLF391" s="449"/>
      <c r="WLG391" s="449"/>
      <c r="WLH391" s="449"/>
      <c r="WLI391" s="449"/>
      <c r="WLJ391" s="449"/>
      <c r="WLK391" s="449"/>
      <c r="WLL391" s="449"/>
      <c r="WLM391" s="449"/>
      <c r="WLN391" s="449"/>
      <c r="WLO391" s="449"/>
      <c r="WLP391" s="449"/>
      <c r="WLQ391" s="449"/>
      <c r="WLR391" s="449"/>
      <c r="WLS391" s="449"/>
      <c r="WLT391" s="449"/>
      <c r="WLU391" s="449"/>
      <c r="WLV391" s="449"/>
      <c r="WLW391" s="449"/>
      <c r="WLX391" s="449"/>
      <c r="WLY391" s="449"/>
      <c r="WLZ391" s="449"/>
      <c r="WMA391" s="449"/>
      <c r="WMB391" s="449"/>
      <c r="WMC391" s="449"/>
      <c r="WMD391" s="449"/>
      <c r="WME391" s="449"/>
      <c r="WMF391" s="449"/>
      <c r="WMG391" s="449"/>
      <c r="WMH391" s="449"/>
      <c r="WMI391" s="449"/>
      <c r="WMJ391" s="449"/>
      <c r="WMK391" s="449"/>
      <c r="WML391" s="449"/>
      <c r="WMM391" s="449"/>
      <c r="WMN391" s="449"/>
      <c r="WMO391" s="449"/>
      <c r="WMP391" s="449"/>
      <c r="WMQ391" s="449"/>
      <c r="WMR391" s="449"/>
      <c r="WMS391" s="449"/>
      <c r="WMT391" s="449"/>
      <c r="WMU391" s="449"/>
      <c r="WMV391" s="449"/>
      <c r="WMW391" s="449"/>
      <c r="WMX391" s="449"/>
      <c r="WMY391" s="449"/>
      <c r="WMZ391" s="449"/>
      <c r="WNA391" s="449"/>
      <c r="WNB391" s="449"/>
      <c r="WNC391" s="449"/>
      <c r="WND391" s="449"/>
      <c r="WNE391" s="449"/>
      <c r="WNF391" s="449"/>
      <c r="WNG391" s="449"/>
      <c r="WNH391" s="449"/>
      <c r="WNI391" s="449"/>
      <c r="WNJ391" s="449"/>
      <c r="WNK391" s="449"/>
      <c r="WNL391" s="449"/>
      <c r="WNM391" s="449"/>
      <c r="WNN391" s="449"/>
      <c r="WNO391" s="449"/>
      <c r="WNP391" s="449"/>
      <c r="WNQ391" s="449"/>
      <c r="WNR391" s="449"/>
      <c r="WNS391" s="449"/>
      <c r="WNT391" s="449"/>
      <c r="WNU391" s="449"/>
      <c r="WNV391" s="449"/>
      <c r="WNW391" s="449"/>
      <c r="WNX391" s="449"/>
      <c r="WNY391" s="449"/>
      <c r="WNZ391" s="449"/>
      <c r="WOA391" s="449"/>
      <c r="WOB391" s="449"/>
      <c r="WOC391" s="449"/>
      <c r="WOD391" s="449"/>
      <c r="WOE391" s="449"/>
      <c r="WOF391" s="449"/>
      <c r="WOG391" s="449"/>
      <c r="WOH391" s="449"/>
      <c r="WOI391" s="449"/>
      <c r="WOJ391" s="449"/>
      <c r="WOK391" s="449"/>
      <c r="WOL391" s="449"/>
      <c r="WOM391" s="449"/>
      <c r="WON391" s="449"/>
      <c r="WOO391" s="449"/>
      <c r="WOP391" s="449"/>
      <c r="WOQ391" s="449"/>
      <c r="WOR391" s="449"/>
      <c r="WOS391" s="449"/>
      <c r="WOT391" s="449"/>
      <c r="WOU391" s="449"/>
      <c r="WOV391" s="449"/>
      <c r="WOW391" s="449"/>
      <c r="WOX391" s="449"/>
      <c r="WOY391" s="449"/>
      <c r="WOZ391" s="449"/>
      <c r="WPA391" s="449"/>
      <c r="WPB391" s="449"/>
      <c r="WPC391" s="449"/>
      <c r="WPD391" s="449"/>
      <c r="WPE391" s="449"/>
      <c r="WPF391" s="449"/>
      <c r="WPG391" s="449"/>
      <c r="WPH391" s="449"/>
      <c r="WPI391" s="449"/>
      <c r="WPJ391" s="449"/>
      <c r="WPK391" s="449"/>
      <c r="WPL391" s="449"/>
      <c r="WPM391" s="449"/>
      <c r="WPN391" s="449"/>
      <c r="WPO391" s="449"/>
      <c r="WPP391" s="449"/>
      <c r="WPQ391" s="449"/>
      <c r="WPR391" s="449"/>
      <c r="WPS391" s="449"/>
      <c r="WPT391" s="449"/>
      <c r="WPU391" s="449"/>
      <c r="WPV391" s="449"/>
      <c r="WPW391" s="449"/>
      <c r="WPX391" s="449"/>
      <c r="WPY391" s="449"/>
      <c r="WPZ391" s="449"/>
      <c r="WQA391" s="449"/>
      <c r="WQB391" s="449"/>
      <c r="WQC391" s="449"/>
      <c r="WQD391" s="449"/>
      <c r="WQE391" s="449"/>
      <c r="WQF391" s="449"/>
      <c r="WQG391" s="449"/>
      <c r="WQH391" s="449"/>
      <c r="WQI391" s="449"/>
      <c r="WQJ391" s="449"/>
      <c r="WQK391" s="449"/>
      <c r="WQL391" s="449"/>
      <c r="WQM391" s="449"/>
      <c r="WQN391" s="449"/>
      <c r="WQO391" s="449"/>
      <c r="WQP391" s="449"/>
      <c r="WQQ391" s="449"/>
      <c r="WQR391" s="449"/>
      <c r="WQS391" s="449"/>
      <c r="WQT391" s="449"/>
      <c r="WQU391" s="449"/>
      <c r="WQV391" s="449"/>
      <c r="WQW391" s="449"/>
      <c r="WQX391" s="449"/>
      <c r="WQY391" s="449"/>
      <c r="WQZ391" s="449"/>
      <c r="WRA391" s="449"/>
      <c r="WRB391" s="449"/>
      <c r="WRC391" s="449"/>
      <c r="WRD391" s="449"/>
      <c r="WRE391" s="449"/>
      <c r="WRF391" s="449"/>
      <c r="WRG391" s="449"/>
      <c r="WRH391" s="449"/>
      <c r="WRI391" s="449"/>
      <c r="WRJ391" s="449"/>
      <c r="WRK391" s="449"/>
      <c r="WRL391" s="449"/>
      <c r="WRM391" s="449"/>
      <c r="WRN391" s="449"/>
      <c r="WRO391" s="449"/>
      <c r="WRP391" s="449"/>
      <c r="WRQ391" s="449"/>
      <c r="WRR391" s="449"/>
      <c r="WRS391" s="449"/>
      <c r="WRT391" s="449"/>
      <c r="WRU391" s="449"/>
      <c r="WRV391" s="449"/>
      <c r="WRW391" s="449"/>
      <c r="WRX391" s="449"/>
      <c r="WRY391" s="449"/>
      <c r="WRZ391" s="449"/>
      <c r="WSA391" s="449"/>
      <c r="WSB391" s="449"/>
      <c r="WSC391" s="449"/>
      <c r="WSD391" s="449"/>
      <c r="WSE391" s="449"/>
      <c r="WSF391" s="449"/>
      <c r="WSG391" s="449"/>
      <c r="WSH391" s="449"/>
      <c r="WSI391" s="449"/>
      <c r="WSJ391" s="449"/>
      <c r="WSK391" s="449"/>
      <c r="WSL391" s="449"/>
      <c r="WSM391" s="449"/>
      <c r="WSN391" s="449"/>
      <c r="WSO391" s="449"/>
      <c r="WSP391" s="449"/>
      <c r="WSQ391" s="449"/>
      <c r="WSR391" s="449"/>
      <c r="WSS391" s="449"/>
      <c r="WST391" s="449"/>
      <c r="WSU391" s="449"/>
      <c r="WSV391" s="449"/>
      <c r="WSW391" s="449"/>
      <c r="WSX391" s="449"/>
      <c r="WSY391" s="449"/>
      <c r="WSZ391" s="449"/>
      <c r="WTA391" s="449"/>
      <c r="WTB391" s="449"/>
      <c r="WTC391" s="449"/>
      <c r="WTD391" s="449"/>
      <c r="WTE391" s="449"/>
      <c r="WTF391" s="449"/>
      <c r="WTG391" s="449"/>
      <c r="WTH391" s="449"/>
      <c r="WTI391" s="449"/>
      <c r="WTJ391" s="449"/>
      <c r="WTK391" s="449"/>
      <c r="WTL391" s="449"/>
      <c r="WTM391" s="449"/>
      <c r="WTN391" s="449"/>
      <c r="WTO391" s="449"/>
      <c r="WTP391" s="449"/>
      <c r="WTQ391" s="449"/>
      <c r="WTR391" s="449"/>
      <c r="WTS391" s="449"/>
      <c r="WTT391" s="449"/>
      <c r="WTU391" s="449"/>
      <c r="WTV391" s="449"/>
      <c r="WTW391" s="449"/>
      <c r="WTX391" s="449"/>
      <c r="WTY391" s="449"/>
      <c r="WTZ391" s="449"/>
      <c r="WUA391" s="449"/>
      <c r="WUB391" s="449"/>
      <c r="WUC391" s="449"/>
      <c r="WUD391" s="449"/>
      <c r="WUE391" s="449"/>
      <c r="WUF391" s="449"/>
      <c r="WUG391" s="449"/>
      <c r="WUH391" s="449"/>
      <c r="WUI391" s="449"/>
      <c r="WUJ391" s="449"/>
      <c r="WUK391" s="449"/>
      <c r="WUL391" s="449"/>
      <c r="WUM391" s="449"/>
      <c r="WUN391" s="449"/>
      <c r="WUO391" s="449"/>
      <c r="WUP391" s="449"/>
      <c r="WUQ391" s="449"/>
      <c r="WUR391" s="449"/>
      <c r="WUS391" s="449"/>
      <c r="WUT391" s="449"/>
      <c r="WUU391" s="449"/>
      <c r="WUV391" s="449"/>
      <c r="WUW391" s="449"/>
      <c r="WUX391" s="449"/>
      <c r="WUY391" s="449"/>
      <c r="WUZ391" s="449"/>
      <c r="WVA391" s="449"/>
      <c r="WVB391" s="449"/>
      <c r="WVC391" s="449"/>
      <c r="WVD391" s="449"/>
      <c r="WVE391" s="449"/>
      <c r="WVF391" s="449"/>
      <c r="WVG391" s="449"/>
      <c r="WVH391" s="449"/>
      <c r="WVI391" s="449"/>
      <c r="WVJ391" s="449"/>
      <c r="WVK391" s="449"/>
      <c r="WVL391" s="449"/>
      <c r="WVM391" s="449"/>
      <c r="WVN391" s="449"/>
      <c r="WVO391" s="449"/>
      <c r="WVP391" s="449"/>
      <c r="WVQ391" s="449"/>
      <c r="WVR391" s="449"/>
      <c r="WVS391" s="449"/>
      <c r="WVT391" s="449"/>
      <c r="WVU391" s="449"/>
      <c r="WVV391" s="449"/>
      <c r="WVW391" s="449"/>
      <c r="WVX391" s="449"/>
      <c r="WVY391" s="449"/>
      <c r="WVZ391" s="449"/>
      <c r="WWA391" s="449"/>
      <c r="WWB391" s="449"/>
      <c r="WWC391" s="449"/>
      <c r="WWD391" s="449"/>
      <c r="WWE391" s="449"/>
      <c r="WWF391" s="449"/>
      <c r="WWG391" s="449"/>
      <c r="WWH391" s="449"/>
      <c r="WWI391" s="449"/>
      <c r="WWJ391" s="449"/>
      <c r="WWK391" s="449"/>
      <c r="WWL391" s="449"/>
      <c r="WWM391" s="449"/>
      <c r="WWN391" s="449"/>
      <c r="WWO391" s="449"/>
      <c r="WWP391" s="449"/>
      <c r="WWQ391" s="449"/>
      <c r="WWR391" s="449"/>
      <c r="WWS391" s="449"/>
      <c r="WWT391" s="449"/>
      <c r="WWU391" s="449"/>
      <c r="WWV391" s="449"/>
      <c r="WWW391" s="449"/>
      <c r="WWX391" s="449"/>
      <c r="WWY391" s="449"/>
      <c r="WWZ391" s="449"/>
      <c r="WXA391" s="449"/>
      <c r="WXB391" s="449"/>
      <c r="WXC391" s="449"/>
      <c r="WXD391" s="449"/>
      <c r="WXE391" s="449"/>
      <c r="WXF391" s="449"/>
      <c r="WXG391" s="449"/>
      <c r="WXH391" s="449"/>
      <c r="WXI391" s="449"/>
      <c r="WXJ391" s="449"/>
      <c r="WXK391" s="449"/>
      <c r="WXL391" s="449"/>
      <c r="WXM391" s="449"/>
      <c r="WXN391" s="449"/>
      <c r="WXO391" s="449"/>
      <c r="WXP391" s="449"/>
      <c r="WXQ391" s="449"/>
      <c r="WXR391" s="449"/>
      <c r="WXS391" s="449"/>
      <c r="WXT391" s="449"/>
      <c r="WXU391" s="449"/>
      <c r="WXV391" s="449"/>
      <c r="WXW391" s="449"/>
      <c r="WXX391" s="449"/>
      <c r="WXY391" s="449"/>
      <c r="WXZ391" s="449"/>
      <c r="WYA391" s="449"/>
      <c r="WYB391" s="449"/>
      <c r="WYC391" s="449"/>
      <c r="WYD391" s="449"/>
      <c r="WYE391" s="449"/>
      <c r="WYF391" s="449"/>
      <c r="WYG391" s="449"/>
      <c r="WYH391" s="449"/>
      <c r="WYI391" s="449"/>
      <c r="WYJ391" s="449"/>
      <c r="WYK391" s="449"/>
      <c r="WYL391" s="449"/>
      <c r="WYM391" s="449"/>
      <c r="WYN391" s="449"/>
      <c r="WYO391" s="449"/>
      <c r="WYP391" s="449"/>
      <c r="WYQ391" s="449"/>
      <c r="WYR391" s="449"/>
      <c r="WYS391" s="449"/>
      <c r="WYT391" s="449"/>
      <c r="WYU391" s="449"/>
      <c r="WYV391" s="449"/>
      <c r="WYW391" s="449"/>
      <c r="WYX391" s="449"/>
      <c r="WYY391" s="449"/>
      <c r="WYZ391" s="449"/>
      <c r="WZA391" s="449"/>
      <c r="WZB391" s="449"/>
      <c r="WZC391" s="449"/>
      <c r="WZD391" s="449"/>
      <c r="WZE391" s="449"/>
      <c r="WZF391" s="449"/>
      <c r="WZG391" s="449"/>
      <c r="WZH391" s="449"/>
      <c r="WZI391" s="449"/>
      <c r="WZJ391" s="449"/>
      <c r="WZK391" s="449"/>
      <c r="WZL391" s="449"/>
      <c r="WZM391" s="449"/>
      <c r="WZN391" s="449"/>
      <c r="WZO391" s="449"/>
      <c r="WZP391" s="449"/>
      <c r="WZQ391" s="449"/>
      <c r="WZR391" s="449"/>
      <c r="WZS391" s="449"/>
      <c r="WZT391" s="449"/>
      <c r="WZU391" s="449"/>
      <c r="WZV391" s="449"/>
      <c r="WZW391" s="449"/>
      <c r="WZX391" s="449"/>
      <c r="WZY391" s="449"/>
      <c r="WZZ391" s="449"/>
      <c r="XAA391" s="449"/>
      <c r="XAB391" s="449"/>
      <c r="XAC391" s="449"/>
      <c r="XAD391" s="449"/>
      <c r="XAE391" s="449"/>
      <c r="XAF391" s="449"/>
      <c r="XAG391" s="449"/>
      <c r="XAH391" s="449"/>
      <c r="XAI391" s="449"/>
      <c r="XAJ391" s="449"/>
      <c r="XAK391" s="449"/>
      <c r="XAL391" s="449"/>
      <c r="XAM391" s="449"/>
      <c r="XAN391" s="449"/>
      <c r="XAO391" s="449"/>
      <c r="XAP391" s="449"/>
      <c r="XAQ391" s="449"/>
      <c r="XAR391" s="449"/>
      <c r="XAS391" s="449"/>
      <c r="XAT391" s="449"/>
      <c r="XAU391" s="449"/>
      <c r="XAV391" s="449"/>
      <c r="XAW391" s="449"/>
      <c r="XAX391" s="449"/>
      <c r="XAY391" s="449"/>
      <c r="XAZ391" s="449"/>
      <c r="XBA391" s="449"/>
      <c r="XBB391" s="449"/>
      <c r="XBC391" s="449"/>
      <c r="XBD391" s="449"/>
      <c r="XBE391" s="449"/>
      <c r="XBF391" s="449"/>
      <c r="XBG391" s="449"/>
      <c r="XBH391" s="449"/>
      <c r="XBI391" s="449"/>
      <c r="XBJ391" s="449"/>
      <c r="XBK391" s="449"/>
      <c r="XBL391" s="449"/>
      <c r="XBM391" s="449"/>
      <c r="XBN391" s="449"/>
      <c r="XBO391" s="449"/>
      <c r="XBP391" s="449"/>
      <c r="XBQ391" s="449"/>
      <c r="XBR391" s="449"/>
      <c r="XBS391" s="449"/>
      <c r="XBT391" s="449"/>
      <c r="XBU391" s="449"/>
      <c r="XBV391" s="449"/>
      <c r="XBW391" s="449"/>
      <c r="XBX391" s="449"/>
      <c r="XBY391" s="449"/>
      <c r="XBZ391" s="449"/>
      <c r="XCA391" s="449"/>
      <c r="XCB391" s="449"/>
      <c r="XCC391" s="449"/>
      <c r="XCD391" s="449"/>
      <c r="XCE391" s="449"/>
      <c r="XCF391" s="449"/>
      <c r="XCG391" s="449"/>
      <c r="XCH391" s="449"/>
      <c r="XCI391" s="449"/>
      <c r="XCJ391" s="449"/>
      <c r="XCK391" s="449"/>
      <c r="XCL391" s="449"/>
      <c r="XCM391" s="449"/>
      <c r="XCN391" s="449"/>
      <c r="XCO391" s="449"/>
      <c r="XCP391" s="449"/>
      <c r="XCQ391" s="449"/>
      <c r="XCR391" s="449"/>
      <c r="XCS391" s="449"/>
      <c r="XCT391" s="449"/>
      <c r="XCU391" s="449"/>
      <c r="XCV391" s="449"/>
      <c r="XCW391" s="449"/>
      <c r="XCX391" s="449"/>
      <c r="XCY391" s="449"/>
      <c r="XCZ391" s="449"/>
      <c r="XDA391" s="449"/>
      <c r="XDB391" s="449"/>
      <c r="XDC391" s="449"/>
      <c r="XDD391" s="449"/>
      <c r="XDE391" s="449"/>
      <c r="XDF391" s="449"/>
      <c r="XDG391" s="449"/>
      <c r="XDH391" s="449"/>
      <c r="XDI391" s="449"/>
      <c r="XDJ391" s="449"/>
      <c r="XDK391" s="449"/>
      <c r="XDL391" s="449"/>
      <c r="XDM391" s="449"/>
      <c r="XDN391" s="449"/>
      <c r="XDO391" s="449"/>
      <c r="XDP391" s="449"/>
      <c r="XDQ391" s="449"/>
      <c r="XDR391" s="449"/>
      <c r="XDS391" s="449"/>
      <c r="XDT391" s="449"/>
      <c r="XDU391" s="449"/>
      <c r="XDV391" s="449"/>
      <c r="XDW391" s="449"/>
      <c r="XDX391" s="449"/>
      <c r="XDY391" s="449"/>
      <c r="XDZ391" s="449"/>
      <c r="XEA391" s="449"/>
      <c r="XEB391" s="449"/>
      <c r="XEC391" s="449"/>
      <c r="XED391" s="449"/>
      <c r="XEE391" s="449"/>
      <c r="XEF391" s="449"/>
      <c r="XEG391" s="449"/>
      <c r="XEH391" s="449"/>
      <c r="XEI391" s="449"/>
      <c r="XEJ391" s="449"/>
      <c r="XEK391" s="449"/>
      <c r="XEL391" s="449"/>
      <c r="XEM391" s="449"/>
      <c r="XEN391" s="449"/>
      <c r="XEO391" s="449"/>
      <c r="XEP391" s="449"/>
      <c r="XEQ391" s="449"/>
      <c r="XER391" s="449"/>
      <c r="XES391" s="449"/>
      <c r="XET391" s="449"/>
      <c r="XEU391" s="449"/>
      <c r="XEV391" s="449"/>
      <c r="XEW391" s="449"/>
      <c r="XEX391" s="449"/>
      <c r="XEY391" s="449"/>
      <c r="XEZ391" s="449"/>
      <c r="XFA391" s="449"/>
      <c r="XFB391" s="449"/>
      <c r="XFC391" s="449"/>
      <c r="XFD391" s="449"/>
    </row>
    <row r="392" spans="1:16384" ht="24.75" customHeight="1">
      <c r="A392" s="62"/>
      <c r="B392" s="408"/>
      <c r="C392" s="422" t="s">
        <v>392</v>
      </c>
      <c r="D392" s="392" t="s">
        <v>393</v>
      </c>
      <c r="E392" s="361"/>
      <c r="F392" s="361"/>
      <c r="G392" s="393"/>
      <c r="H392" s="403"/>
      <c r="I392" s="404"/>
      <c r="J392" s="403"/>
      <c r="K392" s="405"/>
      <c r="L392" s="405"/>
      <c r="M392" s="406"/>
      <c r="N392" s="510"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392" s="490"/>
      <c r="P392" s="490"/>
      <c r="Q392" s="490"/>
      <c r="R392" s="490"/>
      <c r="S392" s="490"/>
      <c r="T392" s="490"/>
      <c r="U392" s="490"/>
      <c r="V392" s="490"/>
    </row>
    <row r="393" spans="1:16384" ht="24.75" customHeight="1">
      <c r="A393" s="62"/>
      <c r="B393" s="408"/>
      <c r="C393" s="423"/>
      <c r="D393" s="392" t="s">
        <v>394</v>
      </c>
      <c r="E393" s="361"/>
      <c r="F393" s="361"/>
      <c r="G393" s="393"/>
      <c r="H393" s="403"/>
      <c r="I393" s="404"/>
      <c r="J393" s="403"/>
      <c r="K393" s="405"/>
      <c r="L393" s="405"/>
      <c r="M393" s="406"/>
      <c r="N393" s="445"/>
      <c r="O393" s="446"/>
      <c r="P393" s="446"/>
      <c r="Q393" s="446"/>
      <c r="R393" s="446"/>
      <c r="S393" s="446"/>
      <c r="T393" s="446"/>
      <c r="U393" s="446"/>
      <c r="V393" s="446"/>
    </row>
    <row r="394" spans="1:16384" ht="24.75" customHeight="1">
      <c r="A394" s="62"/>
      <c r="B394" s="408"/>
      <c r="C394" s="423"/>
      <c r="D394" s="392" t="s">
        <v>395</v>
      </c>
      <c r="E394" s="361"/>
      <c r="F394" s="361"/>
      <c r="G394" s="393"/>
      <c r="H394" s="403"/>
      <c r="I394" s="404"/>
      <c r="J394" s="403"/>
      <c r="K394" s="405"/>
      <c r="L394" s="405"/>
      <c r="M394" s="406"/>
      <c r="N394" s="445"/>
      <c r="O394" s="446"/>
      <c r="P394" s="446"/>
      <c r="Q394" s="446"/>
      <c r="R394" s="446"/>
      <c r="S394" s="446"/>
      <c r="T394" s="446"/>
      <c r="U394" s="446"/>
      <c r="V394" s="446"/>
    </row>
    <row r="395" spans="1:16384" ht="24.75" customHeight="1">
      <c r="A395" s="62"/>
      <c r="B395" s="408"/>
      <c r="C395" s="423"/>
      <c r="D395" s="392" t="s">
        <v>396</v>
      </c>
      <c r="E395" s="361"/>
      <c r="F395" s="361"/>
      <c r="G395" s="393"/>
      <c r="H395" s="403"/>
      <c r="I395" s="404"/>
      <c r="J395" s="403"/>
      <c r="K395" s="405"/>
      <c r="L395" s="405"/>
      <c r="M395" s="406"/>
      <c r="N395" s="445"/>
      <c r="O395" s="446"/>
      <c r="P395" s="446"/>
      <c r="Q395" s="446"/>
      <c r="R395" s="446"/>
      <c r="S395" s="446"/>
      <c r="T395" s="446"/>
      <c r="U395" s="446"/>
      <c r="V395" s="446"/>
    </row>
    <row r="396" spans="1:16384" ht="24.75" customHeight="1">
      <c r="A396" s="62"/>
      <c r="B396" s="408"/>
      <c r="C396" s="423"/>
      <c r="D396" s="392" t="s">
        <v>397</v>
      </c>
      <c r="E396" s="361"/>
      <c r="F396" s="361"/>
      <c r="G396" s="393"/>
      <c r="H396" s="403"/>
      <c r="I396" s="404"/>
      <c r="J396" s="403"/>
      <c r="K396" s="405"/>
      <c r="L396" s="405"/>
      <c r="M396" s="406"/>
      <c r="N396" s="445"/>
      <c r="O396" s="446"/>
      <c r="P396" s="446"/>
      <c r="Q396" s="446"/>
      <c r="R396" s="446"/>
      <c r="S396" s="446"/>
      <c r="T396" s="446"/>
      <c r="U396" s="446"/>
      <c r="V396" s="446"/>
    </row>
    <row r="397" spans="1:16384" ht="24.75" customHeight="1">
      <c r="A397" s="62"/>
      <c r="B397" s="408"/>
      <c r="C397" s="423"/>
      <c r="D397" s="392" t="s">
        <v>398</v>
      </c>
      <c r="E397" s="361"/>
      <c r="F397" s="361"/>
      <c r="G397" s="393"/>
      <c r="H397" s="403"/>
      <c r="I397" s="404"/>
      <c r="J397" s="403"/>
      <c r="K397" s="405"/>
      <c r="L397" s="405"/>
      <c r="M397" s="406"/>
      <c r="N397" s="445"/>
      <c r="O397" s="446"/>
      <c r="P397" s="446"/>
      <c r="Q397" s="446"/>
      <c r="R397" s="446"/>
      <c r="S397" s="446"/>
      <c r="T397" s="446"/>
      <c r="U397" s="446"/>
      <c r="V397" s="446"/>
    </row>
    <row r="398" spans="1:16384" ht="24.75" customHeight="1">
      <c r="A398" s="62"/>
      <c r="B398" s="408"/>
      <c r="C398" s="423"/>
      <c r="D398" s="392" t="s">
        <v>399</v>
      </c>
      <c r="E398" s="361"/>
      <c r="F398" s="361"/>
      <c r="G398" s="393"/>
      <c r="H398" s="403"/>
      <c r="I398" s="404"/>
      <c r="J398" s="403"/>
      <c r="K398" s="405"/>
      <c r="L398" s="405"/>
      <c r="M398" s="406"/>
      <c r="N398" s="445"/>
      <c r="O398" s="446"/>
      <c r="P398" s="446"/>
      <c r="Q398" s="446"/>
      <c r="R398" s="446"/>
      <c r="S398" s="446"/>
      <c r="T398" s="446"/>
      <c r="U398" s="446"/>
      <c r="V398" s="446"/>
    </row>
    <row r="399" spans="1:16384" ht="24.75" customHeight="1">
      <c r="A399" s="62"/>
      <c r="B399" s="408"/>
      <c r="C399" s="423"/>
      <c r="D399" s="392" t="s">
        <v>400</v>
      </c>
      <c r="E399" s="361"/>
      <c r="F399" s="361"/>
      <c r="G399" s="393"/>
      <c r="H399" s="403"/>
      <c r="I399" s="404"/>
      <c r="J399" s="403"/>
      <c r="K399" s="405"/>
      <c r="L399" s="405"/>
      <c r="M399" s="406"/>
      <c r="N399" s="445"/>
      <c r="O399" s="446"/>
      <c r="P399" s="446"/>
      <c r="Q399" s="446"/>
      <c r="R399" s="446"/>
      <c r="S399" s="446"/>
      <c r="T399" s="446"/>
      <c r="U399" s="446"/>
      <c r="V399" s="446"/>
    </row>
    <row r="400" spans="1:16384" ht="24.75" customHeight="1">
      <c r="A400" s="62"/>
      <c r="B400" s="408"/>
      <c r="C400" s="423"/>
      <c r="D400" s="392" t="s">
        <v>401</v>
      </c>
      <c r="E400" s="361"/>
      <c r="F400" s="361"/>
      <c r="G400" s="393"/>
      <c r="H400" s="403"/>
      <c r="I400" s="404"/>
      <c r="J400" s="403"/>
      <c r="K400" s="405"/>
      <c r="L400" s="405"/>
      <c r="M400" s="406"/>
      <c r="N400" s="445"/>
      <c r="O400" s="446"/>
      <c r="P400" s="446"/>
      <c r="Q400" s="446"/>
      <c r="R400" s="446"/>
      <c r="S400" s="446"/>
      <c r="T400" s="446"/>
      <c r="U400" s="446"/>
      <c r="V400" s="446"/>
    </row>
    <row r="401" spans="1:16384" ht="24.75" customHeight="1">
      <c r="A401" s="62"/>
      <c r="B401" s="408"/>
      <c r="C401" s="423"/>
      <c r="D401" s="392" t="s">
        <v>402</v>
      </c>
      <c r="E401" s="361"/>
      <c r="F401" s="361"/>
      <c r="G401" s="393"/>
      <c r="H401" s="403"/>
      <c r="I401" s="404"/>
      <c r="J401" s="403"/>
      <c r="K401" s="405"/>
      <c r="L401" s="405"/>
      <c r="M401" s="406"/>
      <c r="N401" s="445"/>
      <c r="O401" s="446"/>
      <c r="P401" s="446"/>
      <c r="Q401" s="446"/>
      <c r="R401" s="446"/>
      <c r="S401" s="446"/>
      <c r="T401" s="446"/>
      <c r="U401" s="446"/>
      <c r="V401" s="446"/>
    </row>
    <row r="402" spans="1:16384" ht="24.75" customHeight="1">
      <c r="A402" s="62"/>
      <c r="B402" s="408"/>
      <c r="C402" s="423"/>
      <c r="D402" s="392" t="s">
        <v>403</v>
      </c>
      <c r="E402" s="361"/>
      <c r="F402" s="361"/>
      <c r="G402" s="393"/>
      <c r="H402" s="403"/>
      <c r="I402" s="404"/>
      <c r="J402" s="403"/>
      <c r="K402" s="405"/>
      <c r="L402" s="405"/>
      <c r="M402" s="406"/>
      <c r="N402" s="445"/>
      <c r="O402" s="446"/>
      <c r="P402" s="446"/>
      <c r="Q402" s="446"/>
      <c r="R402" s="446"/>
      <c r="S402" s="446"/>
      <c r="T402" s="446"/>
      <c r="U402" s="446"/>
      <c r="V402" s="446"/>
    </row>
    <row r="403" spans="1:16384" ht="24.75" customHeight="1">
      <c r="A403" s="62"/>
      <c r="B403" s="408"/>
      <c r="C403" s="423"/>
      <c r="D403" s="392" t="s">
        <v>404</v>
      </c>
      <c r="E403" s="361"/>
      <c r="F403" s="361"/>
      <c r="G403" s="393"/>
      <c r="H403" s="403"/>
      <c r="I403" s="404"/>
      <c r="J403" s="403"/>
      <c r="K403" s="405"/>
      <c r="L403" s="405"/>
      <c r="M403" s="406"/>
      <c r="N403" s="445"/>
      <c r="O403" s="446"/>
      <c r="P403" s="446"/>
      <c r="Q403" s="446"/>
      <c r="R403" s="446"/>
      <c r="S403" s="446"/>
      <c r="T403" s="446"/>
      <c r="U403" s="446"/>
      <c r="V403" s="446"/>
    </row>
    <row r="404" spans="1:16384" ht="24.75" customHeight="1">
      <c r="A404" s="62"/>
      <c r="B404" s="408"/>
      <c r="C404" s="423"/>
      <c r="D404" s="392" t="s">
        <v>405</v>
      </c>
      <c r="E404" s="361"/>
      <c r="F404" s="361"/>
      <c r="G404" s="393"/>
      <c r="H404" s="403"/>
      <c r="I404" s="404"/>
      <c r="J404" s="403"/>
      <c r="K404" s="405"/>
      <c r="L404" s="405"/>
      <c r="M404" s="406"/>
      <c r="N404" s="445"/>
      <c r="O404" s="446"/>
      <c r="P404" s="446"/>
      <c r="Q404" s="446"/>
      <c r="R404" s="446"/>
      <c r="S404" s="446"/>
      <c r="T404" s="446"/>
      <c r="U404" s="446"/>
      <c r="V404" s="446"/>
    </row>
    <row r="405" spans="1:16384" ht="24.75" customHeight="1">
      <c r="A405" s="62"/>
      <c r="B405" s="408"/>
      <c r="C405" s="423"/>
      <c r="D405" s="392" t="s">
        <v>406</v>
      </c>
      <c r="E405" s="361"/>
      <c r="F405" s="361"/>
      <c r="G405" s="393"/>
      <c r="H405" s="403"/>
      <c r="I405" s="404"/>
      <c r="J405" s="403"/>
      <c r="K405" s="405"/>
      <c r="L405" s="405"/>
      <c r="M405" s="406"/>
      <c r="N405" s="445"/>
      <c r="O405" s="446"/>
      <c r="P405" s="446"/>
      <c r="Q405" s="446"/>
      <c r="R405" s="446"/>
      <c r="S405" s="446"/>
      <c r="T405" s="446"/>
      <c r="U405" s="446"/>
      <c r="V405" s="446"/>
    </row>
    <row r="406" spans="1:16384" ht="25.5" customHeight="1">
      <c r="A406" s="78"/>
      <c r="B406" s="409"/>
      <c r="C406" s="424"/>
      <c r="D406" s="392" t="s">
        <v>407</v>
      </c>
      <c r="E406" s="361"/>
      <c r="F406" s="361"/>
      <c r="G406" s="393"/>
      <c r="H406" s="403"/>
      <c r="I406" s="404"/>
      <c r="J406" s="403"/>
      <c r="K406" s="405"/>
      <c r="L406" s="405"/>
      <c r="M406" s="406"/>
      <c r="N406" s="448"/>
      <c r="O406" s="449"/>
      <c r="P406" s="449"/>
      <c r="Q406" s="449"/>
      <c r="R406" s="449"/>
      <c r="S406" s="449"/>
      <c r="T406" s="449"/>
      <c r="U406" s="449"/>
      <c r="V406" s="449"/>
    </row>
    <row r="407" spans="1:16384" ht="15" customHeight="1">
      <c r="A407" s="31"/>
      <c r="B407" s="89"/>
      <c r="C407" s="84"/>
      <c r="D407" s="82"/>
      <c r="E407" s="82"/>
      <c r="F407" s="82"/>
      <c r="G407" s="82"/>
      <c r="H407" s="82"/>
      <c r="I407" s="83"/>
      <c r="J407" s="83"/>
      <c r="K407" s="83"/>
      <c r="L407" s="83"/>
      <c r="M407" s="84"/>
      <c r="N407" s="90"/>
      <c r="O407" s="31"/>
      <c r="P407" s="31"/>
      <c r="Q407" s="31"/>
      <c r="R407" s="31"/>
      <c r="S407" s="31"/>
      <c r="T407" s="31"/>
      <c r="U407" s="31"/>
      <c r="V407" s="31"/>
    </row>
    <row r="408" spans="1:16384" ht="19.5" customHeight="1" thickBot="1">
      <c r="A408" s="387" t="s">
        <v>408</v>
      </c>
      <c r="B408" s="388"/>
      <c r="C408" s="388"/>
      <c r="D408" s="388"/>
      <c r="E408" s="388"/>
      <c r="F408" s="388"/>
      <c r="G408" s="388"/>
      <c r="H408" s="388"/>
      <c r="I408" s="388"/>
      <c r="J408" s="388"/>
      <c r="K408" s="388"/>
      <c r="L408" s="388"/>
      <c r="M408" s="388"/>
      <c r="N408" s="388"/>
      <c r="O408" s="388"/>
      <c r="P408" s="388"/>
      <c r="Q408" s="388"/>
      <c r="R408" s="388"/>
      <c r="S408" s="388"/>
      <c r="T408" s="388"/>
      <c r="U408" s="388"/>
      <c r="V408" s="388"/>
    </row>
    <row r="409" spans="1:16384" ht="99.75" customHeight="1">
      <c r="A409" s="137"/>
      <c r="B409" s="84" t="s">
        <v>409</v>
      </c>
      <c r="C409" s="399" t="s">
        <v>1162</v>
      </c>
      <c r="D409" s="400"/>
      <c r="E409" s="400"/>
      <c r="F409" s="400"/>
      <c r="G409" s="400"/>
      <c r="H409" s="504"/>
      <c r="I409" s="505"/>
      <c r="J409" s="505"/>
      <c r="K409" s="505"/>
      <c r="L409" s="505"/>
      <c r="M409" s="505"/>
      <c r="N409" s="506"/>
      <c r="O409" s="400"/>
      <c r="P409" s="400"/>
      <c r="Q409" s="400"/>
      <c r="R409" s="400"/>
      <c r="S409" s="400"/>
      <c r="T409" s="400"/>
      <c r="U409" s="400"/>
      <c r="V409" s="87"/>
    </row>
    <row r="410" spans="1:16384" ht="125" customHeight="1">
      <c r="A410" s="138"/>
      <c r="B410" s="149" t="s">
        <v>410</v>
      </c>
      <c r="C410" s="401" t="s">
        <v>411</v>
      </c>
      <c r="D410" s="402"/>
      <c r="E410" s="402"/>
      <c r="F410" s="402"/>
      <c r="G410" s="402"/>
      <c r="H410" s="507"/>
      <c r="I410" s="508"/>
      <c r="J410" s="508"/>
      <c r="K410" s="508"/>
      <c r="L410" s="508"/>
      <c r="M410" s="508"/>
      <c r="N410" s="509"/>
      <c r="O410" s="402"/>
      <c r="P410" s="402"/>
      <c r="Q410" s="402"/>
      <c r="R410" s="402"/>
      <c r="S410" s="402"/>
      <c r="T410" s="402"/>
      <c r="U410" s="402"/>
      <c r="V410" s="139"/>
    </row>
    <row r="411" spans="1:16384" ht="30" customHeight="1">
      <c r="A411" s="62"/>
      <c r="B411" s="407"/>
      <c r="C411" s="443" t="s">
        <v>384</v>
      </c>
      <c r="D411" s="450"/>
      <c r="E411" s="450"/>
      <c r="F411" s="450"/>
      <c r="G411" s="451"/>
      <c r="H411" s="443" t="s">
        <v>385</v>
      </c>
      <c r="I411" s="451"/>
      <c r="J411" s="452" t="s">
        <v>386</v>
      </c>
      <c r="K411" s="453"/>
      <c r="L411" s="453"/>
      <c r="M411" s="454"/>
      <c r="N411" s="443" t="s">
        <v>387</v>
      </c>
      <c r="O411" s="444"/>
      <c r="P411" s="444"/>
      <c r="Q411" s="444"/>
      <c r="R411" s="444"/>
      <c r="S411" s="444"/>
      <c r="T411" s="444"/>
      <c r="U411" s="444"/>
      <c r="V411" s="444"/>
    </row>
    <row r="412" spans="1:16384" s="447" customFormat="1" ht="24.75" customHeight="1">
      <c r="A412" s="62"/>
      <c r="B412" s="408"/>
      <c r="C412" s="422" t="s">
        <v>388</v>
      </c>
      <c r="D412" s="396" t="s">
        <v>389</v>
      </c>
      <c r="E412" s="397"/>
      <c r="F412" s="397"/>
      <c r="G412" s="398"/>
      <c r="H412" s="414"/>
      <c r="I412" s="455"/>
      <c r="J412" s="456"/>
      <c r="K412" s="457"/>
      <c r="L412" s="457"/>
      <c r="M412" s="457"/>
      <c r="N412" s="489" t="str">
        <f>IFERROR("You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
      </c>
      <c r="O412" s="446"/>
      <c r="P412" s="446"/>
      <c r="Q412" s="446"/>
      <c r="R412" s="446"/>
      <c r="S412" s="446"/>
      <c r="T412" s="446"/>
      <c r="U412" s="446"/>
      <c r="V412" s="446"/>
      <c r="W412" s="446"/>
      <c r="X412" s="446"/>
      <c r="Y412" s="446"/>
      <c r="Z412" s="446"/>
      <c r="AA412" s="446"/>
      <c r="AB412" s="446"/>
      <c r="AC412" s="446"/>
      <c r="AD412" s="446"/>
      <c r="AE412" s="446"/>
      <c r="AF412" s="446"/>
      <c r="AG412" s="446"/>
      <c r="AH412" s="446"/>
      <c r="AI412" s="446"/>
      <c r="AJ412" s="446"/>
      <c r="AK412" s="446"/>
      <c r="AL412" s="446"/>
      <c r="AM412" s="446"/>
      <c r="AN412" s="446"/>
      <c r="AO412" s="446"/>
      <c r="AP412" s="446"/>
      <c r="AQ412" s="446"/>
      <c r="AR412" s="446"/>
      <c r="AS412" s="446"/>
      <c r="AT412" s="446"/>
      <c r="AU412" s="446"/>
      <c r="AV412" s="446"/>
      <c r="AW412" s="446"/>
      <c r="AX412" s="446"/>
      <c r="AY412" s="446"/>
      <c r="AZ412" s="446"/>
      <c r="BA412" s="446"/>
      <c r="BB412" s="446"/>
      <c r="BC412" s="446"/>
      <c r="BD412" s="446"/>
      <c r="BE412" s="446"/>
      <c r="BF412" s="446"/>
      <c r="BG412" s="446"/>
      <c r="BH412" s="446"/>
      <c r="BI412" s="446"/>
      <c r="BJ412" s="446"/>
      <c r="BK412" s="446"/>
      <c r="BL412" s="446"/>
      <c r="BM412" s="446"/>
      <c r="BN412" s="446"/>
      <c r="BO412" s="446"/>
      <c r="BP412" s="446"/>
      <c r="BQ412" s="446"/>
      <c r="BR412" s="446"/>
      <c r="BS412" s="446"/>
      <c r="BT412" s="446"/>
      <c r="BU412" s="446"/>
      <c r="BV412" s="446"/>
      <c r="BW412" s="446"/>
      <c r="BX412" s="446"/>
      <c r="BY412" s="446"/>
      <c r="BZ412" s="446"/>
      <c r="CA412" s="446"/>
      <c r="CB412" s="446"/>
      <c r="CC412" s="446"/>
      <c r="CD412" s="446"/>
      <c r="CE412" s="446"/>
      <c r="CF412" s="446"/>
      <c r="CG412" s="446"/>
      <c r="CH412" s="446"/>
      <c r="CI412" s="446"/>
      <c r="CJ412" s="446"/>
      <c r="CK412" s="446"/>
      <c r="CL412" s="446"/>
      <c r="CM412" s="446"/>
      <c r="CN412" s="446"/>
      <c r="CO412" s="446"/>
      <c r="CP412" s="446"/>
      <c r="CQ412" s="446"/>
      <c r="CR412" s="446"/>
      <c r="CS412" s="446"/>
      <c r="CT412" s="446"/>
      <c r="CU412" s="446"/>
      <c r="CV412" s="446"/>
      <c r="CW412" s="446"/>
      <c r="CX412" s="446"/>
      <c r="CY412" s="446"/>
      <c r="CZ412" s="446"/>
      <c r="DA412" s="446"/>
      <c r="DB412" s="446"/>
      <c r="DC412" s="446"/>
      <c r="DD412" s="446"/>
      <c r="DE412" s="446"/>
      <c r="DF412" s="446"/>
      <c r="DG412" s="446"/>
      <c r="DH412" s="446"/>
      <c r="DI412" s="446"/>
      <c r="DJ412" s="446"/>
      <c r="DK412" s="446"/>
      <c r="DL412" s="446"/>
      <c r="DM412" s="446"/>
      <c r="DN412" s="446"/>
      <c r="DO412" s="446"/>
      <c r="DP412" s="446"/>
      <c r="DQ412" s="446"/>
      <c r="DR412" s="446"/>
      <c r="DS412" s="446"/>
      <c r="DT412" s="446"/>
      <c r="DU412" s="446"/>
      <c r="DV412" s="446"/>
      <c r="DW412" s="446"/>
      <c r="DX412" s="446"/>
      <c r="DY412" s="446"/>
      <c r="DZ412" s="446"/>
      <c r="EA412" s="446"/>
      <c r="EB412" s="446"/>
      <c r="EC412" s="446"/>
      <c r="ED412" s="446"/>
      <c r="EE412" s="446"/>
      <c r="EF412" s="446"/>
      <c r="EG412" s="446"/>
      <c r="EH412" s="446"/>
      <c r="EI412" s="446"/>
      <c r="EJ412" s="446"/>
      <c r="EK412" s="446"/>
      <c r="EL412" s="446"/>
      <c r="EM412" s="446"/>
      <c r="EN412" s="446"/>
      <c r="EO412" s="446"/>
      <c r="EP412" s="446"/>
      <c r="EQ412" s="446"/>
      <c r="ER412" s="446"/>
      <c r="ES412" s="446"/>
      <c r="ET412" s="446"/>
      <c r="EU412" s="446"/>
      <c r="EV412" s="446"/>
      <c r="EW412" s="446"/>
      <c r="EX412" s="446"/>
      <c r="EY412" s="446"/>
      <c r="EZ412" s="446"/>
      <c r="FA412" s="446"/>
      <c r="FB412" s="446"/>
      <c r="FC412" s="446"/>
      <c r="FD412" s="446"/>
      <c r="FE412" s="446"/>
      <c r="FF412" s="446"/>
      <c r="FG412" s="446"/>
      <c r="FH412" s="446"/>
      <c r="FI412" s="446"/>
      <c r="FJ412" s="446"/>
      <c r="FK412" s="446"/>
      <c r="FL412" s="446"/>
      <c r="FM412" s="446"/>
      <c r="FN412" s="446"/>
      <c r="FO412" s="446"/>
      <c r="FP412" s="446"/>
      <c r="FQ412" s="446"/>
      <c r="FR412" s="446"/>
      <c r="FS412" s="446"/>
      <c r="FT412" s="446"/>
      <c r="FU412" s="446"/>
      <c r="FV412" s="446"/>
      <c r="FW412" s="446"/>
      <c r="FX412" s="446"/>
      <c r="FY412" s="446"/>
      <c r="FZ412" s="446"/>
      <c r="GA412" s="446"/>
      <c r="GB412" s="446"/>
      <c r="GC412" s="446"/>
      <c r="GD412" s="446"/>
      <c r="GE412" s="446"/>
      <c r="GF412" s="446"/>
      <c r="GG412" s="446"/>
      <c r="GH412" s="446"/>
      <c r="GI412" s="446"/>
      <c r="GJ412" s="446"/>
      <c r="GK412" s="446"/>
      <c r="GL412" s="446"/>
      <c r="GM412" s="446"/>
      <c r="GN412" s="446"/>
      <c r="GO412" s="446"/>
      <c r="GP412" s="446"/>
      <c r="GQ412" s="446"/>
      <c r="GR412" s="446"/>
      <c r="GS412" s="446"/>
      <c r="GT412" s="446"/>
      <c r="GU412" s="446"/>
      <c r="GV412" s="446"/>
      <c r="GW412" s="446"/>
      <c r="GX412" s="446"/>
      <c r="GY412" s="446"/>
      <c r="GZ412" s="446"/>
      <c r="HA412" s="446"/>
      <c r="HB412" s="446"/>
      <c r="HC412" s="446"/>
      <c r="HD412" s="446"/>
      <c r="HE412" s="446"/>
      <c r="HF412" s="446"/>
      <c r="HG412" s="446"/>
      <c r="HH412" s="446"/>
      <c r="HI412" s="446"/>
      <c r="HJ412" s="446"/>
      <c r="HK412" s="446"/>
      <c r="HL412" s="446"/>
      <c r="HM412" s="446"/>
      <c r="HN412" s="446"/>
      <c r="HO412" s="446"/>
      <c r="HP412" s="446"/>
      <c r="HQ412" s="446"/>
      <c r="HR412" s="446"/>
      <c r="HS412" s="446"/>
      <c r="HT412" s="446"/>
      <c r="HU412" s="446"/>
      <c r="HV412" s="446"/>
      <c r="HW412" s="446"/>
      <c r="HX412" s="446"/>
      <c r="HY412" s="446"/>
      <c r="HZ412" s="446"/>
      <c r="IA412" s="446"/>
      <c r="IB412" s="446"/>
      <c r="IC412" s="446"/>
      <c r="ID412" s="446"/>
      <c r="IE412" s="446"/>
      <c r="IF412" s="446"/>
      <c r="IG412" s="446"/>
      <c r="IH412" s="446"/>
      <c r="II412" s="446"/>
      <c r="IJ412" s="446"/>
      <c r="IK412" s="446"/>
      <c r="IL412" s="446"/>
      <c r="IM412" s="446"/>
      <c r="IN412" s="446"/>
      <c r="IO412" s="446"/>
      <c r="IP412" s="446"/>
      <c r="IQ412" s="446"/>
      <c r="IR412" s="446"/>
      <c r="IS412" s="446"/>
      <c r="IT412" s="446"/>
      <c r="IU412" s="446"/>
      <c r="IV412" s="446"/>
      <c r="IW412" s="446"/>
      <c r="IX412" s="446"/>
      <c r="IY412" s="446"/>
      <c r="IZ412" s="446"/>
      <c r="JA412" s="446"/>
      <c r="JB412" s="446"/>
      <c r="JC412" s="446"/>
      <c r="JD412" s="446"/>
      <c r="JE412" s="446"/>
      <c r="JF412" s="446"/>
      <c r="JG412" s="446"/>
      <c r="JH412" s="446"/>
      <c r="JI412" s="446"/>
      <c r="JJ412" s="446"/>
      <c r="JK412" s="446"/>
      <c r="JL412" s="446"/>
      <c r="JM412" s="446"/>
      <c r="JN412" s="446"/>
      <c r="JO412" s="446"/>
      <c r="JP412" s="446"/>
      <c r="JQ412" s="446"/>
      <c r="JR412" s="446"/>
      <c r="JS412" s="446"/>
      <c r="JT412" s="446"/>
      <c r="JU412" s="446"/>
      <c r="JV412" s="446"/>
      <c r="JW412" s="446"/>
      <c r="JX412" s="446"/>
      <c r="JY412" s="446"/>
      <c r="JZ412" s="446"/>
      <c r="KA412" s="446"/>
      <c r="KB412" s="446"/>
      <c r="KC412" s="446"/>
      <c r="KD412" s="446"/>
      <c r="KE412" s="446"/>
      <c r="KF412" s="446"/>
      <c r="KG412" s="446"/>
      <c r="KH412" s="446"/>
      <c r="KI412" s="446"/>
      <c r="KJ412" s="446"/>
      <c r="KK412" s="446"/>
      <c r="KL412" s="446"/>
      <c r="KM412" s="446"/>
      <c r="KN412" s="446"/>
      <c r="KO412" s="446"/>
      <c r="KP412" s="446"/>
      <c r="KQ412" s="446"/>
      <c r="KR412" s="446"/>
      <c r="KS412" s="446"/>
      <c r="KT412" s="446"/>
      <c r="KU412" s="446"/>
      <c r="KV412" s="446"/>
      <c r="KW412" s="446"/>
      <c r="KX412" s="446"/>
      <c r="KY412" s="446"/>
      <c r="KZ412" s="446"/>
      <c r="LA412" s="446"/>
      <c r="LB412" s="446"/>
      <c r="LC412" s="446"/>
      <c r="LD412" s="446"/>
      <c r="LE412" s="446"/>
      <c r="LF412" s="446"/>
      <c r="LG412" s="446"/>
      <c r="LH412" s="446"/>
      <c r="LI412" s="446"/>
      <c r="LJ412" s="446"/>
      <c r="LK412" s="446"/>
      <c r="LL412" s="446"/>
      <c r="LM412" s="446"/>
      <c r="LN412" s="446"/>
      <c r="LO412" s="446"/>
      <c r="LP412" s="446"/>
      <c r="LQ412" s="446"/>
      <c r="LR412" s="446"/>
      <c r="LS412" s="446"/>
      <c r="LT412" s="446"/>
      <c r="LU412" s="446"/>
      <c r="LV412" s="446"/>
      <c r="LW412" s="446"/>
      <c r="LX412" s="446"/>
      <c r="LY412" s="446"/>
      <c r="LZ412" s="446"/>
      <c r="MA412" s="446"/>
      <c r="MB412" s="446"/>
      <c r="MC412" s="446"/>
      <c r="MD412" s="446"/>
      <c r="ME412" s="446"/>
      <c r="MF412" s="446"/>
      <c r="MG412" s="446"/>
      <c r="MH412" s="446"/>
      <c r="MI412" s="446"/>
      <c r="MJ412" s="446"/>
      <c r="MK412" s="446"/>
      <c r="ML412" s="446"/>
      <c r="MM412" s="446"/>
      <c r="MN412" s="446"/>
      <c r="MO412" s="446"/>
      <c r="MP412" s="446"/>
      <c r="MQ412" s="446"/>
      <c r="MR412" s="446"/>
      <c r="MS412" s="446"/>
      <c r="MT412" s="446"/>
      <c r="MU412" s="446"/>
      <c r="MV412" s="446"/>
      <c r="MW412" s="446"/>
      <c r="MX412" s="446"/>
      <c r="MY412" s="446"/>
      <c r="MZ412" s="446"/>
      <c r="NA412" s="446"/>
      <c r="NB412" s="446"/>
      <c r="NC412" s="446"/>
      <c r="ND412" s="446"/>
      <c r="NE412" s="446"/>
      <c r="NF412" s="446"/>
      <c r="NG412" s="446"/>
      <c r="NH412" s="446"/>
      <c r="NI412" s="446"/>
      <c r="NJ412" s="446"/>
      <c r="NK412" s="446"/>
      <c r="NL412" s="446"/>
      <c r="NM412" s="446"/>
      <c r="NN412" s="446"/>
      <c r="NO412" s="446"/>
      <c r="NP412" s="446"/>
      <c r="NQ412" s="446"/>
      <c r="NR412" s="446"/>
      <c r="NS412" s="446"/>
      <c r="NT412" s="446"/>
      <c r="NU412" s="446"/>
      <c r="NV412" s="446"/>
      <c r="NW412" s="446"/>
      <c r="NX412" s="446"/>
      <c r="NY412" s="446"/>
      <c r="NZ412" s="446"/>
      <c r="OA412" s="446"/>
      <c r="OB412" s="446"/>
      <c r="OC412" s="446"/>
      <c r="OD412" s="446"/>
      <c r="OE412" s="446"/>
      <c r="OF412" s="446"/>
      <c r="OG412" s="446"/>
      <c r="OH412" s="446"/>
      <c r="OI412" s="446"/>
      <c r="OJ412" s="446"/>
      <c r="OK412" s="446"/>
      <c r="OL412" s="446"/>
      <c r="OM412" s="446"/>
      <c r="ON412" s="446"/>
      <c r="OO412" s="446"/>
      <c r="OP412" s="446"/>
      <c r="OQ412" s="446"/>
      <c r="OR412" s="446"/>
      <c r="OS412" s="446"/>
      <c r="OT412" s="446"/>
      <c r="OU412" s="446"/>
      <c r="OV412" s="446"/>
      <c r="OW412" s="446"/>
      <c r="OX412" s="446"/>
      <c r="OY412" s="446"/>
      <c r="OZ412" s="446"/>
      <c r="PA412" s="446"/>
      <c r="PB412" s="446"/>
      <c r="PC412" s="446"/>
      <c r="PD412" s="446"/>
      <c r="PE412" s="446"/>
      <c r="PF412" s="446"/>
      <c r="PG412" s="446"/>
      <c r="PH412" s="446"/>
      <c r="PI412" s="446"/>
      <c r="PJ412" s="446"/>
      <c r="PK412" s="446"/>
      <c r="PL412" s="446"/>
      <c r="PM412" s="446"/>
      <c r="PN412" s="446"/>
      <c r="PO412" s="446"/>
      <c r="PP412" s="446"/>
      <c r="PQ412" s="446"/>
      <c r="PR412" s="446"/>
      <c r="PS412" s="446"/>
      <c r="PT412" s="446"/>
      <c r="PU412" s="446"/>
      <c r="PV412" s="446"/>
      <c r="PW412" s="446"/>
      <c r="PX412" s="446"/>
      <c r="PY412" s="446"/>
      <c r="PZ412" s="446"/>
      <c r="QA412" s="446"/>
      <c r="QB412" s="446"/>
      <c r="QC412" s="446"/>
      <c r="QD412" s="446"/>
      <c r="QE412" s="446"/>
      <c r="QF412" s="446"/>
      <c r="QG412" s="446"/>
      <c r="QH412" s="446"/>
      <c r="QI412" s="446"/>
      <c r="QJ412" s="446"/>
      <c r="QK412" s="446"/>
      <c r="QL412" s="446"/>
      <c r="QM412" s="446"/>
      <c r="QN412" s="446"/>
      <c r="QO412" s="446"/>
      <c r="QP412" s="446"/>
      <c r="QQ412" s="446"/>
      <c r="QR412" s="446"/>
      <c r="QS412" s="446"/>
      <c r="QT412" s="446"/>
      <c r="QU412" s="446"/>
      <c r="QV412" s="446"/>
      <c r="QW412" s="446"/>
      <c r="QX412" s="446"/>
      <c r="QY412" s="446"/>
      <c r="QZ412" s="446"/>
      <c r="RA412" s="446"/>
      <c r="RB412" s="446"/>
      <c r="RC412" s="446"/>
      <c r="RD412" s="446"/>
      <c r="RE412" s="446"/>
      <c r="RF412" s="446"/>
      <c r="RG412" s="446"/>
      <c r="RH412" s="446"/>
      <c r="RI412" s="446"/>
      <c r="RJ412" s="446"/>
      <c r="RK412" s="446"/>
      <c r="RL412" s="446"/>
      <c r="RM412" s="446"/>
      <c r="RN412" s="446"/>
      <c r="RO412" s="446"/>
      <c r="RP412" s="446"/>
      <c r="RQ412" s="446"/>
      <c r="RR412" s="446"/>
      <c r="RS412" s="446"/>
      <c r="RT412" s="446"/>
      <c r="RU412" s="446"/>
      <c r="RV412" s="446"/>
      <c r="RW412" s="446"/>
      <c r="RX412" s="446"/>
      <c r="RY412" s="446"/>
      <c r="RZ412" s="446"/>
      <c r="SA412" s="446"/>
      <c r="SB412" s="446"/>
      <c r="SC412" s="446"/>
      <c r="SD412" s="446"/>
      <c r="SE412" s="446"/>
      <c r="SF412" s="446"/>
      <c r="SG412" s="446"/>
      <c r="SH412" s="446"/>
      <c r="SI412" s="446"/>
      <c r="SJ412" s="446"/>
      <c r="SK412" s="446"/>
      <c r="SL412" s="446"/>
      <c r="SM412" s="446"/>
      <c r="SN412" s="446"/>
      <c r="SO412" s="446"/>
      <c r="SP412" s="446"/>
      <c r="SQ412" s="446"/>
      <c r="SR412" s="446"/>
      <c r="SS412" s="446"/>
      <c r="ST412" s="446"/>
      <c r="SU412" s="446"/>
      <c r="SV412" s="446"/>
      <c r="SW412" s="446"/>
      <c r="SX412" s="446"/>
      <c r="SY412" s="446"/>
      <c r="SZ412" s="446"/>
      <c r="TA412" s="446"/>
      <c r="TB412" s="446"/>
      <c r="TC412" s="446"/>
      <c r="TD412" s="446"/>
      <c r="TE412" s="446"/>
      <c r="TF412" s="446"/>
      <c r="TG412" s="446"/>
      <c r="TH412" s="446"/>
      <c r="TI412" s="446"/>
      <c r="TJ412" s="446"/>
      <c r="TK412" s="446"/>
      <c r="TL412" s="446"/>
      <c r="TM412" s="446"/>
      <c r="TN412" s="446"/>
      <c r="TO412" s="446"/>
      <c r="TP412" s="446"/>
      <c r="TQ412" s="446"/>
      <c r="TR412" s="446"/>
      <c r="TS412" s="446"/>
      <c r="TT412" s="446"/>
      <c r="TU412" s="446"/>
      <c r="TV412" s="446"/>
      <c r="TW412" s="446"/>
      <c r="TX412" s="446"/>
      <c r="TY412" s="446"/>
      <c r="TZ412" s="446"/>
      <c r="UA412" s="446"/>
      <c r="UB412" s="446"/>
      <c r="UC412" s="446"/>
      <c r="UD412" s="446"/>
      <c r="UE412" s="446"/>
      <c r="UF412" s="446"/>
      <c r="UG412" s="446"/>
      <c r="UH412" s="446"/>
      <c r="UI412" s="446"/>
      <c r="UJ412" s="446"/>
      <c r="UK412" s="446"/>
      <c r="UL412" s="446"/>
      <c r="UM412" s="446"/>
      <c r="UN412" s="446"/>
      <c r="UO412" s="446"/>
      <c r="UP412" s="446"/>
      <c r="UQ412" s="446"/>
      <c r="UR412" s="446"/>
      <c r="US412" s="446"/>
      <c r="UT412" s="446"/>
      <c r="UU412" s="446"/>
      <c r="UV412" s="446"/>
      <c r="UW412" s="446"/>
      <c r="UX412" s="446"/>
      <c r="UY412" s="446"/>
      <c r="UZ412" s="446"/>
      <c r="VA412" s="446"/>
      <c r="VB412" s="446"/>
      <c r="VC412" s="446"/>
      <c r="VD412" s="446"/>
      <c r="VE412" s="446"/>
      <c r="VF412" s="446"/>
      <c r="VG412" s="446"/>
      <c r="VH412" s="446"/>
      <c r="VI412" s="446"/>
      <c r="VJ412" s="446"/>
      <c r="VK412" s="446"/>
      <c r="VL412" s="446"/>
      <c r="VM412" s="446"/>
      <c r="VN412" s="446"/>
      <c r="VO412" s="446"/>
      <c r="VP412" s="446"/>
      <c r="VQ412" s="446"/>
      <c r="VR412" s="446"/>
      <c r="VS412" s="446"/>
      <c r="VT412" s="446"/>
      <c r="VU412" s="446"/>
      <c r="VV412" s="446"/>
      <c r="VW412" s="446"/>
      <c r="VX412" s="446"/>
      <c r="VY412" s="446"/>
      <c r="VZ412" s="446"/>
      <c r="WA412" s="446"/>
      <c r="WB412" s="446"/>
      <c r="WC412" s="446"/>
      <c r="WD412" s="446"/>
      <c r="WE412" s="446"/>
      <c r="WF412" s="446"/>
      <c r="WG412" s="446"/>
      <c r="WH412" s="446"/>
      <c r="WI412" s="446"/>
      <c r="WJ412" s="446"/>
      <c r="WK412" s="446"/>
      <c r="WL412" s="446"/>
      <c r="WM412" s="446"/>
      <c r="WN412" s="446"/>
      <c r="WO412" s="446"/>
      <c r="WP412" s="446"/>
      <c r="WQ412" s="446"/>
      <c r="WR412" s="446"/>
      <c r="WS412" s="446"/>
      <c r="WT412" s="446"/>
      <c r="WU412" s="446"/>
      <c r="WV412" s="446"/>
      <c r="WW412" s="446"/>
      <c r="WX412" s="446"/>
      <c r="WY412" s="446"/>
      <c r="WZ412" s="446"/>
      <c r="XA412" s="446"/>
      <c r="XB412" s="446"/>
      <c r="XC412" s="446"/>
      <c r="XD412" s="446"/>
      <c r="XE412" s="446"/>
      <c r="XF412" s="446"/>
      <c r="XG412" s="446"/>
      <c r="XH412" s="446"/>
      <c r="XI412" s="446"/>
      <c r="XJ412" s="446"/>
      <c r="XK412" s="446"/>
      <c r="XL412" s="446"/>
      <c r="XM412" s="446"/>
      <c r="XN412" s="446"/>
      <c r="XO412" s="446"/>
      <c r="XP412" s="446"/>
      <c r="XQ412" s="446"/>
      <c r="XR412" s="446"/>
      <c r="XS412" s="446"/>
      <c r="XT412" s="446"/>
      <c r="XU412" s="446"/>
      <c r="XV412" s="446"/>
      <c r="XW412" s="446"/>
      <c r="XX412" s="446"/>
      <c r="XY412" s="446"/>
      <c r="XZ412" s="446"/>
      <c r="YA412" s="446"/>
      <c r="YB412" s="446"/>
      <c r="YC412" s="446"/>
      <c r="YD412" s="446"/>
      <c r="YE412" s="446"/>
      <c r="YF412" s="446"/>
      <c r="YG412" s="446"/>
      <c r="YH412" s="446"/>
      <c r="YI412" s="446"/>
      <c r="YJ412" s="446"/>
      <c r="YK412" s="446"/>
      <c r="YL412" s="446"/>
      <c r="YM412" s="446"/>
      <c r="YN412" s="446"/>
      <c r="YO412" s="446"/>
      <c r="YP412" s="446"/>
      <c r="YQ412" s="446"/>
      <c r="YR412" s="446"/>
      <c r="YS412" s="446"/>
      <c r="YT412" s="446"/>
      <c r="YU412" s="446"/>
      <c r="YV412" s="446"/>
      <c r="YW412" s="446"/>
      <c r="YX412" s="446"/>
      <c r="YY412" s="446"/>
      <c r="YZ412" s="446"/>
      <c r="ZA412" s="446"/>
      <c r="ZB412" s="446"/>
      <c r="ZC412" s="446"/>
      <c r="ZD412" s="446"/>
      <c r="ZE412" s="446"/>
      <c r="ZF412" s="446"/>
      <c r="ZG412" s="446"/>
      <c r="ZH412" s="446"/>
      <c r="ZI412" s="446"/>
      <c r="ZJ412" s="446"/>
      <c r="ZK412" s="446"/>
      <c r="ZL412" s="446"/>
      <c r="ZM412" s="446"/>
      <c r="ZN412" s="446"/>
      <c r="ZO412" s="446"/>
      <c r="ZP412" s="446"/>
      <c r="ZQ412" s="446"/>
      <c r="ZR412" s="446"/>
      <c r="ZS412" s="446"/>
      <c r="ZT412" s="446"/>
      <c r="ZU412" s="446"/>
      <c r="ZV412" s="446"/>
      <c r="ZW412" s="446"/>
      <c r="ZX412" s="446"/>
      <c r="ZY412" s="446"/>
      <c r="ZZ412" s="446"/>
      <c r="AAA412" s="446"/>
      <c r="AAB412" s="446"/>
      <c r="AAC412" s="446"/>
      <c r="AAD412" s="446"/>
      <c r="AAE412" s="446"/>
      <c r="AAF412" s="446"/>
      <c r="AAG412" s="446"/>
      <c r="AAH412" s="446"/>
      <c r="AAI412" s="446"/>
      <c r="AAJ412" s="446"/>
      <c r="AAK412" s="446"/>
      <c r="AAL412" s="446"/>
      <c r="AAM412" s="446"/>
      <c r="AAN412" s="446"/>
      <c r="AAO412" s="446"/>
      <c r="AAP412" s="446"/>
      <c r="AAQ412" s="446"/>
      <c r="AAR412" s="446"/>
      <c r="AAS412" s="446"/>
      <c r="AAT412" s="446"/>
      <c r="AAU412" s="446"/>
      <c r="AAV412" s="446"/>
      <c r="AAW412" s="446"/>
      <c r="AAX412" s="446"/>
      <c r="AAY412" s="446"/>
      <c r="AAZ412" s="446"/>
      <c r="ABA412" s="446"/>
      <c r="ABB412" s="446"/>
      <c r="ABC412" s="446"/>
      <c r="ABD412" s="446"/>
      <c r="ABE412" s="446"/>
      <c r="ABF412" s="446"/>
      <c r="ABG412" s="446"/>
      <c r="ABH412" s="446"/>
      <c r="ABI412" s="446"/>
      <c r="ABJ412" s="446"/>
      <c r="ABK412" s="446"/>
      <c r="ABL412" s="446"/>
      <c r="ABM412" s="446"/>
      <c r="ABN412" s="446"/>
      <c r="ABO412" s="446"/>
      <c r="ABP412" s="446"/>
      <c r="ABQ412" s="446"/>
      <c r="ABR412" s="446"/>
      <c r="ABS412" s="446"/>
      <c r="ABT412" s="446"/>
      <c r="ABU412" s="446"/>
      <c r="ABV412" s="446"/>
      <c r="ABW412" s="446"/>
      <c r="ABX412" s="446"/>
      <c r="ABY412" s="446"/>
      <c r="ABZ412" s="446"/>
      <c r="ACA412" s="446"/>
      <c r="ACB412" s="446"/>
      <c r="ACC412" s="446"/>
      <c r="ACD412" s="446"/>
      <c r="ACE412" s="446"/>
      <c r="ACF412" s="446"/>
      <c r="ACG412" s="446"/>
      <c r="ACH412" s="446"/>
      <c r="ACI412" s="446"/>
      <c r="ACJ412" s="446"/>
      <c r="ACK412" s="446"/>
      <c r="ACL412" s="446"/>
      <c r="ACM412" s="446"/>
      <c r="ACN412" s="446"/>
      <c r="ACO412" s="446"/>
      <c r="ACP412" s="446"/>
      <c r="ACQ412" s="446"/>
      <c r="ACR412" s="446"/>
      <c r="ACS412" s="446"/>
      <c r="ACT412" s="446"/>
      <c r="ACU412" s="446"/>
      <c r="ACV412" s="446"/>
      <c r="ACW412" s="446"/>
      <c r="ACX412" s="446"/>
      <c r="ACY412" s="446"/>
      <c r="ACZ412" s="446"/>
      <c r="ADA412" s="446"/>
      <c r="ADB412" s="446"/>
      <c r="ADC412" s="446"/>
      <c r="ADD412" s="446"/>
      <c r="ADE412" s="446"/>
      <c r="ADF412" s="446"/>
      <c r="ADG412" s="446"/>
      <c r="ADH412" s="446"/>
      <c r="ADI412" s="446"/>
      <c r="ADJ412" s="446"/>
      <c r="ADK412" s="446"/>
      <c r="ADL412" s="446"/>
      <c r="ADM412" s="446"/>
      <c r="ADN412" s="446"/>
      <c r="ADO412" s="446"/>
      <c r="ADP412" s="446"/>
      <c r="ADQ412" s="446"/>
      <c r="ADR412" s="446"/>
      <c r="ADS412" s="446"/>
      <c r="ADT412" s="446"/>
      <c r="ADU412" s="446"/>
      <c r="ADV412" s="446"/>
      <c r="ADW412" s="446"/>
      <c r="ADX412" s="446"/>
      <c r="ADY412" s="446"/>
      <c r="ADZ412" s="446"/>
      <c r="AEA412" s="446"/>
      <c r="AEB412" s="446"/>
      <c r="AEC412" s="446"/>
      <c r="AED412" s="446"/>
      <c r="AEE412" s="446"/>
      <c r="AEF412" s="446"/>
      <c r="AEG412" s="446"/>
      <c r="AEH412" s="446"/>
      <c r="AEI412" s="446"/>
      <c r="AEJ412" s="446"/>
      <c r="AEK412" s="446"/>
      <c r="AEL412" s="446"/>
      <c r="AEM412" s="446"/>
      <c r="AEN412" s="446"/>
      <c r="AEO412" s="446"/>
      <c r="AEP412" s="446"/>
      <c r="AEQ412" s="446"/>
      <c r="AER412" s="446"/>
      <c r="AES412" s="446"/>
      <c r="AET412" s="446"/>
      <c r="AEU412" s="446"/>
      <c r="AEV412" s="446"/>
      <c r="AEW412" s="446"/>
      <c r="AEX412" s="446"/>
      <c r="AEY412" s="446"/>
      <c r="AEZ412" s="446"/>
      <c r="AFA412" s="446"/>
      <c r="AFB412" s="446"/>
      <c r="AFC412" s="446"/>
      <c r="AFD412" s="446"/>
      <c r="AFE412" s="446"/>
      <c r="AFF412" s="446"/>
      <c r="AFG412" s="446"/>
      <c r="AFH412" s="446"/>
      <c r="AFI412" s="446"/>
      <c r="AFJ412" s="446"/>
      <c r="AFK412" s="446"/>
      <c r="AFL412" s="446"/>
      <c r="AFM412" s="446"/>
      <c r="AFN412" s="446"/>
      <c r="AFO412" s="446"/>
      <c r="AFP412" s="446"/>
      <c r="AFQ412" s="446"/>
      <c r="AFR412" s="446"/>
      <c r="AFS412" s="446"/>
      <c r="AFT412" s="446"/>
      <c r="AFU412" s="446"/>
      <c r="AFV412" s="446"/>
      <c r="AFW412" s="446"/>
      <c r="AFX412" s="446"/>
      <c r="AFY412" s="446"/>
      <c r="AFZ412" s="446"/>
      <c r="AGA412" s="446"/>
      <c r="AGB412" s="446"/>
      <c r="AGC412" s="446"/>
      <c r="AGD412" s="446"/>
      <c r="AGE412" s="446"/>
      <c r="AGF412" s="446"/>
      <c r="AGG412" s="446"/>
      <c r="AGH412" s="446"/>
      <c r="AGI412" s="446"/>
      <c r="AGJ412" s="446"/>
      <c r="AGK412" s="446"/>
      <c r="AGL412" s="446"/>
      <c r="AGM412" s="446"/>
      <c r="AGN412" s="446"/>
      <c r="AGO412" s="446"/>
      <c r="AGP412" s="446"/>
      <c r="AGQ412" s="446"/>
      <c r="AGR412" s="446"/>
      <c r="AGS412" s="446"/>
      <c r="AGT412" s="446"/>
      <c r="AGU412" s="446"/>
      <c r="AGV412" s="446"/>
      <c r="AGW412" s="446"/>
      <c r="AGX412" s="446"/>
      <c r="AGY412" s="446"/>
      <c r="AGZ412" s="446"/>
      <c r="AHA412" s="446"/>
      <c r="AHB412" s="446"/>
      <c r="AHC412" s="446"/>
      <c r="AHD412" s="446"/>
      <c r="AHE412" s="446"/>
      <c r="AHF412" s="446"/>
      <c r="AHG412" s="446"/>
      <c r="AHH412" s="446"/>
      <c r="AHI412" s="446"/>
      <c r="AHJ412" s="446"/>
      <c r="AHK412" s="446"/>
      <c r="AHL412" s="446"/>
      <c r="AHM412" s="446"/>
      <c r="AHN412" s="446"/>
      <c r="AHO412" s="446"/>
      <c r="AHP412" s="446"/>
      <c r="AHQ412" s="446"/>
      <c r="AHR412" s="446"/>
      <c r="AHS412" s="446"/>
      <c r="AHT412" s="446"/>
      <c r="AHU412" s="446"/>
      <c r="AHV412" s="446"/>
      <c r="AHW412" s="446"/>
      <c r="AHX412" s="446"/>
      <c r="AHY412" s="446"/>
      <c r="AHZ412" s="446"/>
      <c r="AIA412" s="446"/>
      <c r="AIB412" s="446"/>
      <c r="AIC412" s="446"/>
      <c r="AID412" s="446"/>
      <c r="AIE412" s="446"/>
      <c r="AIF412" s="446"/>
      <c r="AIG412" s="446"/>
      <c r="AIH412" s="446"/>
      <c r="AII412" s="446"/>
      <c r="AIJ412" s="446"/>
      <c r="AIK412" s="446"/>
      <c r="AIL412" s="446"/>
      <c r="AIM412" s="446"/>
      <c r="AIN412" s="446"/>
      <c r="AIO412" s="446"/>
      <c r="AIP412" s="446"/>
      <c r="AIQ412" s="446"/>
      <c r="AIR412" s="446"/>
      <c r="AIS412" s="446"/>
      <c r="AIT412" s="446"/>
      <c r="AIU412" s="446"/>
      <c r="AIV412" s="446"/>
      <c r="AIW412" s="446"/>
      <c r="AIX412" s="446"/>
      <c r="AIY412" s="446"/>
      <c r="AIZ412" s="446"/>
      <c r="AJA412" s="446"/>
      <c r="AJB412" s="446"/>
      <c r="AJC412" s="446"/>
      <c r="AJD412" s="446"/>
      <c r="AJE412" s="446"/>
      <c r="AJF412" s="446"/>
      <c r="AJG412" s="446"/>
      <c r="AJH412" s="446"/>
      <c r="AJI412" s="446"/>
      <c r="AJJ412" s="446"/>
      <c r="AJK412" s="446"/>
      <c r="AJL412" s="446"/>
      <c r="AJM412" s="446"/>
      <c r="AJN412" s="446"/>
      <c r="AJO412" s="446"/>
      <c r="AJP412" s="446"/>
      <c r="AJQ412" s="446"/>
      <c r="AJR412" s="446"/>
      <c r="AJS412" s="446"/>
      <c r="AJT412" s="446"/>
      <c r="AJU412" s="446"/>
      <c r="AJV412" s="446"/>
      <c r="AJW412" s="446"/>
      <c r="AJX412" s="446"/>
      <c r="AJY412" s="446"/>
      <c r="AJZ412" s="446"/>
      <c r="AKA412" s="446"/>
      <c r="AKB412" s="446"/>
      <c r="AKC412" s="446"/>
      <c r="AKD412" s="446"/>
      <c r="AKE412" s="446"/>
      <c r="AKF412" s="446"/>
      <c r="AKG412" s="446"/>
      <c r="AKH412" s="446"/>
      <c r="AKI412" s="446"/>
      <c r="AKJ412" s="446"/>
      <c r="AKK412" s="446"/>
      <c r="AKL412" s="446"/>
      <c r="AKM412" s="446"/>
      <c r="AKN412" s="446"/>
      <c r="AKO412" s="446"/>
      <c r="AKP412" s="446"/>
      <c r="AKQ412" s="446"/>
      <c r="AKR412" s="446"/>
      <c r="AKS412" s="446"/>
      <c r="AKT412" s="446"/>
      <c r="AKU412" s="446"/>
      <c r="AKV412" s="446"/>
      <c r="AKW412" s="446"/>
      <c r="AKX412" s="446"/>
      <c r="AKY412" s="446"/>
      <c r="AKZ412" s="446"/>
      <c r="ALA412" s="446"/>
      <c r="ALB412" s="446"/>
      <c r="ALC412" s="446"/>
      <c r="ALD412" s="446"/>
      <c r="ALE412" s="446"/>
      <c r="ALF412" s="446"/>
      <c r="ALG412" s="446"/>
      <c r="ALH412" s="446"/>
      <c r="ALI412" s="446"/>
      <c r="ALJ412" s="446"/>
      <c r="ALK412" s="446"/>
      <c r="ALL412" s="446"/>
      <c r="ALM412" s="446"/>
      <c r="ALN412" s="446"/>
      <c r="ALO412" s="446"/>
      <c r="ALP412" s="446"/>
      <c r="ALQ412" s="446"/>
      <c r="ALR412" s="446"/>
      <c r="ALS412" s="446"/>
      <c r="ALT412" s="446"/>
      <c r="ALU412" s="446"/>
      <c r="ALV412" s="446"/>
      <c r="ALW412" s="446"/>
      <c r="ALX412" s="446"/>
      <c r="ALY412" s="446"/>
      <c r="ALZ412" s="446"/>
      <c r="AMA412" s="446"/>
      <c r="AMB412" s="446"/>
      <c r="AMC412" s="446"/>
      <c r="AMD412" s="446"/>
      <c r="AME412" s="446"/>
      <c r="AMF412" s="446"/>
      <c r="AMG412" s="446"/>
      <c r="AMH412" s="446"/>
      <c r="AMI412" s="446"/>
      <c r="AMJ412" s="446"/>
      <c r="AMK412" s="446"/>
      <c r="AML412" s="446"/>
      <c r="AMM412" s="446"/>
      <c r="AMN412" s="446"/>
      <c r="AMO412" s="446"/>
      <c r="AMP412" s="446"/>
      <c r="AMQ412" s="446"/>
      <c r="AMR412" s="446"/>
      <c r="AMS412" s="446"/>
      <c r="AMT412" s="446"/>
      <c r="AMU412" s="446"/>
      <c r="AMV412" s="446"/>
      <c r="AMW412" s="446"/>
      <c r="AMX412" s="446"/>
      <c r="AMY412" s="446"/>
      <c r="AMZ412" s="446"/>
      <c r="ANA412" s="446"/>
      <c r="ANB412" s="446"/>
      <c r="ANC412" s="446"/>
      <c r="AND412" s="446"/>
      <c r="ANE412" s="446"/>
      <c r="ANF412" s="446"/>
      <c r="ANG412" s="446"/>
      <c r="ANH412" s="446"/>
      <c r="ANI412" s="446"/>
      <c r="ANJ412" s="446"/>
      <c r="ANK412" s="446"/>
      <c r="ANL412" s="446"/>
      <c r="ANM412" s="446"/>
      <c r="ANN412" s="446"/>
      <c r="ANO412" s="446"/>
      <c r="ANP412" s="446"/>
      <c r="ANQ412" s="446"/>
      <c r="ANR412" s="446"/>
      <c r="ANS412" s="446"/>
      <c r="ANT412" s="446"/>
      <c r="ANU412" s="446"/>
      <c r="ANV412" s="446"/>
      <c r="ANW412" s="446"/>
      <c r="ANX412" s="446"/>
      <c r="ANY412" s="446"/>
      <c r="ANZ412" s="446"/>
      <c r="AOA412" s="446"/>
      <c r="AOB412" s="446"/>
      <c r="AOC412" s="446"/>
      <c r="AOD412" s="446"/>
      <c r="AOE412" s="446"/>
      <c r="AOF412" s="446"/>
      <c r="AOG412" s="446"/>
      <c r="AOH412" s="446"/>
      <c r="AOI412" s="446"/>
      <c r="AOJ412" s="446"/>
      <c r="AOK412" s="446"/>
      <c r="AOL412" s="446"/>
      <c r="AOM412" s="446"/>
      <c r="AON412" s="446"/>
      <c r="AOO412" s="446"/>
      <c r="AOP412" s="446"/>
      <c r="AOQ412" s="446"/>
      <c r="AOR412" s="446"/>
      <c r="AOS412" s="446"/>
      <c r="AOT412" s="446"/>
      <c r="AOU412" s="446"/>
      <c r="AOV412" s="446"/>
      <c r="AOW412" s="446"/>
      <c r="AOX412" s="446"/>
      <c r="AOY412" s="446"/>
      <c r="AOZ412" s="446"/>
      <c r="APA412" s="446"/>
      <c r="APB412" s="446"/>
      <c r="APC412" s="446"/>
      <c r="APD412" s="446"/>
      <c r="APE412" s="446"/>
      <c r="APF412" s="446"/>
      <c r="APG412" s="446"/>
      <c r="APH412" s="446"/>
      <c r="API412" s="446"/>
      <c r="APJ412" s="446"/>
      <c r="APK412" s="446"/>
      <c r="APL412" s="446"/>
      <c r="APM412" s="446"/>
      <c r="APN412" s="446"/>
      <c r="APO412" s="446"/>
      <c r="APP412" s="446"/>
      <c r="APQ412" s="446"/>
      <c r="APR412" s="446"/>
      <c r="APS412" s="446"/>
      <c r="APT412" s="446"/>
      <c r="APU412" s="446"/>
      <c r="APV412" s="446"/>
      <c r="APW412" s="446"/>
      <c r="APX412" s="446"/>
      <c r="APY412" s="446"/>
      <c r="APZ412" s="446"/>
      <c r="AQA412" s="446"/>
      <c r="AQB412" s="446"/>
      <c r="AQC412" s="446"/>
      <c r="AQD412" s="446"/>
      <c r="AQE412" s="446"/>
      <c r="AQF412" s="446"/>
      <c r="AQG412" s="446"/>
      <c r="AQH412" s="446"/>
      <c r="AQI412" s="446"/>
      <c r="AQJ412" s="446"/>
      <c r="AQK412" s="446"/>
      <c r="AQL412" s="446"/>
      <c r="AQM412" s="446"/>
      <c r="AQN412" s="446"/>
      <c r="AQO412" s="446"/>
      <c r="AQP412" s="446"/>
      <c r="AQQ412" s="446"/>
      <c r="AQR412" s="446"/>
      <c r="AQS412" s="446"/>
      <c r="AQT412" s="446"/>
      <c r="AQU412" s="446"/>
      <c r="AQV412" s="446"/>
      <c r="AQW412" s="446"/>
      <c r="AQX412" s="446"/>
      <c r="AQY412" s="446"/>
      <c r="AQZ412" s="446"/>
      <c r="ARA412" s="446"/>
      <c r="ARB412" s="446"/>
      <c r="ARC412" s="446"/>
      <c r="ARD412" s="446"/>
      <c r="ARE412" s="446"/>
      <c r="ARF412" s="446"/>
      <c r="ARG412" s="446"/>
      <c r="ARH412" s="446"/>
      <c r="ARI412" s="446"/>
      <c r="ARJ412" s="446"/>
      <c r="ARK412" s="446"/>
      <c r="ARL412" s="446"/>
      <c r="ARM412" s="446"/>
      <c r="ARN412" s="446"/>
      <c r="ARO412" s="446"/>
      <c r="ARP412" s="446"/>
      <c r="ARQ412" s="446"/>
      <c r="ARR412" s="446"/>
      <c r="ARS412" s="446"/>
      <c r="ART412" s="446"/>
      <c r="ARU412" s="446"/>
      <c r="ARV412" s="446"/>
      <c r="ARW412" s="446"/>
      <c r="ARX412" s="446"/>
      <c r="ARY412" s="446"/>
      <c r="ARZ412" s="446"/>
      <c r="ASA412" s="446"/>
      <c r="ASB412" s="446"/>
      <c r="ASC412" s="446"/>
      <c r="ASD412" s="446"/>
      <c r="ASE412" s="446"/>
      <c r="ASF412" s="446"/>
      <c r="ASG412" s="446"/>
      <c r="ASH412" s="446"/>
      <c r="ASI412" s="446"/>
      <c r="ASJ412" s="446"/>
      <c r="ASK412" s="446"/>
      <c r="ASL412" s="446"/>
      <c r="ASM412" s="446"/>
      <c r="ASN412" s="446"/>
      <c r="ASO412" s="446"/>
      <c r="ASP412" s="446"/>
      <c r="ASQ412" s="446"/>
      <c r="ASR412" s="446"/>
      <c r="ASS412" s="446"/>
      <c r="AST412" s="446"/>
      <c r="ASU412" s="446"/>
      <c r="ASV412" s="446"/>
      <c r="ASW412" s="446"/>
      <c r="ASX412" s="446"/>
      <c r="ASY412" s="446"/>
      <c r="ASZ412" s="446"/>
      <c r="ATA412" s="446"/>
      <c r="ATB412" s="446"/>
      <c r="ATC412" s="446"/>
      <c r="ATD412" s="446"/>
      <c r="ATE412" s="446"/>
      <c r="ATF412" s="446"/>
      <c r="ATG412" s="446"/>
      <c r="ATH412" s="446"/>
      <c r="ATI412" s="446"/>
      <c r="ATJ412" s="446"/>
      <c r="ATK412" s="446"/>
      <c r="ATL412" s="446"/>
      <c r="ATM412" s="446"/>
      <c r="ATN412" s="446"/>
      <c r="ATO412" s="446"/>
      <c r="ATP412" s="446"/>
      <c r="ATQ412" s="446"/>
      <c r="ATR412" s="446"/>
      <c r="ATS412" s="446"/>
      <c r="ATT412" s="446"/>
      <c r="ATU412" s="446"/>
      <c r="ATV412" s="446"/>
      <c r="ATW412" s="446"/>
      <c r="ATX412" s="446"/>
      <c r="ATY412" s="446"/>
      <c r="ATZ412" s="446"/>
      <c r="AUA412" s="446"/>
      <c r="AUB412" s="446"/>
      <c r="AUC412" s="446"/>
      <c r="AUD412" s="446"/>
      <c r="AUE412" s="446"/>
      <c r="AUF412" s="446"/>
      <c r="AUG412" s="446"/>
      <c r="AUH412" s="446"/>
      <c r="AUI412" s="446"/>
      <c r="AUJ412" s="446"/>
      <c r="AUK412" s="446"/>
      <c r="AUL412" s="446"/>
      <c r="AUM412" s="446"/>
      <c r="AUN412" s="446"/>
      <c r="AUO412" s="446"/>
      <c r="AUP412" s="446"/>
      <c r="AUQ412" s="446"/>
      <c r="AUR412" s="446"/>
      <c r="AUS412" s="446"/>
      <c r="AUT412" s="446"/>
      <c r="AUU412" s="446"/>
      <c r="AUV412" s="446"/>
      <c r="AUW412" s="446"/>
      <c r="AUX412" s="446"/>
      <c r="AUY412" s="446"/>
      <c r="AUZ412" s="446"/>
      <c r="AVA412" s="446"/>
      <c r="AVB412" s="446"/>
      <c r="AVC412" s="446"/>
      <c r="AVD412" s="446"/>
      <c r="AVE412" s="446"/>
      <c r="AVF412" s="446"/>
      <c r="AVG412" s="446"/>
      <c r="AVH412" s="446"/>
      <c r="AVI412" s="446"/>
      <c r="AVJ412" s="446"/>
      <c r="AVK412" s="446"/>
      <c r="AVL412" s="446"/>
      <c r="AVM412" s="446"/>
      <c r="AVN412" s="446"/>
      <c r="AVO412" s="446"/>
      <c r="AVP412" s="446"/>
      <c r="AVQ412" s="446"/>
      <c r="AVR412" s="446"/>
      <c r="AVS412" s="446"/>
      <c r="AVT412" s="446"/>
      <c r="AVU412" s="446"/>
      <c r="AVV412" s="446"/>
      <c r="AVW412" s="446"/>
      <c r="AVX412" s="446"/>
      <c r="AVY412" s="446"/>
      <c r="AVZ412" s="446"/>
      <c r="AWA412" s="446"/>
      <c r="AWB412" s="446"/>
      <c r="AWC412" s="446"/>
      <c r="AWD412" s="446"/>
      <c r="AWE412" s="446"/>
      <c r="AWF412" s="446"/>
      <c r="AWG412" s="446"/>
      <c r="AWH412" s="446"/>
      <c r="AWI412" s="446"/>
      <c r="AWJ412" s="446"/>
      <c r="AWK412" s="446"/>
      <c r="AWL412" s="446"/>
      <c r="AWM412" s="446"/>
      <c r="AWN412" s="446"/>
      <c r="AWO412" s="446"/>
      <c r="AWP412" s="446"/>
      <c r="AWQ412" s="446"/>
      <c r="AWR412" s="446"/>
      <c r="AWS412" s="446"/>
      <c r="AWT412" s="446"/>
      <c r="AWU412" s="446"/>
      <c r="AWV412" s="446"/>
      <c r="AWW412" s="446"/>
      <c r="AWX412" s="446"/>
      <c r="AWY412" s="446"/>
      <c r="AWZ412" s="446"/>
      <c r="AXA412" s="446"/>
      <c r="AXB412" s="446"/>
      <c r="AXC412" s="446"/>
      <c r="AXD412" s="446"/>
      <c r="AXE412" s="446"/>
      <c r="AXF412" s="446"/>
      <c r="AXG412" s="446"/>
      <c r="AXH412" s="446"/>
      <c r="AXI412" s="446"/>
      <c r="AXJ412" s="446"/>
      <c r="AXK412" s="446"/>
      <c r="AXL412" s="446"/>
      <c r="AXM412" s="446"/>
      <c r="AXN412" s="446"/>
      <c r="AXO412" s="446"/>
      <c r="AXP412" s="446"/>
      <c r="AXQ412" s="446"/>
      <c r="AXR412" s="446"/>
      <c r="AXS412" s="446"/>
      <c r="AXT412" s="446"/>
      <c r="AXU412" s="446"/>
      <c r="AXV412" s="446"/>
      <c r="AXW412" s="446"/>
      <c r="AXX412" s="446"/>
      <c r="AXY412" s="446"/>
      <c r="AXZ412" s="446"/>
      <c r="AYA412" s="446"/>
      <c r="AYB412" s="446"/>
      <c r="AYC412" s="446"/>
      <c r="AYD412" s="446"/>
      <c r="AYE412" s="446"/>
      <c r="AYF412" s="446"/>
      <c r="AYG412" s="446"/>
      <c r="AYH412" s="446"/>
      <c r="AYI412" s="446"/>
      <c r="AYJ412" s="446"/>
      <c r="AYK412" s="446"/>
      <c r="AYL412" s="446"/>
      <c r="AYM412" s="446"/>
      <c r="AYN412" s="446"/>
      <c r="AYO412" s="446"/>
      <c r="AYP412" s="446"/>
      <c r="AYQ412" s="446"/>
      <c r="AYR412" s="446"/>
      <c r="AYS412" s="446"/>
      <c r="AYT412" s="446"/>
      <c r="AYU412" s="446"/>
      <c r="AYV412" s="446"/>
      <c r="AYW412" s="446"/>
      <c r="AYX412" s="446"/>
      <c r="AYY412" s="446"/>
      <c r="AYZ412" s="446"/>
      <c r="AZA412" s="446"/>
      <c r="AZB412" s="446"/>
      <c r="AZC412" s="446"/>
      <c r="AZD412" s="446"/>
      <c r="AZE412" s="446"/>
      <c r="AZF412" s="446"/>
      <c r="AZG412" s="446"/>
      <c r="AZH412" s="446"/>
      <c r="AZI412" s="446"/>
      <c r="AZJ412" s="446"/>
      <c r="AZK412" s="446"/>
      <c r="AZL412" s="446"/>
      <c r="AZM412" s="446"/>
      <c r="AZN412" s="446"/>
      <c r="AZO412" s="446"/>
      <c r="AZP412" s="446"/>
      <c r="AZQ412" s="446"/>
      <c r="AZR412" s="446"/>
      <c r="AZS412" s="446"/>
      <c r="AZT412" s="446"/>
      <c r="AZU412" s="446"/>
      <c r="AZV412" s="446"/>
      <c r="AZW412" s="446"/>
      <c r="AZX412" s="446"/>
      <c r="AZY412" s="446"/>
      <c r="AZZ412" s="446"/>
      <c r="BAA412" s="446"/>
      <c r="BAB412" s="446"/>
      <c r="BAC412" s="446"/>
      <c r="BAD412" s="446"/>
      <c r="BAE412" s="446"/>
      <c r="BAF412" s="446"/>
      <c r="BAG412" s="446"/>
      <c r="BAH412" s="446"/>
      <c r="BAI412" s="446"/>
      <c r="BAJ412" s="446"/>
      <c r="BAK412" s="446"/>
      <c r="BAL412" s="446"/>
      <c r="BAM412" s="446"/>
      <c r="BAN412" s="446"/>
      <c r="BAO412" s="446"/>
      <c r="BAP412" s="446"/>
      <c r="BAQ412" s="446"/>
      <c r="BAR412" s="446"/>
      <c r="BAS412" s="446"/>
      <c r="BAT412" s="446"/>
      <c r="BAU412" s="446"/>
      <c r="BAV412" s="446"/>
      <c r="BAW412" s="446"/>
      <c r="BAX412" s="446"/>
      <c r="BAY412" s="446"/>
      <c r="BAZ412" s="446"/>
      <c r="BBA412" s="446"/>
      <c r="BBB412" s="446"/>
      <c r="BBC412" s="446"/>
      <c r="BBD412" s="446"/>
      <c r="BBE412" s="446"/>
      <c r="BBF412" s="446"/>
      <c r="BBG412" s="446"/>
      <c r="BBH412" s="446"/>
      <c r="BBI412" s="446"/>
      <c r="BBJ412" s="446"/>
      <c r="BBK412" s="446"/>
      <c r="BBL412" s="446"/>
      <c r="BBM412" s="446"/>
      <c r="BBN412" s="446"/>
      <c r="BBO412" s="446"/>
      <c r="BBP412" s="446"/>
      <c r="BBQ412" s="446"/>
      <c r="BBR412" s="446"/>
      <c r="BBS412" s="446"/>
      <c r="BBT412" s="446"/>
      <c r="BBU412" s="446"/>
      <c r="BBV412" s="446"/>
      <c r="BBW412" s="446"/>
      <c r="BBX412" s="446"/>
      <c r="BBY412" s="446"/>
      <c r="BBZ412" s="446"/>
      <c r="BCA412" s="446"/>
      <c r="BCB412" s="446"/>
      <c r="BCC412" s="446"/>
      <c r="BCD412" s="446"/>
      <c r="BCE412" s="446"/>
      <c r="BCF412" s="446"/>
      <c r="BCG412" s="446"/>
      <c r="BCH412" s="446"/>
      <c r="BCI412" s="446"/>
      <c r="BCJ412" s="446"/>
      <c r="BCK412" s="446"/>
      <c r="BCL412" s="446"/>
      <c r="BCM412" s="446"/>
      <c r="BCN412" s="446"/>
      <c r="BCO412" s="446"/>
      <c r="BCP412" s="446"/>
      <c r="BCQ412" s="446"/>
      <c r="BCR412" s="446"/>
      <c r="BCS412" s="446"/>
      <c r="BCT412" s="446"/>
      <c r="BCU412" s="446"/>
      <c r="BCV412" s="446"/>
      <c r="BCW412" s="446"/>
      <c r="BCX412" s="446"/>
      <c r="BCY412" s="446"/>
      <c r="BCZ412" s="446"/>
      <c r="BDA412" s="446"/>
      <c r="BDB412" s="446"/>
      <c r="BDC412" s="446"/>
      <c r="BDD412" s="446"/>
      <c r="BDE412" s="446"/>
      <c r="BDF412" s="446"/>
      <c r="BDG412" s="446"/>
      <c r="BDH412" s="446"/>
      <c r="BDI412" s="446"/>
      <c r="BDJ412" s="446"/>
      <c r="BDK412" s="446"/>
      <c r="BDL412" s="446"/>
      <c r="BDM412" s="446"/>
      <c r="BDN412" s="446"/>
      <c r="BDO412" s="446"/>
      <c r="BDP412" s="446"/>
      <c r="BDQ412" s="446"/>
      <c r="BDR412" s="446"/>
      <c r="BDS412" s="446"/>
      <c r="BDT412" s="446"/>
      <c r="BDU412" s="446"/>
      <c r="BDV412" s="446"/>
      <c r="BDW412" s="446"/>
      <c r="BDX412" s="446"/>
      <c r="BDY412" s="446"/>
      <c r="BDZ412" s="446"/>
      <c r="BEA412" s="446"/>
      <c r="BEB412" s="446"/>
      <c r="BEC412" s="446"/>
      <c r="BED412" s="446"/>
      <c r="BEE412" s="446"/>
      <c r="BEF412" s="446"/>
      <c r="BEG412" s="446"/>
      <c r="BEH412" s="446"/>
      <c r="BEI412" s="446"/>
      <c r="BEJ412" s="446"/>
      <c r="BEK412" s="446"/>
      <c r="BEL412" s="446"/>
      <c r="BEM412" s="446"/>
      <c r="BEN412" s="446"/>
      <c r="BEO412" s="446"/>
      <c r="BEP412" s="446"/>
      <c r="BEQ412" s="446"/>
      <c r="BER412" s="446"/>
      <c r="BES412" s="446"/>
      <c r="BET412" s="446"/>
      <c r="BEU412" s="446"/>
      <c r="BEV412" s="446"/>
      <c r="BEW412" s="446"/>
      <c r="BEX412" s="446"/>
      <c r="BEY412" s="446"/>
      <c r="BEZ412" s="446"/>
      <c r="BFA412" s="446"/>
      <c r="BFB412" s="446"/>
      <c r="BFC412" s="446"/>
      <c r="BFD412" s="446"/>
      <c r="BFE412" s="446"/>
      <c r="BFF412" s="446"/>
      <c r="BFG412" s="446"/>
      <c r="BFH412" s="446"/>
      <c r="BFI412" s="446"/>
      <c r="BFJ412" s="446"/>
      <c r="BFK412" s="446"/>
      <c r="BFL412" s="446"/>
      <c r="BFM412" s="446"/>
      <c r="BFN412" s="446"/>
      <c r="BFO412" s="446"/>
      <c r="BFP412" s="446"/>
      <c r="BFQ412" s="446"/>
      <c r="BFR412" s="446"/>
      <c r="BFS412" s="446"/>
      <c r="BFT412" s="446"/>
      <c r="BFU412" s="446"/>
      <c r="BFV412" s="446"/>
      <c r="BFW412" s="446"/>
      <c r="BFX412" s="446"/>
      <c r="BFY412" s="446"/>
      <c r="BFZ412" s="446"/>
      <c r="BGA412" s="446"/>
      <c r="BGB412" s="446"/>
      <c r="BGC412" s="446"/>
      <c r="BGD412" s="446"/>
      <c r="BGE412" s="446"/>
      <c r="BGF412" s="446"/>
      <c r="BGG412" s="446"/>
      <c r="BGH412" s="446"/>
      <c r="BGI412" s="446"/>
      <c r="BGJ412" s="446"/>
      <c r="BGK412" s="446"/>
      <c r="BGL412" s="446"/>
      <c r="BGM412" s="446"/>
      <c r="BGN412" s="446"/>
      <c r="BGO412" s="446"/>
      <c r="BGP412" s="446"/>
      <c r="BGQ412" s="446"/>
      <c r="BGR412" s="446"/>
      <c r="BGS412" s="446"/>
      <c r="BGT412" s="446"/>
      <c r="BGU412" s="446"/>
      <c r="BGV412" s="446"/>
      <c r="BGW412" s="446"/>
      <c r="BGX412" s="446"/>
      <c r="BGY412" s="446"/>
      <c r="BGZ412" s="446"/>
      <c r="BHA412" s="446"/>
      <c r="BHB412" s="446"/>
      <c r="BHC412" s="446"/>
      <c r="BHD412" s="446"/>
      <c r="BHE412" s="446"/>
      <c r="BHF412" s="446"/>
      <c r="BHG412" s="446"/>
      <c r="BHH412" s="446"/>
      <c r="BHI412" s="446"/>
      <c r="BHJ412" s="446"/>
      <c r="BHK412" s="446"/>
      <c r="BHL412" s="446"/>
      <c r="BHM412" s="446"/>
      <c r="BHN412" s="446"/>
      <c r="BHO412" s="446"/>
      <c r="BHP412" s="446"/>
      <c r="BHQ412" s="446"/>
      <c r="BHR412" s="446"/>
      <c r="BHS412" s="446"/>
      <c r="BHT412" s="446"/>
      <c r="BHU412" s="446"/>
      <c r="BHV412" s="446"/>
      <c r="BHW412" s="446"/>
      <c r="BHX412" s="446"/>
      <c r="BHY412" s="446"/>
      <c r="BHZ412" s="446"/>
      <c r="BIA412" s="446"/>
      <c r="BIB412" s="446"/>
      <c r="BIC412" s="446"/>
      <c r="BID412" s="446"/>
      <c r="BIE412" s="446"/>
      <c r="BIF412" s="446"/>
      <c r="BIG412" s="446"/>
      <c r="BIH412" s="446"/>
      <c r="BII412" s="446"/>
      <c r="BIJ412" s="446"/>
      <c r="BIK412" s="446"/>
      <c r="BIL412" s="446"/>
      <c r="BIM412" s="446"/>
      <c r="BIN412" s="446"/>
      <c r="BIO412" s="446"/>
      <c r="BIP412" s="446"/>
      <c r="BIQ412" s="446"/>
      <c r="BIR412" s="446"/>
      <c r="BIS412" s="446"/>
      <c r="BIT412" s="446"/>
      <c r="BIU412" s="446"/>
      <c r="BIV412" s="446"/>
      <c r="BIW412" s="446"/>
      <c r="BIX412" s="446"/>
      <c r="BIY412" s="446"/>
      <c r="BIZ412" s="446"/>
      <c r="BJA412" s="446"/>
      <c r="BJB412" s="446"/>
      <c r="BJC412" s="446"/>
      <c r="BJD412" s="446"/>
      <c r="BJE412" s="446"/>
      <c r="BJF412" s="446"/>
      <c r="BJG412" s="446"/>
      <c r="BJH412" s="446"/>
      <c r="BJI412" s="446"/>
      <c r="BJJ412" s="446"/>
      <c r="BJK412" s="446"/>
      <c r="BJL412" s="446"/>
      <c r="BJM412" s="446"/>
      <c r="BJN412" s="446"/>
      <c r="BJO412" s="446"/>
      <c r="BJP412" s="446"/>
      <c r="BJQ412" s="446"/>
      <c r="BJR412" s="446"/>
      <c r="BJS412" s="446"/>
      <c r="BJT412" s="446"/>
      <c r="BJU412" s="446"/>
      <c r="BJV412" s="446"/>
      <c r="BJW412" s="446"/>
      <c r="BJX412" s="446"/>
      <c r="BJY412" s="446"/>
      <c r="BJZ412" s="446"/>
      <c r="BKA412" s="446"/>
      <c r="BKB412" s="446"/>
      <c r="BKC412" s="446"/>
      <c r="BKD412" s="446"/>
      <c r="BKE412" s="446"/>
      <c r="BKF412" s="446"/>
      <c r="BKG412" s="446"/>
      <c r="BKH412" s="446"/>
      <c r="BKI412" s="446"/>
      <c r="BKJ412" s="446"/>
      <c r="BKK412" s="446"/>
      <c r="BKL412" s="446"/>
      <c r="BKM412" s="446"/>
      <c r="BKN412" s="446"/>
      <c r="BKO412" s="446"/>
      <c r="BKP412" s="446"/>
      <c r="BKQ412" s="446"/>
      <c r="BKR412" s="446"/>
      <c r="BKS412" s="446"/>
      <c r="BKT412" s="446"/>
      <c r="BKU412" s="446"/>
      <c r="BKV412" s="446"/>
      <c r="BKW412" s="446"/>
      <c r="BKX412" s="446"/>
      <c r="BKY412" s="446"/>
      <c r="BKZ412" s="446"/>
      <c r="BLA412" s="446"/>
      <c r="BLB412" s="446"/>
      <c r="BLC412" s="446"/>
      <c r="BLD412" s="446"/>
      <c r="BLE412" s="446"/>
      <c r="BLF412" s="446"/>
      <c r="BLG412" s="446"/>
      <c r="BLH412" s="446"/>
      <c r="BLI412" s="446"/>
      <c r="BLJ412" s="446"/>
      <c r="BLK412" s="446"/>
      <c r="BLL412" s="446"/>
      <c r="BLM412" s="446"/>
      <c r="BLN412" s="446"/>
      <c r="BLO412" s="446"/>
      <c r="BLP412" s="446"/>
      <c r="BLQ412" s="446"/>
      <c r="BLR412" s="446"/>
      <c r="BLS412" s="446"/>
      <c r="BLT412" s="446"/>
      <c r="BLU412" s="446"/>
      <c r="BLV412" s="446"/>
      <c r="BLW412" s="446"/>
      <c r="BLX412" s="446"/>
      <c r="BLY412" s="446"/>
      <c r="BLZ412" s="446"/>
      <c r="BMA412" s="446"/>
      <c r="BMB412" s="446"/>
      <c r="BMC412" s="446"/>
      <c r="BMD412" s="446"/>
      <c r="BME412" s="446"/>
      <c r="BMF412" s="446"/>
      <c r="BMG412" s="446"/>
      <c r="BMH412" s="446"/>
      <c r="BMI412" s="446"/>
      <c r="BMJ412" s="446"/>
      <c r="BMK412" s="446"/>
      <c r="BML412" s="446"/>
      <c r="BMM412" s="446"/>
      <c r="BMN412" s="446"/>
      <c r="BMO412" s="446"/>
      <c r="BMP412" s="446"/>
      <c r="BMQ412" s="446"/>
      <c r="BMR412" s="446"/>
      <c r="BMS412" s="446"/>
      <c r="BMT412" s="446"/>
      <c r="BMU412" s="446"/>
      <c r="BMV412" s="446"/>
      <c r="BMW412" s="446"/>
      <c r="BMX412" s="446"/>
      <c r="BMY412" s="446"/>
      <c r="BMZ412" s="446"/>
      <c r="BNA412" s="446"/>
      <c r="BNB412" s="446"/>
      <c r="BNC412" s="446"/>
      <c r="BND412" s="446"/>
      <c r="BNE412" s="446"/>
      <c r="BNF412" s="446"/>
      <c r="BNG412" s="446"/>
      <c r="BNH412" s="446"/>
      <c r="BNI412" s="446"/>
      <c r="BNJ412" s="446"/>
      <c r="BNK412" s="446"/>
      <c r="BNL412" s="446"/>
      <c r="BNM412" s="446"/>
      <c r="BNN412" s="446"/>
      <c r="BNO412" s="446"/>
      <c r="BNP412" s="446"/>
      <c r="BNQ412" s="446"/>
      <c r="BNR412" s="446"/>
      <c r="BNS412" s="446"/>
      <c r="BNT412" s="446"/>
      <c r="BNU412" s="446"/>
      <c r="BNV412" s="446"/>
      <c r="BNW412" s="446"/>
      <c r="BNX412" s="446"/>
      <c r="BNY412" s="446"/>
      <c r="BNZ412" s="446"/>
      <c r="BOA412" s="446"/>
      <c r="BOB412" s="446"/>
      <c r="BOC412" s="446"/>
      <c r="BOD412" s="446"/>
      <c r="BOE412" s="446"/>
      <c r="BOF412" s="446"/>
      <c r="BOG412" s="446"/>
      <c r="BOH412" s="446"/>
      <c r="BOI412" s="446"/>
      <c r="BOJ412" s="446"/>
      <c r="BOK412" s="446"/>
      <c r="BOL412" s="446"/>
      <c r="BOM412" s="446"/>
      <c r="BON412" s="446"/>
      <c r="BOO412" s="446"/>
      <c r="BOP412" s="446"/>
      <c r="BOQ412" s="446"/>
      <c r="BOR412" s="446"/>
      <c r="BOS412" s="446"/>
      <c r="BOT412" s="446"/>
      <c r="BOU412" s="446"/>
      <c r="BOV412" s="446"/>
      <c r="BOW412" s="446"/>
      <c r="BOX412" s="446"/>
      <c r="BOY412" s="446"/>
      <c r="BOZ412" s="446"/>
      <c r="BPA412" s="446"/>
      <c r="BPB412" s="446"/>
      <c r="BPC412" s="446"/>
      <c r="BPD412" s="446"/>
      <c r="BPE412" s="446"/>
      <c r="BPF412" s="446"/>
      <c r="BPG412" s="446"/>
      <c r="BPH412" s="446"/>
      <c r="BPI412" s="446"/>
      <c r="BPJ412" s="446"/>
      <c r="BPK412" s="446"/>
      <c r="BPL412" s="446"/>
      <c r="BPM412" s="446"/>
      <c r="BPN412" s="446"/>
      <c r="BPO412" s="446"/>
      <c r="BPP412" s="446"/>
      <c r="BPQ412" s="446"/>
      <c r="BPR412" s="446"/>
      <c r="BPS412" s="446"/>
      <c r="BPT412" s="446"/>
      <c r="BPU412" s="446"/>
      <c r="BPV412" s="446"/>
      <c r="BPW412" s="446"/>
      <c r="BPX412" s="446"/>
      <c r="BPY412" s="446"/>
      <c r="BPZ412" s="446"/>
      <c r="BQA412" s="446"/>
      <c r="BQB412" s="446"/>
      <c r="BQC412" s="446"/>
      <c r="BQD412" s="446"/>
      <c r="BQE412" s="446"/>
      <c r="BQF412" s="446"/>
      <c r="BQG412" s="446"/>
      <c r="BQH412" s="446"/>
      <c r="BQI412" s="446"/>
      <c r="BQJ412" s="446"/>
      <c r="BQK412" s="446"/>
      <c r="BQL412" s="446"/>
      <c r="BQM412" s="446"/>
      <c r="BQN412" s="446"/>
      <c r="BQO412" s="446"/>
      <c r="BQP412" s="446"/>
      <c r="BQQ412" s="446"/>
      <c r="BQR412" s="446"/>
      <c r="BQS412" s="446"/>
      <c r="BQT412" s="446"/>
      <c r="BQU412" s="446"/>
      <c r="BQV412" s="446"/>
      <c r="BQW412" s="446"/>
      <c r="BQX412" s="446"/>
      <c r="BQY412" s="446"/>
      <c r="BQZ412" s="446"/>
      <c r="BRA412" s="446"/>
      <c r="BRB412" s="446"/>
      <c r="BRC412" s="446"/>
      <c r="BRD412" s="446"/>
      <c r="BRE412" s="446"/>
      <c r="BRF412" s="446"/>
      <c r="BRG412" s="446"/>
      <c r="BRH412" s="446"/>
      <c r="BRI412" s="446"/>
      <c r="BRJ412" s="446"/>
      <c r="BRK412" s="446"/>
      <c r="BRL412" s="446"/>
      <c r="BRM412" s="446"/>
      <c r="BRN412" s="446"/>
      <c r="BRO412" s="446"/>
      <c r="BRP412" s="446"/>
      <c r="BRQ412" s="446"/>
      <c r="BRR412" s="446"/>
      <c r="BRS412" s="446"/>
      <c r="BRT412" s="446"/>
      <c r="BRU412" s="446"/>
      <c r="BRV412" s="446"/>
      <c r="BRW412" s="446"/>
      <c r="BRX412" s="446"/>
      <c r="BRY412" s="446"/>
      <c r="BRZ412" s="446"/>
      <c r="BSA412" s="446"/>
      <c r="BSB412" s="446"/>
      <c r="BSC412" s="446"/>
      <c r="BSD412" s="446"/>
      <c r="BSE412" s="446"/>
      <c r="BSF412" s="446"/>
      <c r="BSG412" s="446"/>
      <c r="BSH412" s="446"/>
      <c r="BSI412" s="446"/>
      <c r="BSJ412" s="446"/>
      <c r="BSK412" s="446"/>
      <c r="BSL412" s="446"/>
      <c r="BSM412" s="446"/>
      <c r="BSN412" s="446"/>
      <c r="BSO412" s="446"/>
      <c r="BSP412" s="446"/>
      <c r="BSQ412" s="446"/>
      <c r="BSR412" s="446"/>
      <c r="BSS412" s="446"/>
      <c r="BST412" s="446"/>
      <c r="BSU412" s="446"/>
      <c r="BSV412" s="446"/>
      <c r="BSW412" s="446"/>
      <c r="BSX412" s="446"/>
      <c r="BSY412" s="446"/>
      <c r="BSZ412" s="446"/>
      <c r="BTA412" s="446"/>
      <c r="BTB412" s="446"/>
      <c r="BTC412" s="446"/>
      <c r="BTD412" s="446"/>
      <c r="BTE412" s="446"/>
      <c r="BTF412" s="446"/>
      <c r="BTG412" s="446"/>
      <c r="BTH412" s="446"/>
      <c r="BTI412" s="446"/>
      <c r="BTJ412" s="446"/>
      <c r="BTK412" s="446"/>
      <c r="BTL412" s="446"/>
      <c r="BTM412" s="446"/>
      <c r="BTN412" s="446"/>
      <c r="BTO412" s="446"/>
      <c r="BTP412" s="446"/>
      <c r="BTQ412" s="446"/>
      <c r="BTR412" s="446"/>
      <c r="BTS412" s="446"/>
      <c r="BTT412" s="446"/>
      <c r="BTU412" s="446"/>
      <c r="BTV412" s="446"/>
      <c r="BTW412" s="446"/>
      <c r="BTX412" s="446"/>
      <c r="BTY412" s="446"/>
      <c r="BTZ412" s="446"/>
      <c r="BUA412" s="446"/>
      <c r="BUB412" s="446"/>
      <c r="BUC412" s="446"/>
      <c r="BUD412" s="446"/>
      <c r="BUE412" s="446"/>
      <c r="BUF412" s="446"/>
      <c r="BUG412" s="446"/>
      <c r="BUH412" s="446"/>
      <c r="BUI412" s="446"/>
      <c r="BUJ412" s="446"/>
      <c r="BUK412" s="446"/>
      <c r="BUL412" s="446"/>
      <c r="BUM412" s="446"/>
      <c r="BUN412" s="446"/>
      <c r="BUO412" s="446"/>
      <c r="BUP412" s="446"/>
      <c r="BUQ412" s="446"/>
      <c r="BUR412" s="446"/>
      <c r="BUS412" s="446"/>
      <c r="BUT412" s="446"/>
      <c r="BUU412" s="446"/>
      <c r="BUV412" s="446"/>
      <c r="BUW412" s="446"/>
      <c r="BUX412" s="446"/>
      <c r="BUY412" s="446"/>
      <c r="BUZ412" s="446"/>
      <c r="BVA412" s="446"/>
      <c r="BVB412" s="446"/>
      <c r="BVC412" s="446"/>
      <c r="BVD412" s="446"/>
      <c r="BVE412" s="446"/>
      <c r="BVF412" s="446"/>
      <c r="BVG412" s="446"/>
      <c r="BVH412" s="446"/>
      <c r="BVI412" s="446"/>
      <c r="BVJ412" s="446"/>
      <c r="BVK412" s="446"/>
      <c r="BVL412" s="446"/>
      <c r="BVM412" s="446"/>
      <c r="BVN412" s="446"/>
      <c r="BVO412" s="446"/>
      <c r="BVP412" s="446"/>
      <c r="BVQ412" s="446"/>
      <c r="BVR412" s="446"/>
      <c r="BVS412" s="446"/>
      <c r="BVT412" s="446"/>
      <c r="BVU412" s="446"/>
      <c r="BVV412" s="446"/>
      <c r="BVW412" s="446"/>
      <c r="BVX412" s="446"/>
      <c r="BVY412" s="446"/>
      <c r="BVZ412" s="446"/>
      <c r="BWA412" s="446"/>
      <c r="BWB412" s="446"/>
      <c r="BWC412" s="446"/>
      <c r="BWD412" s="446"/>
      <c r="BWE412" s="446"/>
      <c r="BWF412" s="446"/>
      <c r="BWG412" s="446"/>
      <c r="BWH412" s="446"/>
      <c r="BWI412" s="446"/>
      <c r="BWJ412" s="446"/>
      <c r="BWK412" s="446"/>
      <c r="BWL412" s="446"/>
      <c r="BWM412" s="446"/>
      <c r="BWN412" s="446"/>
      <c r="BWO412" s="446"/>
      <c r="BWP412" s="446"/>
      <c r="BWQ412" s="446"/>
      <c r="BWR412" s="446"/>
      <c r="BWS412" s="446"/>
      <c r="BWT412" s="446"/>
      <c r="BWU412" s="446"/>
      <c r="BWV412" s="446"/>
      <c r="BWW412" s="446"/>
      <c r="BWX412" s="446"/>
      <c r="BWY412" s="446"/>
      <c r="BWZ412" s="446"/>
      <c r="BXA412" s="446"/>
      <c r="BXB412" s="446"/>
      <c r="BXC412" s="446"/>
      <c r="BXD412" s="446"/>
      <c r="BXE412" s="446"/>
      <c r="BXF412" s="446"/>
      <c r="BXG412" s="446"/>
      <c r="BXH412" s="446"/>
      <c r="BXI412" s="446"/>
      <c r="BXJ412" s="446"/>
      <c r="BXK412" s="446"/>
      <c r="BXL412" s="446"/>
      <c r="BXM412" s="446"/>
      <c r="BXN412" s="446"/>
      <c r="BXO412" s="446"/>
      <c r="BXP412" s="446"/>
      <c r="BXQ412" s="446"/>
      <c r="BXR412" s="446"/>
      <c r="BXS412" s="446"/>
      <c r="BXT412" s="446"/>
      <c r="BXU412" s="446"/>
      <c r="BXV412" s="446"/>
      <c r="BXW412" s="446"/>
      <c r="BXX412" s="446"/>
      <c r="BXY412" s="446"/>
      <c r="BXZ412" s="446"/>
      <c r="BYA412" s="446"/>
      <c r="BYB412" s="446"/>
      <c r="BYC412" s="446"/>
      <c r="BYD412" s="446"/>
      <c r="BYE412" s="446"/>
      <c r="BYF412" s="446"/>
      <c r="BYG412" s="446"/>
      <c r="BYH412" s="446"/>
      <c r="BYI412" s="446"/>
      <c r="BYJ412" s="446"/>
      <c r="BYK412" s="446"/>
      <c r="BYL412" s="446"/>
      <c r="BYM412" s="446"/>
      <c r="BYN412" s="446"/>
      <c r="BYO412" s="446"/>
      <c r="BYP412" s="446"/>
      <c r="BYQ412" s="446"/>
      <c r="BYR412" s="446"/>
      <c r="BYS412" s="446"/>
      <c r="BYT412" s="446"/>
      <c r="BYU412" s="446"/>
      <c r="BYV412" s="446"/>
      <c r="BYW412" s="446"/>
      <c r="BYX412" s="446"/>
      <c r="BYY412" s="446"/>
      <c r="BYZ412" s="446"/>
      <c r="BZA412" s="446"/>
      <c r="BZB412" s="446"/>
      <c r="BZC412" s="446"/>
      <c r="BZD412" s="446"/>
      <c r="BZE412" s="446"/>
      <c r="BZF412" s="446"/>
      <c r="BZG412" s="446"/>
      <c r="BZH412" s="446"/>
      <c r="BZI412" s="446"/>
      <c r="BZJ412" s="446"/>
      <c r="BZK412" s="446"/>
      <c r="BZL412" s="446"/>
      <c r="BZM412" s="446"/>
      <c r="BZN412" s="446"/>
      <c r="BZO412" s="446"/>
      <c r="BZP412" s="446"/>
      <c r="BZQ412" s="446"/>
      <c r="BZR412" s="446"/>
      <c r="BZS412" s="446"/>
      <c r="BZT412" s="446"/>
      <c r="BZU412" s="446"/>
      <c r="BZV412" s="446"/>
      <c r="BZW412" s="446"/>
      <c r="BZX412" s="446"/>
      <c r="BZY412" s="446"/>
      <c r="BZZ412" s="446"/>
      <c r="CAA412" s="446"/>
      <c r="CAB412" s="446"/>
      <c r="CAC412" s="446"/>
      <c r="CAD412" s="446"/>
      <c r="CAE412" s="446"/>
      <c r="CAF412" s="446"/>
      <c r="CAG412" s="446"/>
      <c r="CAH412" s="446"/>
      <c r="CAI412" s="446"/>
      <c r="CAJ412" s="446"/>
      <c r="CAK412" s="446"/>
      <c r="CAL412" s="446"/>
      <c r="CAM412" s="446"/>
      <c r="CAN412" s="446"/>
      <c r="CAO412" s="446"/>
      <c r="CAP412" s="446"/>
      <c r="CAQ412" s="446"/>
      <c r="CAR412" s="446"/>
      <c r="CAS412" s="446"/>
      <c r="CAT412" s="446"/>
      <c r="CAU412" s="446"/>
      <c r="CAV412" s="446"/>
      <c r="CAW412" s="446"/>
      <c r="CAX412" s="446"/>
      <c r="CAY412" s="446"/>
      <c r="CAZ412" s="446"/>
      <c r="CBA412" s="446"/>
      <c r="CBB412" s="446"/>
      <c r="CBC412" s="446"/>
      <c r="CBD412" s="446"/>
      <c r="CBE412" s="446"/>
      <c r="CBF412" s="446"/>
      <c r="CBG412" s="446"/>
      <c r="CBH412" s="446"/>
      <c r="CBI412" s="446"/>
      <c r="CBJ412" s="446"/>
      <c r="CBK412" s="446"/>
      <c r="CBL412" s="446"/>
      <c r="CBM412" s="446"/>
      <c r="CBN412" s="446"/>
      <c r="CBO412" s="446"/>
      <c r="CBP412" s="446"/>
      <c r="CBQ412" s="446"/>
      <c r="CBR412" s="446"/>
      <c r="CBS412" s="446"/>
      <c r="CBT412" s="446"/>
      <c r="CBU412" s="446"/>
      <c r="CBV412" s="446"/>
      <c r="CBW412" s="446"/>
      <c r="CBX412" s="446"/>
      <c r="CBY412" s="446"/>
      <c r="CBZ412" s="446"/>
      <c r="CCA412" s="446"/>
      <c r="CCB412" s="446"/>
      <c r="CCC412" s="446"/>
      <c r="CCD412" s="446"/>
      <c r="CCE412" s="446"/>
      <c r="CCF412" s="446"/>
      <c r="CCG412" s="446"/>
      <c r="CCH412" s="446"/>
      <c r="CCI412" s="446"/>
      <c r="CCJ412" s="446"/>
      <c r="CCK412" s="446"/>
      <c r="CCL412" s="446"/>
      <c r="CCM412" s="446"/>
      <c r="CCN412" s="446"/>
      <c r="CCO412" s="446"/>
      <c r="CCP412" s="446"/>
      <c r="CCQ412" s="446"/>
      <c r="CCR412" s="446"/>
      <c r="CCS412" s="446"/>
      <c r="CCT412" s="446"/>
      <c r="CCU412" s="446"/>
      <c r="CCV412" s="446"/>
      <c r="CCW412" s="446"/>
      <c r="CCX412" s="446"/>
      <c r="CCY412" s="446"/>
      <c r="CCZ412" s="446"/>
      <c r="CDA412" s="446"/>
      <c r="CDB412" s="446"/>
      <c r="CDC412" s="446"/>
      <c r="CDD412" s="446"/>
      <c r="CDE412" s="446"/>
      <c r="CDF412" s="446"/>
      <c r="CDG412" s="446"/>
      <c r="CDH412" s="446"/>
      <c r="CDI412" s="446"/>
      <c r="CDJ412" s="446"/>
      <c r="CDK412" s="446"/>
      <c r="CDL412" s="446"/>
      <c r="CDM412" s="446"/>
      <c r="CDN412" s="446"/>
      <c r="CDO412" s="446"/>
      <c r="CDP412" s="446"/>
      <c r="CDQ412" s="446"/>
      <c r="CDR412" s="446"/>
      <c r="CDS412" s="446"/>
      <c r="CDT412" s="446"/>
      <c r="CDU412" s="446"/>
      <c r="CDV412" s="446"/>
      <c r="CDW412" s="446"/>
      <c r="CDX412" s="446"/>
      <c r="CDY412" s="446"/>
      <c r="CDZ412" s="446"/>
      <c r="CEA412" s="446"/>
      <c r="CEB412" s="446"/>
      <c r="CEC412" s="446"/>
      <c r="CED412" s="446"/>
      <c r="CEE412" s="446"/>
      <c r="CEF412" s="446"/>
      <c r="CEG412" s="446"/>
      <c r="CEH412" s="446"/>
      <c r="CEI412" s="446"/>
      <c r="CEJ412" s="446"/>
      <c r="CEK412" s="446"/>
      <c r="CEL412" s="446"/>
      <c r="CEM412" s="446"/>
      <c r="CEN412" s="446"/>
      <c r="CEO412" s="446"/>
      <c r="CEP412" s="446"/>
      <c r="CEQ412" s="446"/>
      <c r="CER412" s="446"/>
      <c r="CES412" s="446"/>
      <c r="CET412" s="446"/>
      <c r="CEU412" s="446"/>
      <c r="CEV412" s="446"/>
      <c r="CEW412" s="446"/>
      <c r="CEX412" s="446"/>
      <c r="CEY412" s="446"/>
      <c r="CEZ412" s="446"/>
      <c r="CFA412" s="446"/>
      <c r="CFB412" s="446"/>
      <c r="CFC412" s="446"/>
      <c r="CFD412" s="446"/>
      <c r="CFE412" s="446"/>
      <c r="CFF412" s="446"/>
      <c r="CFG412" s="446"/>
      <c r="CFH412" s="446"/>
      <c r="CFI412" s="446"/>
      <c r="CFJ412" s="446"/>
      <c r="CFK412" s="446"/>
      <c r="CFL412" s="446"/>
      <c r="CFM412" s="446"/>
      <c r="CFN412" s="446"/>
      <c r="CFO412" s="446"/>
      <c r="CFP412" s="446"/>
      <c r="CFQ412" s="446"/>
      <c r="CFR412" s="446"/>
      <c r="CFS412" s="446"/>
      <c r="CFT412" s="446"/>
      <c r="CFU412" s="446"/>
      <c r="CFV412" s="446"/>
      <c r="CFW412" s="446"/>
      <c r="CFX412" s="446"/>
      <c r="CFY412" s="446"/>
      <c r="CFZ412" s="446"/>
      <c r="CGA412" s="446"/>
      <c r="CGB412" s="446"/>
      <c r="CGC412" s="446"/>
      <c r="CGD412" s="446"/>
      <c r="CGE412" s="446"/>
      <c r="CGF412" s="446"/>
      <c r="CGG412" s="446"/>
      <c r="CGH412" s="446"/>
      <c r="CGI412" s="446"/>
      <c r="CGJ412" s="446"/>
      <c r="CGK412" s="446"/>
      <c r="CGL412" s="446"/>
      <c r="CGM412" s="446"/>
      <c r="CGN412" s="446"/>
      <c r="CGO412" s="446"/>
      <c r="CGP412" s="446"/>
      <c r="CGQ412" s="446"/>
      <c r="CGR412" s="446"/>
      <c r="CGS412" s="446"/>
      <c r="CGT412" s="446"/>
      <c r="CGU412" s="446"/>
      <c r="CGV412" s="446"/>
      <c r="CGW412" s="446"/>
      <c r="CGX412" s="446"/>
      <c r="CGY412" s="446"/>
      <c r="CGZ412" s="446"/>
      <c r="CHA412" s="446"/>
      <c r="CHB412" s="446"/>
      <c r="CHC412" s="446"/>
      <c r="CHD412" s="446"/>
      <c r="CHE412" s="446"/>
      <c r="CHF412" s="446"/>
      <c r="CHG412" s="446"/>
      <c r="CHH412" s="446"/>
      <c r="CHI412" s="446"/>
      <c r="CHJ412" s="446"/>
      <c r="CHK412" s="446"/>
      <c r="CHL412" s="446"/>
      <c r="CHM412" s="446"/>
      <c r="CHN412" s="446"/>
      <c r="CHO412" s="446"/>
      <c r="CHP412" s="446"/>
      <c r="CHQ412" s="446"/>
      <c r="CHR412" s="446"/>
      <c r="CHS412" s="446"/>
      <c r="CHT412" s="446"/>
      <c r="CHU412" s="446"/>
      <c r="CHV412" s="446"/>
      <c r="CHW412" s="446"/>
      <c r="CHX412" s="446"/>
      <c r="CHY412" s="446"/>
      <c r="CHZ412" s="446"/>
      <c r="CIA412" s="446"/>
      <c r="CIB412" s="446"/>
      <c r="CIC412" s="446"/>
      <c r="CID412" s="446"/>
      <c r="CIE412" s="446"/>
      <c r="CIF412" s="446"/>
      <c r="CIG412" s="446"/>
      <c r="CIH412" s="446"/>
      <c r="CII412" s="446"/>
      <c r="CIJ412" s="446"/>
      <c r="CIK412" s="446"/>
      <c r="CIL412" s="446"/>
      <c r="CIM412" s="446"/>
      <c r="CIN412" s="446"/>
      <c r="CIO412" s="446"/>
      <c r="CIP412" s="446"/>
      <c r="CIQ412" s="446"/>
      <c r="CIR412" s="446"/>
      <c r="CIS412" s="446"/>
      <c r="CIT412" s="446"/>
      <c r="CIU412" s="446"/>
      <c r="CIV412" s="446"/>
      <c r="CIW412" s="446"/>
      <c r="CIX412" s="446"/>
      <c r="CIY412" s="446"/>
      <c r="CIZ412" s="446"/>
      <c r="CJA412" s="446"/>
      <c r="CJB412" s="446"/>
      <c r="CJC412" s="446"/>
      <c r="CJD412" s="446"/>
      <c r="CJE412" s="446"/>
      <c r="CJF412" s="446"/>
      <c r="CJG412" s="446"/>
      <c r="CJH412" s="446"/>
      <c r="CJI412" s="446"/>
      <c r="CJJ412" s="446"/>
      <c r="CJK412" s="446"/>
      <c r="CJL412" s="446"/>
      <c r="CJM412" s="446"/>
      <c r="CJN412" s="446"/>
      <c r="CJO412" s="446"/>
      <c r="CJP412" s="446"/>
      <c r="CJQ412" s="446"/>
      <c r="CJR412" s="446"/>
      <c r="CJS412" s="446"/>
      <c r="CJT412" s="446"/>
      <c r="CJU412" s="446"/>
      <c r="CJV412" s="446"/>
      <c r="CJW412" s="446"/>
      <c r="CJX412" s="446"/>
      <c r="CJY412" s="446"/>
      <c r="CJZ412" s="446"/>
      <c r="CKA412" s="446"/>
      <c r="CKB412" s="446"/>
      <c r="CKC412" s="446"/>
      <c r="CKD412" s="446"/>
      <c r="CKE412" s="446"/>
      <c r="CKF412" s="446"/>
      <c r="CKG412" s="446"/>
      <c r="CKH412" s="446"/>
      <c r="CKI412" s="446"/>
      <c r="CKJ412" s="446"/>
      <c r="CKK412" s="446"/>
      <c r="CKL412" s="446"/>
      <c r="CKM412" s="446"/>
      <c r="CKN412" s="446"/>
      <c r="CKO412" s="446"/>
      <c r="CKP412" s="446"/>
      <c r="CKQ412" s="446"/>
      <c r="CKR412" s="446"/>
      <c r="CKS412" s="446"/>
      <c r="CKT412" s="446"/>
      <c r="CKU412" s="446"/>
      <c r="CKV412" s="446"/>
      <c r="CKW412" s="446"/>
      <c r="CKX412" s="446"/>
      <c r="CKY412" s="446"/>
      <c r="CKZ412" s="446"/>
      <c r="CLA412" s="446"/>
      <c r="CLB412" s="446"/>
      <c r="CLC412" s="446"/>
      <c r="CLD412" s="446"/>
      <c r="CLE412" s="446"/>
      <c r="CLF412" s="446"/>
      <c r="CLG412" s="446"/>
      <c r="CLH412" s="446"/>
      <c r="CLI412" s="446"/>
      <c r="CLJ412" s="446"/>
      <c r="CLK412" s="446"/>
      <c r="CLL412" s="446"/>
      <c r="CLM412" s="446"/>
      <c r="CLN412" s="446"/>
      <c r="CLO412" s="446"/>
      <c r="CLP412" s="446"/>
      <c r="CLQ412" s="446"/>
      <c r="CLR412" s="446"/>
      <c r="CLS412" s="446"/>
      <c r="CLT412" s="446"/>
      <c r="CLU412" s="446"/>
      <c r="CLV412" s="446"/>
      <c r="CLW412" s="446"/>
      <c r="CLX412" s="446"/>
      <c r="CLY412" s="446"/>
      <c r="CLZ412" s="446"/>
      <c r="CMA412" s="446"/>
      <c r="CMB412" s="446"/>
      <c r="CMC412" s="446"/>
      <c r="CMD412" s="446"/>
      <c r="CME412" s="446"/>
      <c r="CMF412" s="446"/>
      <c r="CMG412" s="446"/>
      <c r="CMH412" s="446"/>
      <c r="CMI412" s="446"/>
      <c r="CMJ412" s="446"/>
      <c r="CMK412" s="446"/>
      <c r="CML412" s="446"/>
      <c r="CMM412" s="446"/>
      <c r="CMN412" s="446"/>
      <c r="CMO412" s="446"/>
      <c r="CMP412" s="446"/>
      <c r="CMQ412" s="446"/>
      <c r="CMR412" s="446"/>
      <c r="CMS412" s="446"/>
      <c r="CMT412" s="446"/>
      <c r="CMU412" s="446"/>
      <c r="CMV412" s="446"/>
      <c r="CMW412" s="446"/>
      <c r="CMX412" s="446"/>
      <c r="CMY412" s="446"/>
      <c r="CMZ412" s="446"/>
      <c r="CNA412" s="446"/>
      <c r="CNB412" s="446"/>
      <c r="CNC412" s="446"/>
      <c r="CND412" s="446"/>
      <c r="CNE412" s="446"/>
      <c r="CNF412" s="446"/>
      <c r="CNG412" s="446"/>
      <c r="CNH412" s="446"/>
      <c r="CNI412" s="446"/>
      <c r="CNJ412" s="446"/>
      <c r="CNK412" s="446"/>
      <c r="CNL412" s="446"/>
      <c r="CNM412" s="446"/>
      <c r="CNN412" s="446"/>
      <c r="CNO412" s="446"/>
      <c r="CNP412" s="446"/>
      <c r="CNQ412" s="446"/>
      <c r="CNR412" s="446"/>
      <c r="CNS412" s="446"/>
      <c r="CNT412" s="446"/>
      <c r="CNU412" s="446"/>
      <c r="CNV412" s="446"/>
      <c r="CNW412" s="446"/>
      <c r="CNX412" s="446"/>
      <c r="CNY412" s="446"/>
      <c r="CNZ412" s="446"/>
      <c r="COA412" s="446"/>
      <c r="COB412" s="446"/>
      <c r="COC412" s="446"/>
      <c r="COD412" s="446"/>
      <c r="COE412" s="446"/>
      <c r="COF412" s="446"/>
      <c r="COG412" s="446"/>
      <c r="COH412" s="446"/>
      <c r="COI412" s="446"/>
      <c r="COJ412" s="446"/>
      <c r="COK412" s="446"/>
      <c r="COL412" s="446"/>
      <c r="COM412" s="446"/>
      <c r="CON412" s="446"/>
      <c r="COO412" s="446"/>
      <c r="COP412" s="446"/>
      <c r="COQ412" s="446"/>
      <c r="COR412" s="446"/>
      <c r="COS412" s="446"/>
      <c r="COT412" s="446"/>
      <c r="COU412" s="446"/>
      <c r="COV412" s="446"/>
      <c r="COW412" s="446"/>
      <c r="COX412" s="446"/>
      <c r="COY412" s="446"/>
      <c r="COZ412" s="446"/>
      <c r="CPA412" s="446"/>
      <c r="CPB412" s="446"/>
      <c r="CPC412" s="446"/>
      <c r="CPD412" s="446"/>
      <c r="CPE412" s="446"/>
      <c r="CPF412" s="446"/>
      <c r="CPG412" s="446"/>
      <c r="CPH412" s="446"/>
      <c r="CPI412" s="446"/>
      <c r="CPJ412" s="446"/>
      <c r="CPK412" s="446"/>
      <c r="CPL412" s="446"/>
      <c r="CPM412" s="446"/>
      <c r="CPN412" s="446"/>
      <c r="CPO412" s="446"/>
      <c r="CPP412" s="446"/>
      <c r="CPQ412" s="446"/>
      <c r="CPR412" s="446"/>
      <c r="CPS412" s="446"/>
      <c r="CPT412" s="446"/>
      <c r="CPU412" s="446"/>
      <c r="CPV412" s="446"/>
      <c r="CPW412" s="446"/>
      <c r="CPX412" s="446"/>
      <c r="CPY412" s="446"/>
      <c r="CPZ412" s="446"/>
      <c r="CQA412" s="446"/>
      <c r="CQB412" s="446"/>
      <c r="CQC412" s="446"/>
      <c r="CQD412" s="446"/>
      <c r="CQE412" s="446"/>
      <c r="CQF412" s="446"/>
      <c r="CQG412" s="446"/>
      <c r="CQH412" s="446"/>
      <c r="CQI412" s="446"/>
      <c r="CQJ412" s="446"/>
      <c r="CQK412" s="446"/>
      <c r="CQL412" s="446"/>
      <c r="CQM412" s="446"/>
      <c r="CQN412" s="446"/>
      <c r="CQO412" s="446"/>
      <c r="CQP412" s="446"/>
      <c r="CQQ412" s="446"/>
      <c r="CQR412" s="446"/>
      <c r="CQS412" s="446"/>
      <c r="CQT412" s="446"/>
      <c r="CQU412" s="446"/>
      <c r="CQV412" s="446"/>
      <c r="CQW412" s="446"/>
      <c r="CQX412" s="446"/>
      <c r="CQY412" s="446"/>
      <c r="CQZ412" s="446"/>
      <c r="CRA412" s="446"/>
      <c r="CRB412" s="446"/>
      <c r="CRC412" s="446"/>
      <c r="CRD412" s="446"/>
      <c r="CRE412" s="446"/>
      <c r="CRF412" s="446"/>
      <c r="CRG412" s="446"/>
      <c r="CRH412" s="446"/>
      <c r="CRI412" s="446"/>
      <c r="CRJ412" s="446"/>
      <c r="CRK412" s="446"/>
      <c r="CRL412" s="446"/>
      <c r="CRM412" s="446"/>
      <c r="CRN412" s="446"/>
      <c r="CRO412" s="446"/>
      <c r="CRP412" s="446"/>
      <c r="CRQ412" s="446"/>
      <c r="CRR412" s="446"/>
      <c r="CRS412" s="446"/>
      <c r="CRT412" s="446"/>
      <c r="CRU412" s="446"/>
      <c r="CRV412" s="446"/>
      <c r="CRW412" s="446"/>
      <c r="CRX412" s="446"/>
      <c r="CRY412" s="446"/>
      <c r="CRZ412" s="446"/>
      <c r="CSA412" s="446"/>
      <c r="CSB412" s="446"/>
      <c r="CSC412" s="446"/>
      <c r="CSD412" s="446"/>
      <c r="CSE412" s="446"/>
      <c r="CSF412" s="446"/>
      <c r="CSG412" s="446"/>
      <c r="CSH412" s="446"/>
      <c r="CSI412" s="446"/>
      <c r="CSJ412" s="446"/>
      <c r="CSK412" s="446"/>
      <c r="CSL412" s="446"/>
      <c r="CSM412" s="446"/>
      <c r="CSN412" s="446"/>
      <c r="CSO412" s="446"/>
      <c r="CSP412" s="446"/>
      <c r="CSQ412" s="446"/>
      <c r="CSR412" s="446"/>
      <c r="CSS412" s="446"/>
      <c r="CST412" s="446"/>
      <c r="CSU412" s="446"/>
      <c r="CSV412" s="446"/>
      <c r="CSW412" s="446"/>
      <c r="CSX412" s="446"/>
      <c r="CSY412" s="446"/>
      <c r="CSZ412" s="446"/>
      <c r="CTA412" s="446"/>
      <c r="CTB412" s="446"/>
      <c r="CTC412" s="446"/>
      <c r="CTD412" s="446"/>
      <c r="CTE412" s="446"/>
      <c r="CTF412" s="446"/>
      <c r="CTG412" s="446"/>
      <c r="CTH412" s="446"/>
      <c r="CTI412" s="446"/>
      <c r="CTJ412" s="446"/>
      <c r="CTK412" s="446"/>
      <c r="CTL412" s="446"/>
      <c r="CTM412" s="446"/>
      <c r="CTN412" s="446"/>
      <c r="CTO412" s="446"/>
      <c r="CTP412" s="446"/>
      <c r="CTQ412" s="446"/>
      <c r="CTR412" s="446"/>
      <c r="CTS412" s="446"/>
      <c r="CTT412" s="446"/>
      <c r="CTU412" s="446"/>
      <c r="CTV412" s="446"/>
      <c r="CTW412" s="446"/>
      <c r="CTX412" s="446"/>
      <c r="CTY412" s="446"/>
      <c r="CTZ412" s="446"/>
      <c r="CUA412" s="446"/>
      <c r="CUB412" s="446"/>
      <c r="CUC412" s="446"/>
      <c r="CUD412" s="446"/>
      <c r="CUE412" s="446"/>
      <c r="CUF412" s="446"/>
      <c r="CUG412" s="446"/>
      <c r="CUH412" s="446"/>
      <c r="CUI412" s="446"/>
      <c r="CUJ412" s="446"/>
      <c r="CUK412" s="446"/>
      <c r="CUL412" s="446"/>
      <c r="CUM412" s="446"/>
      <c r="CUN412" s="446"/>
      <c r="CUO412" s="446"/>
      <c r="CUP412" s="446"/>
      <c r="CUQ412" s="446"/>
      <c r="CUR412" s="446"/>
      <c r="CUS412" s="446"/>
      <c r="CUT412" s="446"/>
      <c r="CUU412" s="446"/>
      <c r="CUV412" s="446"/>
      <c r="CUW412" s="446"/>
      <c r="CUX412" s="446"/>
      <c r="CUY412" s="446"/>
      <c r="CUZ412" s="446"/>
      <c r="CVA412" s="446"/>
      <c r="CVB412" s="446"/>
      <c r="CVC412" s="446"/>
      <c r="CVD412" s="446"/>
      <c r="CVE412" s="446"/>
      <c r="CVF412" s="446"/>
      <c r="CVG412" s="446"/>
      <c r="CVH412" s="446"/>
      <c r="CVI412" s="446"/>
      <c r="CVJ412" s="446"/>
      <c r="CVK412" s="446"/>
      <c r="CVL412" s="446"/>
      <c r="CVM412" s="446"/>
      <c r="CVN412" s="446"/>
      <c r="CVO412" s="446"/>
      <c r="CVP412" s="446"/>
      <c r="CVQ412" s="446"/>
      <c r="CVR412" s="446"/>
      <c r="CVS412" s="446"/>
      <c r="CVT412" s="446"/>
      <c r="CVU412" s="446"/>
      <c r="CVV412" s="446"/>
      <c r="CVW412" s="446"/>
      <c r="CVX412" s="446"/>
      <c r="CVY412" s="446"/>
      <c r="CVZ412" s="446"/>
      <c r="CWA412" s="446"/>
      <c r="CWB412" s="446"/>
      <c r="CWC412" s="446"/>
      <c r="CWD412" s="446"/>
      <c r="CWE412" s="446"/>
      <c r="CWF412" s="446"/>
      <c r="CWG412" s="446"/>
      <c r="CWH412" s="446"/>
      <c r="CWI412" s="446"/>
      <c r="CWJ412" s="446"/>
      <c r="CWK412" s="446"/>
      <c r="CWL412" s="446"/>
      <c r="CWM412" s="446"/>
      <c r="CWN412" s="446"/>
      <c r="CWO412" s="446"/>
      <c r="CWP412" s="446"/>
      <c r="CWQ412" s="446"/>
      <c r="CWR412" s="446"/>
      <c r="CWS412" s="446"/>
      <c r="CWT412" s="446"/>
      <c r="CWU412" s="446"/>
      <c r="CWV412" s="446"/>
      <c r="CWW412" s="446"/>
      <c r="CWX412" s="446"/>
      <c r="CWY412" s="446"/>
      <c r="CWZ412" s="446"/>
      <c r="CXA412" s="446"/>
      <c r="CXB412" s="446"/>
      <c r="CXC412" s="446"/>
      <c r="CXD412" s="446"/>
      <c r="CXE412" s="446"/>
      <c r="CXF412" s="446"/>
      <c r="CXG412" s="446"/>
      <c r="CXH412" s="446"/>
      <c r="CXI412" s="446"/>
      <c r="CXJ412" s="446"/>
      <c r="CXK412" s="446"/>
      <c r="CXL412" s="446"/>
      <c r="CXM412" s="446"/>
      <c r="CXN412" s="446"/>
      <c r="CXO412" s="446"/>
      <c r="CXP412" s="446"/>
      <c r="CXQ412" s="446"/>
      <c r="CXR412" s="446"/>
      <c r="CXS412" s="446"/>
      <c r="CXT412" s="446"/>
      <c r="CXU412" s="446"/>
      <c r="CXV412" s="446"/>
      <c r="CXW412" s="446"/>
      <c r="CXX412" s="446"/>
      <c r="CXY412" s="446"/>
      <c r="CXZ412" s="446"/>
      <c r="CYA412" s="446"/>
      <c r="CYB412" s="446"/>
      <c r="CYC412" s="446"/>
      <c r="CYD412" s="446"/>
      <c r="CYE412" s="446"/>
      <c r="CYF412" s="446"/>
      <c r="CYG412" s="446"/>
      <c r="CYH412" s="446"/>
      <c r="CYI412" s="446"/>
      <c r="CYJ412" s="446"/>
      <c r="CYK412" s="446"/>
      <c r="CYL412" s="446"/>
      <c r="CYM412" s="446"/>
      <c r="CYN412" s="446"/>
      <c r="CYO412" s="446"/>
      <c r="CYP412" s="446"/>
      <c r="CYQ412" s="446"/>
      <c r="CYR412" s="446"/>
      <c r="CYS412" s="446"/>
      <c r="CYT412" s="446"/>
      <c r="CYU412" s="446"/>
      <c r="CYV412" s="446"/>
      <c r="CYW412" s="446"/>
      <c r="CYX412" s="446"/>
      <c r="CYY412" s="446"/>
      <c r="CYZ412" s="446"/>
      <c r="CZA412" s="446"/>
      <c r="CZB412" s="446"/>
      <c r="CZC412" s="446"/>
      <c r="CZD412" s="446"/>
      <c r="CZE412" s="446"/>
      <c r="CZF412" s="446"/>
      <c r="CZG412" s="446"/>
      <c r="CZH412" s="446"/>
      <c r="CZI412" s="446"/>
      <c r="CZJ412" s="446"/>
      <c r="CZK412" s="446"/>
      <c r="CZL412" s="446"/>
      <c r="CZM412" s="446"/>
      <c r="CZN412" s="446"/>
      <c r="CZO412" s="446"/>
      <c r="CZP412" s="446"/>
      <c r="CZQ412" s="446"/>
      <c r="CZR412" s="446"/>
      <c r="CZS412" s="446"/>
      <c r="CZT412" s="446"/>
      <c r="CZU412" s="446"/>
      <c r="CZV412" s="446"/>
      <c r="CZW412" s="446"/>
      <c r="CZX412" s="446"/>
      <c r="CZY412" s="446"/>
      <c r="CZZ412" s="446"/>
      <c r="DAA412" s="446"/>
      <c r="DAB412" s="446"/>
      <c r="DAC412" s="446"/>
      <c r="DAD412" s="446"/>
      <c r="DAE412" s="446"/>
      <c r="DAF412" s="446"/>
      <c r="DAG412" s="446"/>
      <c r="DAH412" s="446"/>
      <c r="DAI412" s="446"/>
      <c r="DAJ412" s="446"/>
      <c r="DAK412" s="446"/>
      <c r="DAL412" s="446"/>
      <c r="DAM412" s="446"/>
      <c r="DAN412" s="446"/>
      <c r="DAO412" s="446"/>
      <c r="DAP412" s="446"/>
      <c r="DAQ412" s="446"/>
      <c r="DAR412" s="446"/>
      <c r="DAS412" s="446"/>
      <c r="DAT412" s="446"/>
      <c r="DAU412" s="446"/>
      <c r="DAV412" s="446"/>
      <c r="DAW412" s="446"/>
      <c r="DAX412" s="446"/>
      <c r="DAY412" s="446"/>
      <c r="DAZ412" s="446"/>
      <c r="DBA412" s="446"/>
      <c r="DBB412" s="446"/>
      <c r="DBC412" s="446"/>
      <c r="DBD412" s="446"/>
      <c r="DBE412" s="446"/>
      <c r="DBF412" s="446"/>
      <c r="DBG412" s="446"/>
      <c r="DBH412" s="446"/>
      <c r="DBI412" s="446"/>
      <c r="DBJ412" s="446"/>
      <c r="DBK412" s="446"/>
      <c r="DBL412" s="446"/>
      <c r="DBM412" s="446"/>
      <c r="DBN412" s="446"/>
      <c r="DBO412" s="446"/>
      <c r="DBP412" s="446"/>
      <c r="DBQ412" s="446"/>
      <c r="DBR412" s="446"/>
      <c r="DBS412" s="446"/>
      <c r="DBT412" s="446"/>
      <c r="DBU412" s="446"/>
      <c r="DBV412" s="446"/>
      <c r="DBW412" s="446"/>
      <c r="DBX412" s="446"/>
      <c r="DBY412" s="446"/>
      <c r="DBZ412" s="446"/>
      <c r="DCA412" s="446"/>
      <c r="DCB412" s="446"/>
      <c r="DCC412" s="446"/>
      <c r="DCD412" s="446"/>
      <c r="DCE412" s="446"/>
      <c r="DCF412" s="446"/>
      <c r="DCG412" s="446"/>
      <c r="DCH412" s="446"/>
      <c r="DCI412" s="446"/>
      <c r="DCJ412" s="446"/>
      <c r="DCK412" s="446"/>
      <c r="DCL412" s="446"/>
      <c r="DCM412" s="446"/>
      <c r="DCN412" s="446"/>
      <c r="DCO412" s="446"/>
      <c r="DCP412" s="446"/>
      <c r="DCQ412" s="446"/>
      <c r="DCR412" s="446"/>
      <c r="DCS412" s="446"/>
      <c r="DCT412" s="446"/>
      <c r="DCU412" s="446"/>
      <c r="DCV412" s="446"/>
      <c r="DCW412" s="446"/>
      <c r="DCX412" s="446"/>
      <c r="DCY412" s="446"/>
      <c r="DCZ412" s="446"/>
      <c r="DDA412" s="446"/>
      <c r="DDB412" s="446"/>
      <c r="DDC412" s="446"/>
      <c r="DDD412" s="446"/>
      <c r="DDE412" s="446"/>
      <c r="DDF412" s="446"/>
      <c r="DDG412" s="446"/>
      <c r="DDH412" s="446"/>
      <c r="DDI412" s="446"/>
      <c r="DDJ412" s="446"/>
      <c r="DDK412" s="446"/>
      <c r="DDL412" s="446"/>
      <c r="DDM412" s="446"/>
      <c r="DDN412" s="446"/>
      <c r="DDO412" s="446"/>
      <c r="DDP412" s="446"/>
      <c r="DDQ412" s="446"/>
      <c r="DDR412" s="446"/>
      <c r="DDS412" s="446"/>
      <c r="DDT412" s="446"/>
      <c r="DDU412" s="446"/>
      <c r="DDV412" s="446"/>
      <c r="DDW412" s="446"/>
      <c r="DDX412" s="446"/>
      <c r="DDY412" s="446"/>
      <c r="DDZ412" s="446"/>
      <c r="DEA412" s="446"/>
      <c r="DEB412" s="446"/>
      <c r="DEC412" s="446"/>
      <c r="DED412" s="446"/>
      <c r="DEE412" s="446"/>
      <c r="DEF412" s="446"/>
      <c r="DEG412" s="446"/>
      <c r="DEH412" s="446"/>
      <c r="DEI412" s="446"/>
      <c r="DEJ412" s="446"/>
      <c r="DEK412" s="446"/>
      <c r="DEL412" s="446"/>
      <c r="DEM412" s="446"/>
      <c r="DEN412" s="446"/>
      <c r="DEO412" s="446"/>
      <c r="DEP412" s="446"/>
      <c r="DEQ412" s="446"/>
      <c r="DER412" s="446"/>
      <c r="DES412" s="446"/>
      <c r="DET412" s="446"/>
      <c r="DEU412" s="446"/>
      <c r="DEV412" s="446"/>
      <c r="DEW412" s="446"/>
      <c r="DEX412" s="446"/>
      <c r="DEY412" s="446"/>
      <c r="DEZ412" s="446"/>
      <c r="DFA412" s="446"/>
      <c r="DFB412" s="446"/>
      <c r="DFC412" s="446"/>
      <c r="DFD412" s="446"/>
      <c r="DFE412" s="446"/>
      <c r="DFF412" s="446"/>
      <c r="DFG412" s="446"/>
      <c r="DFH412" s="446"/>
      <c r="DFI412" s="446"/>
      <c r="DFJ412" s="446"/>
      <c r="DFK412" s="446"/>
      <c r="DFL412" s="446"/>
      <c r="DFM412" s="446"/>
      <c r="DFN412" s="446"/>
      <c r="DFO412" s="446"/>
      <c r="DFP412" s="446"/>
      <c r="DFQ412" s="446"/>
      <c r="DFR412" s="446"/>
      <c r="DFS412" s="446"/>
      <c r="DFT412" s="446"/>
      <c r="DFU412" s="446"/>
      <c r="DFV412" s="446"/>
      <c r="DFW412" s="446"/>
      <c r="DFX412" s="446"/>
      <c r="DFY412" s="446"/>
      <c r="DFZ412" s="446"/>
      <c r="DGA412" s="446"/>
      <c r="DGB412" s="446"/>
      <c r="DGC412" s="446"/>
      <c r="DGD412" s="446"/>
      <c r="DGE412" s="446"/>
      <c r="DGF412" s="446"/>
      <c r="DGG412" s="446"/>
      <c r="DGH412" s="446"/>
      <c r="DGI412" s="446"/>
      <c r="DGJ412" s="446"/>
      <c r="DGK412" s="446"/>
      <c r="DGL412" s="446"/>
      <c r="DGM412" s="446"/>
      <c r="DGN412" s="446"/>
      <c r="DGO412" s="446"/>
      <c r="DGP412" s="446"/>
      <c r="DGQ412" s="446"/>
      <c r="DGR412" s="446"/>
      <c r="DGS412" s="446"/>
      <c r="DGT412" s="446"/>
      <c r="DGU412" s="446"/>
      <c r="DGV412" s="446"/>
      <c r="DGW412" s="446"/>
      <c r="DGX412" s="446"/>
      <c r="DGY412" s="446"/>
      <c r="DGZ412" s="446"/>
      <c r="DHA412" s="446"/>
      <c r="DHB412" s="446"/>
      <c r="DHC412" s="446"/>
      <c r="DHD412" s="446"/>
      <c r="DHE412" s="446"/>
      <c r="DHF412" s="446"/>
      <c r="DHG412" s="446"/>
      <c r="DHH412" s="446"/>
      <c r="DHI412" s="446"/>
      <c r="DHJ412" s="446"/>
      <c r="DHK412" s="446"/>
      <c r="DHL412" s="446"/>
      <c r="DHM412" s="446"/>
      <c r="DHN412" s="446"/>
      <c r="DHO412" s="446"/>
      <c r="DHP412" s="446"/>
      <c r="DHQ412" s="446"/>
      <c r="DHR412" s="446"/>
      <c r="DHS412" s="446"/>
      <c r="DHT412" s="446"/>
      <c r="DHU412" s="446"/>
      <c r="DHV412" s="446"/>
      <c r="DHW412" s="446"/>
      <c r="DHX412" s="446"/>
      <c r="DHY412" s="446"/>
      <c r="DHZ412" s="446"/>
      <c r="DIA412" s="446"/>
      <c r="DIB412" s="446"/>
      <c r="DIC412" s="446"/>
      <c r="DID412" s="446"/>
      <c r="DIE412" s="446"/>
      <c r="DIF412" s="446"/>
      <c r="DIG412" s="446"/>
      <c r="DIH412" s="446"/>
      <c r="DII412" s="446"/>
      <c r="DIJ412" s="446"/>
      <c r="DIK412" s="446"/>
      <c r="DIL412" s="446"/>
      <c r="DIM412" s="446"/>
      <c r="DIN412" s="446"/>
      <c r="DIO412" s="446"/>
      <c r="DIP412" s="446"/>
      <c r="DIQ412" s="446"/>
      <c r="DIR412" s="446"/>
      <c r="DIS412" s="446"/>
      <c r="DIT412" s="446"/>
      <c r="DIU412" s="446"/>
      <c r="DIV412" s="446"/>
      <c r="DIW412" s="446"/>
      <c r="DIX412" s="446"/>
      <c r="DIY412" s="446"/>
      <c r="DIZ412" s="446"/>
      <c r="DJA412" s="446"/>
      <c r="DJB412" s="446"/>
      <c r="DJC412" s="446"/>
      <c r="DJD412" s="446"/>
      <c r="DJE412" s="446"/>
      <c r="DJF412" s="446"/>
      <c r="DJG412" s="446"/>
      <c r="DJH412" s="446"/>
      <c r="DJI412" s="446"/>
      <c r="DJJ412" s="446"/>
      <c r="DJK412" s="446"/>
      <c r="DJL412" s="446"/>
      <c r="DJM412" s="446"/>
      <c r="DJN412" s="446"/>
      <c r="DJO412" s="446"/>
      <c r="DJP412" s="446"/>
      <c r="DJQ412" s="446"/>
      <c r="DJR412" s="446"/>
      <c r="DJS412" s="446"/>
      <c r="DJT412" s="446"/>
      <c r="DJU412" s="446"/>
      <c r="DJV412" s="446"/>
      <c r="DJW412" s="446"/>
      <c r="DJX412" s="446"/>
      <c r="DJY412" s="446"/>
      <c r="DJZ412" s="446"/>
      <c r="DKA412" s="446"/>
      <c r="DKB412" s="446"/>
      <c r="DKC412" s="446"/>
      <c r="DKD412" s="446"/>
      <c r="DKE412" s="446"/>
      <c r="DKF412" s="446"/>
      <c r="DKG412" s="446"/>
      <c r="DKH412" s="446"/>
      <c r="DKI412" s="446"/>
      <c r="DKJ412" s="446"/>
      <c r="DKK412" s="446"/>
      <c r="DKL412" s="446"/>
      <c r="DKM412" s="446"/>
      <c r="DKN412" s="446"/>
      <c r="DKO412" s="446"/>
      <c r="DKP412" s="446"/>
      <c r="DKQ412" s="446"/>
      <c r="DKR412" s="446"/>
      <c r="DKS412" s="446"/>
      <c r="DKT412" s="446"/>
      <c r="DKU412" s="446"/>
      <c r="DKV412" s="446"/>
      <c r="DKW412" s="446"/>
      <c r="DKX412" s="446"/>
      <c r="DKY412" s="446"/>
      <c r="DKZ412" s="446"/>
      <c r="DLA412" s="446"/>
      <c r="DLB412" s="446"/>
      <c r="DLC412" s="446"/>
      <c r="DLD412" s="446"/>
      <c r="DLE412" s="446"/>
      <c r="DLF412" s="446"/>
      <c r="DLG412" s="446"/>
      <c r="DLH412" s="446"/>
      <c r="DLI412" s="446"/>
      <c r="DLJ412" s="446"/>
      <c r="DLK412" s="446"/>
      <c r="DLL412" s="446"/>
      <c r="DLM412" s="446"/>
      <c r="DLN412" s="446"/>
      <c r="DLO412" s="446"/>
      <c r="DLP412" s="446"/>
      <c r="DLQ412" s="446"/>
      <c r="DLR412" s="446"/>
      <c r="DLS412" s="446"/>
      <c r="DLT412" s="446"/>
      <c r="DLU412" s="446"/>
      <c r="DLV412" s="446"/>
      <c r="DLW412" s="446"/>
      <c r="DLX412" s="446"/>
      <c r="DLY412" s="446"/>
      <c r="DLZ412" s="446"/>
      <c r="DMA412" s="446"/>
      <c r="DMB412" s="446"/>
      <c r="DMC412" s="446"/>
      <c r="DMD412" s="446"/>
      <c r="DME412" s="446"/>
      <c r="DMF412" s="446"/>
      <c r="DMG412" s="446"/>
      <c r="DMH412" s="446"/>
      <c r="DMI412" s="446"/>
      <c r="DMJ412" s="446"/>
      <c r="DMK412" s="446"/>
      <c r="DML412" s="446"/>
      <c r="DMM412" s="446"/>
      <c r="DMN412" s="446"/>
      <c r="DMO412" s="446"/>
      <c r="DMP412" s="446"/>
      <c r="DMQ412" s="446"/>
      <c r="DMR412" s="446"/>
      <c r="DMS412" s="446"/>
      <c r="DMT412" s="446"/>
      <c r="DMU412" s="446"/>
      <c r="DMV412" s="446"/>
      <c r="DMW412" s="446"/>
      <c r="DMX412" s="446"/>
      <c r="DMY412" s="446"/>
      <c r="DMZ412" s="446"/>
      <c r="DNA412" s="446"/>
      <c r="DNB412" s="446"/>
      <c r="DNC412" s="446"/>
      <c r="DND412" s="446"/>
      <c r="DNE412" s="446"/>
      <c r="DNF412" s="446"/>
      <c r="DNG412" s="446"/>
      <c r="DNH412" s="446"/>
      <c r="DNI412" s="446"/>
      <c r="DNJ412" s="446"/>
      <c r="DNK412" s="446"/>
      <c r="DNL412" s="446"/>
      <c r="DNM412" s="446"/>
      <c r="DNN412" s="446"/>
      <c r="DNO412" s="446"/>
      <c r="DNP412" s="446"/>
      <c r="DNQ412" s="446"/>
      <c r="DNR412" s="446"/>
      <c r="DNS412" s="446"/>
      <c r="DNT412" s="446"/>
      <c r="DNU412" s="446"/>
      <c r="DNV412" s="446"/>
      <c r="DNW412" s="446"/>
      <c r="DNX412" s="446"/>
      <c r="DNY412" s="446"/>
      <c r="DNZ412" s="446"/>
      <c r="DOA412" s="446"/>
      <c r="DOB412" s="446"/>
      <c r="DOC412" s="446"/>
      <c r="DOD412" s="446"/>
      <c r="DOE412" s="446"/>
      <c r="DOF412" s="446"/>
      <c r="DOG412" s="446"/>
      <c r="DOH412" s="446"/>
      <c r="DOI412" s="446"/>
      <c r="DOJ412" s="446"/>
      <c r="DOK412" s="446"/>
      <c r="DOL412" s="446"/>
      <c r="DOM412" s="446"/>
      <c r="DON412" s="446"/>
      <c r="DOO412" s="446"/>
      <c r="DOP412" s="446"/>
      <c r="DOQ412" s="446"/>
      <c r="DOR412" s="446"/>
      <c r="DOS412" s="446"/>
      <c r="DOT412" s="446"/>
      <c r="DOU412" s="446"/>
      <c r="DOV412" s="446"/>
      <c r="DOW412" s="446"/>
      <c r="DOX412" s="446"/>
      <c r="DOY412" s="446"/>
      <c r="DOZ412" s="446"/>
      <c r="DPA412" s="446"/>
      <c r="DPB412" s="446"/>
      <c r="DPC412" s="446"/>
      <c r="DPD412" s="446"/>
      <c r="DPE412" s="446"/>
      <c r="DPF412" s="446"/>
      <c r="DPG412" s="446"/>
      <c r="DPH412" s="446"/>
      <c r="DPI412" s="446"/>
      <c r="DPJ412" s="446"/>
      <c r="DPK412" s="446"/>
      <c r="DPL412" s="446"/>
      <c r="DPM412" s="446"/>
      <c r="DPN412" s="446"/>
      <c r="DPO412" s="446"/>
      <c r="DPP412" s="446"/>
      <c r="DPQ412" s="446"/>
      <c r="DPR412" s="446"/>
      <c r="DPS412" s="446"/>
      <c r="DPT412" s="446"/>
      <c r="DPU412" s="446"/>
      <c r="DPV412" s="446"/>
      <c r="DPW412" s="446"/>
      <c r="DPX412" s="446"/>
      <c r="DPY412" s="446"/>
      <c r="DPZ412" s="446"/>
      <c r="DQA412" s="446"/>
      <c r="DQB412" s="446"/>
      <c r="DQC412" s="446"/>
      <c r="DQD412" s="446"/>
      <c r="DQE412" s="446"/>
      <c r="DQF412" s="446"/>
      <c r="DQG412" s="446"/>
      <c r="DQH412" s="446"/>
      <c r="DQI412" s="446"/>
      <c r="DQJ412" s="446"/>
      <c r="DQK412" s="446"/>
      <c r="DQL412" s="446"/>
      <c r="DQM412" s="446"/>
      <c r="DQN412" s="446"/>
      <c r="DQO412" s="446"/>
      <c r="DQP412" s="446"/>
      <c r="DQQ412" s="446"/>
      <c r="DQR412" s="446"/>
      <c r="DQS412" s="446"/>
      <c r="DQT412" s="446"/>
      <c r="DQU412" s="446"/>
      <c r="DQV412" s="446"/>
      <c r="DQW412" s="446"/>
      <c r="DQX412" s="446"/>
      <c r="DQY412" s="446"/>
      <c r="DQZ412" s="446"/>
      <c r="DRA412" s="446"/>
      <c r="DRB412" s="446"/>
      <c r="DRC412" s="446"/>
      <c r="DRD412" s="446"/>
      <c r="DRE412" s="446"/>
      <c r="DRF412" s="446"/>
      <c r="DRG412" s="446"/>
      <c r="DRH412" s="446"/>
      <c r="DRI412" s="446"/>
      <c r="DRJ412" s="446"/>
      <c r="DRK412" s="446"/>
      <c r="DRL412" s="446"/>
      <c r="DRM412" s="446"/>
      <c r="DRN412" s="446"/>
      <c r="DRO412" s="446"/>
      <c r="DRP412" s="446"/>
      <c r="DRQ412" s="446"/>
      <c r="DRR412" s="446"/>
      <c r="DRS412" s="446"/>
      <c r="DRT412" s="446"/>
      <c r="DRU412" s="446"/>
      <c r="DRV412" s="446"/>
      <c r="DRW412" s="446"/>
      <c r="DRX412" s="446"/>
      <c r="DRY412" s="446"/>
      <c r="DRZ412" s="446"/>
      <c r="DSA412" s="446"/>
      <c r="DSB412" s="446"/>
      <c r="DSC412" s="446"/>
      <c r="DSD412" s="446"/>
      <c r="DSE412" s="446"/>
      <c r="DSF412" s="446"/>
      <c r="DSG412" s="446"/>
      <c r="DSH412" s="446"/>
      <c r="DSI412" s="446"/>
      <c r="DSJ412" s="446"/>
      <c r="DSK412" s="446"/>
      <c r="DSL412" s="446"/>
      <c r="DSM412" s="446"/>
      <c r="DSN412" s="446"/>
      <c r="DSO412" s="446"/>
      <c r="DSP412" s="446"/>
      <c r="DSQ412" s="446"/>
      <c r="DSR412" s="446"/>
      <c r="DSS412" s="446"/>
      <c r="DST412" s="446"/>
      <c r="DSU412" s="446"/>
      <c r="DSV412" s="446"/>
      <c r="DSW412" s="446"/>
      <c r="DSX412" s="446"/>
      <c r="DSY412" s="446"/>
      <c r="DSZ412" s="446"/>
      <c r="DTA412" s="446"/>
      <c r="DTB412" s="446"/>
      <c r="DTC412" s="446"/>
      <c r="DTD412" s="446"/>
      <c r="DTE412" s="446"/>
      <c r="DTF412" s="446"/>
      <c r="DTG412" s="446"/>
      <c r="DTH412" s="446"/>
      <c r="DTI412" s="446"/>
      <c r="DTJ412" s="446"/>
      <c r="DTK412" s="446"/>
      <c r="DTL412" s="446"/>
      <c r="DTM412" s="446"/>
      <c r="DTN412" s="446"/>
      <c r="DTO412" s="446"/>
      <c r="DTP412" s="446"/>
      <c r="DTQ412" s="446"/>
      <c r="DTR412" s="446"/>
      <c r="DTS412" s="446"/>
      <c r="DTT412" s="446"/>
      <c r="DTU412" s="446"/>
      <c r="DTV412" s="446"/>
      <c r="DTW412" s="446"/>
      <c r="DTX412" s="446"/>
      <c r="DTY412" s="446"/>
      <c r="DTZ412" s="446"/>
      <c r="DUA412" s="446"/>
      <c r="DUB412" s="446"/>
      <c r="DUC412" s="446"/>
      <c r="DUD412" s="446"/>
      <c r="DUE412" s="446"/>
      <c r="DUF412" s="446"/>
      <c r="DUG412" s="446"/>
      <c r="DUH412" s="446"/>
      <c r="DUI412" s="446"/>
      <c r="DUJ412" s="446"/>
      <c r="DUK412" s="446"/>
      <c r="DUL412" s="446"/>
      <c r="DUM412" s="446"/>
      <c r="DUN412" s="446"/>
      <c r="DUO412" s="446"/>
      <c r="DUP412" s="446"/>
      <c r="DUQ412" s="446"/>
      <c r="DUR412" s="446"/>
      <c r="DUS412" s="446"/>
      <c r="DUT412" s="446"/>
      <c r="DUU412" s="446"/>
      <c r="DUV412" s="446"/>
      <c r="DUW412" s="446"/>
      <c r="DUX412" s="446"/>
      <c r="DUY412" s="446"/>
      <c r="DUZ412" s="446"/>
      <c r="DVA412" s="446"/>
      <c r="DVB412" s="446"/>
      <c r="DVC412" s="446"/>
      <c r="DVD412" s="446"/>
      <c r="DVE412" s="446"/>
      <c r="DVF412" s="446"/>
      <c r="DVG412" s="446"/>
      <c r="DVH412" s="446"/>
      <c r="DVI412" s="446"/>
      <c r="DVJ412" s="446"/>
      <c r="DVK412" s="446"/>
      <c r="DVL412" s="446"/>
      <c r="DVM412" s="446"/>
      <c r="DVN412" s="446"/>
      <c r="DVO412" s="446"/>
      <c r="DVP412" s="446"/>
      <c r="DVQ412" s="446"/>
      <c r="DVR412" s="446"/>
      <c r="DVS412" s="446"/>
      <c r="DVT412" s="446"/>
      <c r="DVU412" s="446"/>
      <c r="DVV412" s="446"/>
      <c r="DVW412" s="446"/>
      <c r="DVX412" s="446"/>
      <c r="DVY412" s="446"/>
      <c r="DVZ412" s="446"/>
      <c r="DWA412" s="446"/>
      <c r="DWB412" s="446"/>
      <c r="DWC412" s="446"/>
      <c r="DWD412" s="446"/>
      <c r="DWE412" s="446"/>
      <c r="DWF412" s="446"/>
      <c r="DWG412" s="446"/>
      <c r="DWH412" s="446"/>
      <c r="DWI412" s="446"/>
      <c r="DWJ412" s="446"/>
      <c r="DWK412" s="446"/>
      <c r="DWL412" s="446"/>
      <c r="DWM412" s="446"/>
      <c r="DWN412" s="446"/>
      <c r="DWO412" s="446"/>
      <c r="DWP412" s="446"/>
      <c r="DWQ412" s="446"/>
      <c r="DWR412" s="446"/>
      <c r="DWS412" s="446"/>
      <c r="DWT412" s="446"/>
      <c r="DWU412" s="446"/>
      <c r="DWV412" s="446"/>
      <c r="DWW412" s="446"/>
      <c r="DWX412" s="446"/>
      <c r="DWY412" s="446"/>
      <c r="DWZ412" s="446"/>
      <c r="DXA412" s="446"/>
      <c r="DXB412" s="446"/>
      <c r="DXC412" s="446"/>
      <c r="DXD412" s="446"/>
      <c r="DXE412" s="446"/>
      <c r="DXF412" s="446"/>
      <c r="DXG412" s="446"/>
      <c r="DXH412" s="446"/>
      <c r="DXI412" s="446"/>
      <c r="DXJ412" s="446"/>
      <c r="DXK412" s="446"/>
      <c r="DXL412" s="446"/>
      <c r="DXM412" s="446"/>
      <c r="DXN412" s="446"/>
      <c r="DXO412" s="446"/>
      <c r="DXP412" s="446"/>
      <c r="DXQ412" s="446"/>
      <c r="DXR412" s="446"/>
      <c r="DXS412" s="446"/>
      <c r="DXT412" s="446"/>
      <c r="DXU412" s="446"/>
      <c r="DXV412" s="446"/>
      <c r="DXW412" s="446"/>
      <c r="DXX412" s="446"/>
      <c r="DXY412" s="446"/>
      <c r="DXZ412" s="446"/>
      <c r="DYA412" s="446"/>
      <c r="DYB412" s="446"/>
      <c r="DYC412" s="446"/>
      <c r="DYD412" s="446"/>
      <c r="DYE412" s="446"/>
      <c r="DYF412" s="446"/>
      <c r="DYG412" s="446"/>
      <c r="DYH412" s="446"/>
      <c r="DYI412" s="446"/>
      <c r="DYJ412" s="446"/>
      <c r="DYK412" s="446"/>
      <c r="DYL412" s="446"/>
      <c r="DYM412" s="446"/>
      <c r="DYN412" s="446"/>
      <c r="DYO412" s="446"/>
      <c r="DYP412" s="446"/>
      <c r="DYQ412" s="446"/>
      <c r="DYR412" s="446"/>
      <c r="DYS412" s="446"/>
      <c r="DYT412" s="446"/>
      <c r="DYU412" s="446"/>
      <c r="DYV412" s="446"/>
      <c r="DYW412" s="446"/>
      <c r="DYX412" s="446"/>
      <c r="DYY412" s="446"/>
      <c r="DYZ412" s="446"/>
      <c r="DZA412" s="446"/>
      <c r="DZB412" s="446"/>
      <c r="DZC412" s="446"/>
      <c r="DZD412" s="446"/>
      <c r="DZE412" s="446"/>
      <c r="DZF412" s="446"/>
      <c r="DZG412" s="446"/>
      <c r="DZH412" s="446"/>
      <c r="DZI412" s="446"/>
      <c r="DZJ412" s="446"/>
      <c r="DZK412" s="446"/>
      <c r="DZL412" s="446"/>
      <c r="DZM412" s="446"/>
      <c r="DZN412" s="446"/>
      <c r="DZO412" s="446"/>
      <c r="DZP412" s="446"/>
      <c r="DZQ412" s="446"/>
      <c r="DZR412" s="446"/>
      <c r="DZS412" s="446"/>
      <c r="DZT412" s="446"/>
      <c r="DZU412" s="446"/>
      <c r="DZV412" s="446"/>
      <c r="DZW412" s="446"/>
      <c r="DZX412" s="446"/>
      <c r="DZY412" s="446"/>
      <c r="DZZ412" s="446"/>
      <c r="EAA412" s="446"/>
      <c r="EAB412" s="446"/>
      <c r="EAC412" s="446"/>
      <c r="EAD412" s="446"/>
      <c r="EAE412" s="446"/>
      <c r="EAF412" s="446"/>
      <c r="EAG412" s="446"/>
      <c r="EAH412" s="446"/>
      <c r="EAI412" s="446"/>
      <c r="EAJ412" s="446"/>
      <c r="EAK412" s="446"/>
      <c r="EAL412" s="446"/>
      <c r="EAM412" s="446"/>
      <c r="EAN412" s="446"/>
      <c r="EAO412" s="446"/>
      <c r="EAP412" s="446"/>
      <c r="EAQ412" s="446"/>
      <c r="EAR412" s="446"/>
      <c r="EAS412" s="446"/>
      <c r="EAT412" s="446"/>
      <c r="EAU412" s="446"/>
      <c r="EAV412" s="446"/>
      <c r="EAW412" s="446"/>
      <c r="EAX412" s="446"/>
      <c r="EAY412" s="446"/>
      <c r="EAZ412" s="446"/>
      <c r="EBA412" s="446"/>
      <c r="EBB412" s="446"/>
      <c r="EBC412" s="446"/>
      <c r="EBD412" s="446"/>
      <c r="EBE412" s="446"/>
      <c r="EBF412" s="446"/>
      <c r="EBG412" s="446"/>
      <c r="EBH412" s="446"/>
      <c r="EBI412" s="446"/>
      <c r="EBJ412" s="446"/>
      <c r="EBK412" s="446"/>
      <c r="EBL412" s="446"/>
      <c r="EBM412" s="446"/>
      <c r="EBN412" s="446"/>
      <c r="EBO412" s="446"/>
      <c r="EBP412" s="446"/>
      <c r="EBQ412" s="446"/>
      <c r="EBR412" s="446"/>
      <c r="EBS412" s="446"/>
      <c r="EBT412" s="446"/>
      <c r="EBU412" s="446"/>
      <c r="EBV412" s="446"/>
      <c r="EBW412" s="446"/>
      <c r="EBX412" s="446"/>
      <c r="EBY412" s="446"/>
      <c r="EBZ412" s="446"/>
      <c r="ECA412" s="446"/>
      <c r="ECB412" s="446"/>
      <c r="ECC412" s="446"/>
      <c r="ECD412" s="446"/>
      <c r="ECE412" s="446"/>
      <c r="ECF412" s="446"/>
      <c r="ECG412" s="446"/>
      <c r="ECH412" s="446"/>
      <c r="ECI412" s="446"/>
      <c r="ECJ412" s="446"/>
      <c r="ECK412" s="446"/>
      <c r="ECL412" s="446"/>
      <c r="ECM412" s="446"/>
      <c r="ECN412" s="446"/>
      <c r="ECO412" s="446"/>
      <c r="ECP412" s="446"/>
      <c r="ECQ412" s="446"/>
      <c r="ECR412" s="446"/>
      <c r="ECS412" s="446"/>
      <c r="ECT412" s="446"/>
      <c r="ECU412" s="446"/>
      <c r="ECV412" s="446"/>
      <c r="ECW412" s="446"/>
      <c r="ECX412" s="446"/>
      <c r="ECY412" s="446"/>
      <c r="ECZ412" s="446"/>
      <c r="EDA412" s="446"/>
      <c r="EDB412" s="446"/>
      <c r="EDC412" s="446"/>
      <c r="EDD412" s="446"/>
      <c r="EDE412" s="446"/>
      <c r="EDF412" s="446"/>
      <c r="EDG412" s="446"/>
      <c r="EDH412" s="446"/>
      <c r="EDI412" s="446"/>
      <c r="EDJ412" s="446"/>
      <c r="EDK412" s="446"/>
      <c r="EDL412" s="446"/>
      <c r="EDM412" s="446"/>
      <c r="EDN412" s="446"/>
      <c r="EDO412" s="446"/>
      <c r="EDP412" s="446"/>
      <c r="EDQ412" s="446"/>
      <c r="EDR412" s="446"/>
      <c r="EDS412" s="446"/>
      <c r="EDT412" s="446"/>
      <c r="EDU412" s="446"/>
      <c r="EDV412" s="446"/>
      <c r="EDW412" s="446"/>
      <c r="EDX412" s="446"/>
      <c r="EDY412" s="446"/>
      <c r="EDZ412" s="446"/>
      <c r="EEA412" s="446"/>
      <c r="EEB412" s="446"/>
      <c r="EEC412" s="446"/>
      <c r="EED412" s="446"/>
      <c r="EEE412" s="446"/>
      <c r="EEF412" s="446"/>
      <c r="EEG412" s="446"/>
      <c r="EEH412" s="446"/>
      <c r="EEI412" s="446"/>
      <c r="EEJ412" s="446"/>
      <c r="EEK412" s="446"/>
      <c r="EEL412" s="446"/>
      <c r="EEM412" s="446"/>
      <c r="EEN412" s="446"/>
      <c r="EEO412" s="446"/>
      <c r="EEP412" s="446"/>
      <c r="EEQ412" s="446"/>
      <c r="EER412" s="446"/>
      <c r="EES412" s="446"/>
      <c r="EET412" s="446"/>
      <c r="EEU412" s="446"/>
      <c r="EEV412" s="446"/>
      <c r="EEW412" s="446"/>
      <c r="EEX412" s="446"/>
      <c r="EEY412" s="446"/>
      <c r="EEZ412" s="446"/>
      <c r="EFA412" s="446"/>
      <c r="EFB412" s="446"/>
      <c r="EFC412" s="446"/>
      <c r="EFD412" s="446"/>
      <c r="EFE412" s="446"/>
      <c r="EFF412" s="446"/>
      <c r="EFG412" s="446"/>
      <c r="EFH412" s="446"/>
      <c r="EFI412" s="446"/>
      <c r="EFJ412" s="446"/>
      <c r="EFK412" s="446"/>
      <c r="EFL412" s="446"/>
      <c r="EFM412" s="446"/>
      <c r="EFN412" s="446"/>
      <c r="EFO412" s="446"/>
      <c r="EFP412" s="446"/>
      <c r="EFQ412" s="446"/>
      <c r="EFR412" s="446"/>
      <c r="EFS412" s="446"/>
      <c r="EFT412" s="446"/>
      <c r="EFU412" s="446"/>
      <c r="EFV412" s="446"/>
      <c r="EFW412" s="446"/>
      <c r="EFX412" s="446"/>
      <c r="EFY412" s="446"/>
      <c r="EFZ412" s="446"/>
      <c r="EGA412" s="446"/>
      <c r="EGB412" s="446"/>
      <c r="EGC412" s="446"/>
      <c r="EGD412" s="446"/>
      <c r="EGE412" s="446"/>
      <c r="EGF412" s="446"/>
      <c r="EGG412" s="446"/>
      <c r="EGH412" s="446"/>
      <c r="EGI412" s="446"/>
      <c r="EGJ412" s="446"/>
      <c r="EGK412" s="446"/>
      <c r="EGL412" s="446"/>
      <c r="EGM412" s="446"/>
      <c r="EGN412" s="446"/>
      <c r="EGO412" s="446"/>
      <c r="EGP412" s="446"/>
      <c r="EGQ412" s="446"/>
      <c r="EGR412" s="446"/>
      <c r="EGS412" s="446"/>
      <c r="EGT412" s="446"/>
      <c r="EGU412" s="446"/>
      <c r="EGV412" s="446"/>
      <c r="EGW412" s="446"/>
      <c r="EGX412" s="446"/>
      <c r="EGY412" s="446"/>
      <c r="EGZ412" s="446"/>
      <c r="EHA412" s="446"/>
      <c r="EHB412" s="446"/>
      <c r="EHC412" s="446"/>
      <c r="EHD412" s="446"/>
      <c r="EHE412" s="446"/>
      <c r="EHF412" s="446"/>
      <c r="EHG412" s="446"/>
      <c r="EHH412" s="446"/>
      <c r="EHI412" s="446"/>
      <c r="EHJ412" s="446"/>
      <c r="EHK412" s="446"/>
      <c r="EHL412" s="446"/>
      <c r="EHM412" s="446"/>
      <c r="EHN412" s="446"/>
      <c r="EHO412" s="446"/>
      <c r="EHP412" s="446"/>
      <c r="EHQ412" s="446"/>
      <c r="EHR412" s="446"/>
      <c r="EHS412" s="446"/>
      <c r="EHT412" s="446"/>
      <c r="EHU412" s="446"/>
      <c r="EHV412" s="446"/>
      <c r="EHW412" s="446"/>
      <c r="EHX412" s="446"/>
      <c r="EHY412" s="446"/>
      <c r="EHZ412" s="446"/>
      <c r="EIA412" s="446"/>
      <c r="EIB412" s="446"/>
      <c r="EIC412" s="446"/>
      <c r="EID412" s="446"/>
      <c r="EIE412" s="446"/>
      <c r="EIF412" s="446"/>
      <c r="EIG412" s="446"/>
      <c r="EIH412" s="446"/>
      <c r="EII412" s="446"/>
      <c r="EIJ412" s="446"/>
      <c r="EIK412" s="446"/>
      <c r="EIL412" s="446"/>
      <c r="EIM412" s="446"/>
      <c r="EIN412" s="446"/>
      <c r="EIO412" s="446"/>
      <c r="EIP412" s="446"/>
      <c r="EIQ412" s="446"/>
      <c r="EIR412" s="446"/>
      <c r="EIS412" s="446"/>
      <c r="EIT412" s="446"/>
      <c r="EIU412" s="446"/>
      <c r="EIV412" s="446"/>
      <c r="EIW412" s="446"/>
      <c r="EIX412" s="446"/>
      <c r="EIY412" s="446"/>
      <c r="EIZ412" s="446"/>
      <c r="EJA412" s="446"/>
      <c r="EJB412" s="446"/>
      <c r="EJC412" s="446"/>
      <c r="EJD412" s="446"/>
      <c r="EJE412" s="446"/>
      <c r="EJF412" s="446"/>
      <c r="EJG412" s="446"/>
      <c r="EJH412" s="446"/>
      <c r="EJI412" s="446"/>
      <c r="EJJ412" s="446"/>
      <c r="EJK412" s="446"/>
      <c r="EJL412" s="446"/>
      <c r="EJM412" s="446"/>
      <c r="EJN412" s="446"/>
      <c r="EJO412" s="446"/>
      <c r="EJP412" s="446"/>
      <c r="EJQ412" s="446"/>
      <c r="EJR412" s="446"/>
      <c r="EJS412" s="446"/>
      <c r="EJT412" s="446"/>
      <c r="EJU412" s="446"/>
      <c r="EJV412" s="446"/>
      <c r="EJW412" s="446"/>
      <c r="EJX412" s="446"/>
      <c r="EJY412" s="446"/>
      <c r="EJZ412" s="446"/>
      <c r="EKA412" s="446"/>
      <c r="EKB412" s="446"/>
      <c r="EKC412" s="446"/>
      <c r="EKD412" s="446"/>
      <c r="EKE412" s="446"/>
      <c r="EKF412" s="446"/>
      <c r="EKG412" s="446"/>
      <c r="EKH412" s="446"/>
      <c r="EKI412" s="446"/>
      <c r="EKJ412" s="446"/>
      <c r="EKK412" s="446"/>
      <c r="EKL412" s="446"/>
      <c r="EKM412" s="446"/>
      <c r="EKN412" s="446"/>
      <c r="EKO412" s="446"/>
      <c r="EKP412" s="446"/>
      <c r="EKQ412" s="446"/>
      <c r="EKR412" s="446"/>
      <c r="EKS412" s="446"/>
      <c r="EKT412" s="446"/>
      <c r="EKU412" s="446"/>
      <c r="EKV412" s="446"/>
      <c r="EKW412" s="446"/>
      <c r="EKX412" s="446"/>
      <c r="EKY412" s="446"/>
      <c r="EKZ412" s="446"/>
      <c r="ELA412" s="446"/>
      <c r="ELB412" s="446"/>
      <c r="ELC412" s="446"/>
      <c r="ELD412" s="446"/>
      <c r="ELE412" s="446"/>
      <c r="ELF412" s="446"/>
      <c r="ELG412" s="446"/>
      <c r="ELH412" s="446"/>
      <c r="ELI412" s="446"/>
      <c r="ELJ412" s="446"/>
      <c r="ELK412" s="446"/>
      <c r="ELL412" s="446"/>
      <c r="ELM412" s="446"/>
      <c r="ELN412" s="446"/>
      <c r="ELO412" s="446"/>
      <c r="ELP412" s="446"/>
      <c r="ELQ412" s="446"/>
      <c r="ELR412" s="446"/>
      <c r="ELS412" s="446"/>
      <c r="ELT412" s="446"/>
      <c r="ELU412" s="446"/>
      <c r="ELV412" s="446"/>
      <c r="ELW412" s="446"/>
      <c r="ELX412" s="446"/>
      <c r="ELY412" s="446"/>
      <c r="ELZ412" s="446"/>
      <c r="EMA412" s="446"/>
      <c r="EMB412" s="446"/>
      <c r="EMC412" s="446"/>
      <c r="EMD412" s="446"/>
      <c r="EME412" s="446"/>
      <c r="EMF412" s="446"/>
      <c r="EMG412" s="446"/>
      <c r="EMH412" s="446"/>
      <c r="EMI412" s="446"/>
      <c r="EMJ412" s="446"/>
      <c r="EMK412" s="446"/>
      <c r="EML412" s="446"/>
      <c r="EMM412" s="446"/>
      <c r="EMN412" s="446"/>
      <c r="EMO412" s="446"/>
      <c r="EMP412" s="446"/>
      <c r="EMQ412" s="446"/>
      <c r="EMR412" s="446"/>
      <c r="EMS412" s="446"/>
      <c r="EMT412" s="446"/>
      <c r="EMU412" s="446"/>
      <c r="EMV412" s="446"/>
      <c r="EMW412" s="446"/>
      <c r="EMX412" s="446"/>
      <c r="EMY412" s="446"/>
      <c r="EMZ412" s="446"/>
      <c r="ENA412" s="446"/>
      <c r="ENB412" s="446"/>
      <c r="ENC412" s="446"/>
      <c r="END412" s="446"/>
      <c r="ENE412" s="446"/>
      <c r="ENF412" s="446"/>
      <c r="ENG412" s="446"/>
      <c r="ENH412" s="446"/>
      <c r="ENI412" s="446"/>
      <c r="ENJ412" s="446"/>
      <c r="ENK412" s="446"/>
      <c r="ENL412" s="446"/>
      <c r="ENM412" s="446"/>
      <c r="ENN412" s="446"/>
      <c r="ENO412" s="446"/>
      <c r="ENP412" s="446"/>
      <c r="ENQ412" s="446"/>
      <c r="ENR412" s="446"/>
      <c r="ENS412" s="446"/>
      <c r="ENT412" s="446"/>
      <c r="ENU412" s="446"/>
      <c r="ENV412" s="446"/>
      <c r="ENW412" s="446"/>
      <c r="ENX412" s="446"/>
      <c r="ENY412" s="446"/>
      <c r="ENZ412" s="446"/>
      <c r="EOA412" s="446"/>
      <c r="EOB412" s="446"/>
      <c r="EOC412" s="446"/>
      <c r="EOD412" s="446"/>
      <c r="EOE412" s="446"/>
      <c r="EOF412" s="446"/>
      <c r="EOG412" s="446"/>
      <c r="EOH412" s="446"/>
      <c r="EOI412" s="446"/>
      <c r="EOJ412" s="446"/>
      <c r="EOK412" s="446"/>
      <c r="EOL412" s="446"/>
      <c r="EOM412" s="446"/>
      <c r="EON412" s="446"/>
      <c r="EOO412" s="446"/>
      <c r="EOP412" s="446"/>
      <c r="EOQ412" s="446"/>
      <c r="EOR412" s="446"/>
      <c r="EOS412" s="446"/>
      <c r="EOT412" s="446"/>
      <c r="EOU412" s="446"/>
      <c r="EOV412" s="446"/>
      <c r="EOW412" s="446"/>
      <c r="EOX412" s="446"/>
      <c r="EOY412" s="446"/>
      <c r="EOZ412" s="446"/>
      <c r="EPA412" s="446"/>
      <c r="EPB412" s="446"/>
      <c r="EPC412" s="446"/>
      <c r="EPD412" s="446"/>
      <c r="EPE412" s="446"/>
      <c r="EPF412" s="446"/>
      <c r="EPG412" s="446"/>
      <c r="EPH412" s="446"/>
      <c r="EPI412" s="446"/>
      <c r="EPJ412" s="446"/>
      <c r="EPK412" s="446"/>
      <c r="EPL412" s="446"/>
      <c r="EPM412" s="446"/>
      <c r="EPN412" s="446"/>
      <c r="EPO412" s="446"/>
      <c r="EPP412" s="446"/>
      <c r="EPQ412" s="446"/>
      <c r="EPR412" s="446"/>
      <c r="EPS412" s="446"/>
      <c r="EPT412" s="446"/>
      <c r="EPU412" s="446"/>
      <c r="EPV412" s="446"/>
      <c r="EPW412" s="446"/>
      <c r="EPX412" s="446"/>
      <c r="EPY412" s="446"/>
      <c r="EPZ412" s="446"/>
      <c r="EQA412" s="446"/>
      <c r="EQB412" s="446"/>
      <c r="EQC412" s="446"/>
      <c r="EQD412" s="446"/>
      <c r="EQE412" s="446"/>
      <c r="EQF412" s="446"/>
      <c r="EQG412" s="446"/>
      <c r="EQH412" s="446"/>
      <c r="EQI412" s="446"/>
      <c r="EQJ412" s="446"/>
      <c r="EQK412" s="446"/>
      <c r="EQL412" s="446"/>
      <c r="EQM412" s="446"/>
      <c r="EQN412" s="446"/>
      <c r="EQO412" s="446"/>
      <c r="EQP412" s="446"/>
      <c r="EQQ412" s="446"/>
      <c r="EQR412" s="446"/>
      <c r="EQS412" s="446"/>
      <c r="EQT412" s="446"/>
      <c r="EQU412" s="446"/>
      <c r="EQV412" s="446"/>
      <c r="EQW412" s="446"/>
      <c r="EQX412" s="446"/>
      <c r="EQY412" s="446"/>
      <c r="EQZ412" s="446"/>
      <c r="ERA412" s="446"/>
      <c r="ERB412" s="446"/>
      <c r="ERC412" s="446"/>
      <c r="ERD412" s="446"/>
      <c r="ERE412" s="446"/>
      <c r="ERF412" s="446"/>
      <c r="ERG412" s="446"/>
      <c r="ERH412" s="446"/>
      <c r="ERI412" s="446"/>
      <c r="ERJ412" s="446"/>
      <c r="ERK412" s="446"/>
      <c r="ERL412" s="446"/>
      <c r="ERM412" s="446"/>
      <c r="ERN412" s="446"/>
      <c r="ERO412" s="446"/>
      <c r="ERP412" s="446"/>
      <c r="ERQ412" s="446"/>
      <c r="ERR412" s="446"/>
      <c r="ERS412" s="446"/>
      <c r="ERT412" s="446"/>
      <c r="ERU412" s="446"/>
      <c r="ERV412" s="446"/>
      <c r="ERW412" s="446"/>
      <c r="ERX412" s="446"/>
      <c r="ERY412" s="446"/>
      <c r="ERZ412" s="446"/>
      <c r="ESA412" s="446"/>
      <c r="ESB412" s="446"/>
      <c r="ESC412" s="446"/>
      <c r="ESD412" s="446"/>
      <c r="ESE412" s="446"/>
      <c r="ESF412" s="446"/>
      <c r="ESG412" s="446"/>
      <c r="ESH412" s="446"/>
      <c r="ESI412" s="446"/>
      <c r="ESJ412" s="446"/>
      <c r="ESK412" s="446"/>
      <c r="ESL412" s="446"/>
      <c r="ESM412" s="446"/>
      <c r="ESN412" s="446"/>
      <c r="ESO412" s="446"/>
      <c r="ESP412" s="446"/>
      <c r="ESQ412" s="446"/>
      <c r="ESR412" s="446"/>
      <c r="ESS412" s="446"/>
      <c r="EST412" s="446"/>
      <c r="ESU412" s="446"/>
      <c r="ESV412" s="446"/>
      <c r="ESW412" s="446"/>
      <c r="ESX412" s="446"/>
      <c r="ESY412" s="446"/>
      <c r="ESZ412" s="446"/>
      <c r="ETA412" s="446"/>
      <c r="ETB412" s="446"/>
      <c r="ETC412" s="446"/>
      <c r="ETD412" s="446"/>
      <c r="ETE412" s="446"/>
      <c r="ETF412" s="446"/>
      <c r="ETG412" s="446"/>
      <c r="ETH412" s="446"/>
      <c r="ETI412" s="446"/>
      <c r="ETJ412" s="446"/>
      <c r="ETK412" s="446"/>
      <c r="ETL412" s="446"/>
      <c r="ETM412" s="446"/>
      <c r="ETN412" s="446"/>
      <c r="ETO412" s="446"/>
      <c r="ETP412" s="446"/>
      <c r="ETQ412" s="446"/>
      <c r="ETR412" s="446"/>
      <c r="ETS412" s="446"/>
      <c r="ETT412" s="446"/>
      <c r="ETU412" s="446"/>
      <c r="ETV412" s="446"/>
      <c r="ETW412" s="446"/>
      <c r="ETX412" s="446"/>
      <c r="ETY412" s="446"/>
      <c r="ETZ412" s="446"/>
      <c r="EUA412" s="446"/>
      <c r="EUB412" s="446"/>
      <c r="EUC412" s="446"/>
      <c r="EUD412" s="446"/>
      <c r="EUE412" s="446"/>
      <c r="EUF412" s="446"/>
      <c r="EUG412" s="446"/>
      <c r="EUH412" s="446"/>
      <c r="EUI412" s="446"/>
      <c r="EUJ412" s="446"/>
      <c r="EUK412" s="446"/>
      <c r="EUL412" s="446"/>
      <c r="EUM412" s="446"/>
      <c r="EUN412" s="446"/>
      <c r="EUO412" s="446"/>
      <c r="EUP412" s="446"/>
      <c r="EUQ412" s="446"/>
      <c r="EUR412" s="446"/>
      <c r="EUS412" s="446"/>
      <c r="EUT412" s="446"/>
      <c r="EUU412" s="446"/>
      <c r="EUV412" s="446"/>
      <c r="EUW412" s="446"/>
      <c r="EUX412" s="446"/>
      <c r="EUY412" s="446"/>
      <c r="EUZ412" s="446"/>
      <c r="EVA412" s="446"/>
      <c r="EVB412" s="446"/>
      <c r="EVC412" s="446"/>
      <c r="EVD412" s="446"/>
      <c r="EVE412" s="446"/>
      <c r="EVF412" s="446"/>
      <c r="EVG412" s="446"/>
      <c r="EVH412" s="446"/>
      <c r="EVI412" s="446"/>
      <c r="EVJ412" s="446"/>
      <c r="EVK412" s="446"/>
      <c r="EVL412" s="446"/>
      <c r="EVM412" s="446"/>
      <c r="EVN412" s="446"/>
      <c r="EVO412" s="446"/>
      <c r="EVP412" s="446"/>
      <c r="EVQ412" s="446"/>
      <c r="EVR412" s="446"/>
      <c r="EVS412" s="446"/>
      <c r="EVT412" s="446"/>
      <c r="EVU412" s="446"/>
      <c r="EVV412" s="446"/>
      <c r="EVW412" s="446"/>
      <c r="EVX412" s="446"/>
      <c r="EVY412" s="446"/>
      <c r="EVZ412" s="446"/>
      <c r="EWA412" s="446"/>
      <c r="EWB412" s="446"/>
      <c r="EWC412" s="446"/>
      <c r="EWD412" s="446"/>
      <c r="EWE412" s="446"/>
      <c r="EWF412" s="446"/>
      <c r="EWG412" s="446"/>
      <c r="EWH412" s="446"/>
      <c r="EWI412" s="446"/>
      <c r="EWJ412" s="446"/>
      <c r="EWK412" s="446"/>
      <c r="EWL412" s="446"/>
      <c r="EWM412" s="446"/>
      <c r="EWN412" s="446"/>
      <c r="EWO412" s="446"/>
      <c r="EWP412" s="446"/>
      <c r="EWQ412" s="446"/>
      <c r="EWR412" s="446"/>
      <c r="EWS412" s="446"/>
      <c r="EWT412" s="446"/>
      <c r="EWU412" s="446"/>
      <c r="EWV412" s="446"/>
      <c r="EWW412" s="446"/>
      <c r="EWX412" s="446"/>
      <c r="EWY412" s="446"/>
      <c r="EWZ412" s="446"/>
      <c r="EXA412" s="446"/>
      <c r="EXB412" s="446"/>
      <c r="EXC412" s="446"/>
      <c r="EXD412" s="446"/>
      <c r="EXE412" s="446"/>
      <c r="EXF412" s="446"/>
      <c r="EXG412" s="446"/>
      <c r="EXH412" s="446"/>
      <c r="EXI412" s="446"/>
      <c r="EXJ412" s="446"/>
      <c r="EXK412" s="446"/>
      <c r="EXL412" s="446"/>
      <c r="EXM412" s="446"/>
      <c r="EXN412" s="446"/>
      <c r="EXO412" s="446"/>
      <c r="EXP412" s="446"/>
      <c r="EXQ412" s="446"/>
      <c r="EXR412" s="446"/>
      <c r="EXS412" s="446"/>
      <c r="EXT412" s="446"/>
      <c r="EXU412" s="446"/>
      <c r="EXV412" s="446"/>
      <c r="EXW412" s="446"/>
      <c r="EXX412" s="446"/>
      <c r="EXY412" s="446"/>
      <c r="EXZ412" s="446"/>
      <c r="EYA412" s="446"/>
      <c r="EYB412" s="446"/>
      <c r="EYC412" s="446"/>
      <c r="EYD412" s="446"/>
      <c r="EYE412" s="446"/>
      <c r="EYF412" s="446"/>
      <c r="EYG412" s="446"/>
      <c r="EYH412" s="446"/>
      <c r="EYI412" s="446"/>
      <c r="EYJ412" s="446"/>
      <c r="EYK412" s="446"/>
      <c r="EYL412" s="446"/>
      <c r="EYM412" s="446"/>
      <c r="EYN412" s="446"/>
      <c r="EYO412" s="446"/>
      <c r="EYP412" s="446"/>
      <c r="EYQ412" s="446"/>
      <c r="EYR412" s="446"/>
      <c r="EYS412" s="446"/>
      <c r="EYT412" s="446"/>
      <c r="EYU412" s="446"/>
      <c r="EYV412" s="446"/>
      <c r="EYW412" s="446"/>
      <c r="EYX412" s="446"/>
      <c r="EYY412" s="446"/>
      <c r="EYZ412" s="446"/>
      <c r="EZA412" s="446"/>
      <c r="EZB412" s="446"/>
      <c r="EZC412" s="446"/>
      <c r="EZD412" s="446"/>
      <c r="EZE412" s="446"/>
      <c r="EZF412" s="446"/>
      <c r="EZG412" s="446"/>
      <c r="EZH412" s="446"/>
      <c r="EZI412" s="446"/>
      <c r="EZJ412" s="446"/>
      <c r="EZK412" s="446"/>
      <c r="EZL412" s="446"/>
      <c r="EZM412" s="446"/>
      <c r="EZN412" s="446"/>
      <c r="EZO412" s="446"/>
      <c r="EZP412" s="446"/>
      <c r="EZQ412" s="446"/>
      <c r="EZR412" s="446"/>
      <c r="EZS412" s="446"/>
      <c r="EZT412" s="446"/>
      <c r="EZU412" s="446"/>
      <c r="EZV412" s="446"/>
      <c r="EZW412" s="446"/>
      <c r="EZX412" s="446"/>
      <c r="EZY412" s="446"/>
      <c r="EZZ412" s="446"/>
      <c r="FAA412" s="446"/>
      <c r="FAB412" s="446"/>
      <c r="FAC412" s="446"/>
      <c r="FAD412" s="446"/>
      <c r="FAE412" s="446"/>
      <c r="FAF412" s="446"/>
      <c r="FAG412" s="446"/>
      <c r="FAH412" s="446"/>
      <c r="FAI412" s="446"/>
      <c r="FAJ412" s="446"/>
      <c r="FAK412" s="446"/>
      <c r="FAL412" s="446"/>
      <c r="FAM412" s="446"/>
      <c r="FAN412" s="446"/>
      <c r="FAO412" s="446"/>
      <c r="FAP412" s="446"/>
      <c r="FAQ412" s="446"/>
      <c r="FAR412" s="446"/>
      <c r="FAS412" s="446"/>
      <c r="FAT412" s="446"/>
      <c r="FAU412" s="446"/>
      <c r="FAV412" s="446"/>
      <c r="FAW412" s="446"/>
      <c r="FAX412" s="446"/>
      <c r="FAY412" s="446"/>
      <c r="FAZ412" s="446"/>
      <c r="FBA412" s="446"/>
      <c r="FBB412" s="446"/>
      <c r="FBC412" s="446"/>
      <c r="FBD412" s="446"/>
      <c r="FBE412" s="446"/>
      <c r="FBF412" s="446"/>
      <c r="FBG412" s="446"/>
      <c r="FBH412" s="446"/>
      <c r="FBI412" s="446"/>
      <c r="FBJ412" s="446"/>
      <c r="FBK412" s="446"/>
      <c r="FBL412" s="446"/>
      <c r="FBM412" s="446"/>
      <c r="FBN412" s="446"/>
      <c r="FBO412" s="446"/>
      <c r="FBP412" s="446"/>
      <c r="FBQ412" s="446"/>
      <c r="FBR412" s="446"/>
      <c r="FBS412" s="446"/>
      <c r="FBT412" s="446"/>
      <c r="FBU412" s="446"/>
      <c r="FBV412" s="446"/>
      <c r="FBW412" s="446"/>
      <c r="FBX412" s="446"/>
      <c r="FBY412" s="446"/>
      <c r="FBZ412" s="446"/>
      <c r="FCA412" s="446"/>
      <c r="FCB412" s="446"/>
      <c r="FCC412" s="446"/>
      <c r="FCD412" s="446"/>
      <c r="FCE412" s="446"/>
      <c r="FCF412" s="446"/>
      <c r="FCG412" s="446"/>
      <c r="FCH412" s="446"/>
      <c r="FCI412" s="446"/>
      <c r="FCJ412" s="446"/>
      <c r="FCK412" s="446"/>
      <c r="FCL412" s="446"/>
      <c r="FCM412" s="446"/>
      <c r="FCN412" s="446"/>
      <c r="FCO412" s="446"/>
      <c r="FCP412" s="446"/>
      <c r="FCQ412" s="446"/>
      <c r="FCR412" s="446"/>
      <c r="FCS412" s="446"/>
      <c r="FCT412" s="446"/>
      <c r="FCU412" s="446"/>
      <c r="FCV412" s="446"/>
      <c r="FCW412" s="446"/>
      <c r="FCX412" s="446"/>
      <c r="FCY412" s="446"/>
      <c r="FCZ412" s="446"/>
      <c r="FDA412" s="446"/>
      <c r="FDB412" s="446"/>
      <c r="FDC412" s="446"/>
      <c r="FDD412" s="446"/>
      <c r="FDE412" s="446"/>
      <c r="FDF412" s="446"/>
      <c r="FDG412" s="446"/>
      <c r="FDH412" s="446"/>
      <c r="FDI412" s="446"/>
      <c r="FDJ412" s="446"/>
      <c r="FDK412" s="446"/>
      <c r="FDL412" s="446"/>
      <c r="FDM412" s="446"/>
      <c r="FDN412" s="446"/>
      <c r="FDO412" s="446"/>
      <c r="FDP412" s="446"/>
      <c r="FDQ412" s="446"/>
      <c r="FDR412" s="446"/>
      <c r="FDS412" s="446"/>
      <c r="FDT412" s="446"/>
      <c r="FDU412" s="446"/>
      <c r="FDV412" s="446"/>
      <c r="FDW412" s="446"/>
      <c r="FDX412" s="446"/>
      <c r="FDY412" s="446"/>
      <c r="FDZ412" s="446"/>
      <c r="FEA412" s="446"/>
      <c r="FEB412" s="446"/>
      <c r="FEC412" s="446"/>
      <c r="FED412" s="446"/>
      <c r="FEE412" s="446"/>
      <c r="FEF412" s="446"/>
      <c r="FEG412" s="446"/>
      <c r="FEH412" s="446"/>
      <c r="FEI412" s="446"/>
      <c r="FEJ412" s="446"/>
      <c r="FEK412" s="446"/>
      <c r="FEL412" s="446"/>
      <c r="FEM412" s="446"/>
      <c r="FEN412" s="446"/>
      <c r="FEO412" s="446"/>
      <c r="FEP412" s="446"/>
      <c r="FEQ412" s="446"/>
      <c r="FER412" s="446"/>
      <c r="FES412" s="446"/>
      <c r="FET412" s="446"/>
      <c r="FEU412" s="446"/>
      <c r="FEV412" s="446"/>
      <c r="FEW412" s="446"/>
      <c r="FEX412" s="446"/>
      <c r="FEY412" s="446"/>
      <c r="FEZ412" s="446"/>
      <c r="FFA412" s="446"/>
      <c r="FFB412" s="446"/>
      <c r="FFC412" s="446"/>
      <c r="FFD412" s="446"/>
      <c r="FFE412" s="446"/>
      <c r="FFF412" s="446"/>
      <c r="FFG412" s="446"/>
      <c r="FFH412" s="446"/>
      <c r="FFI412" s="446"/>
      <c r="FFJ412" s="446"/>
      <c r="FFK412" s="446"/>
      <c r="FFL412" s="446"/>
      <c r="FFM412" s="446"/>
      <c r="FFN412" s="446"/>
      <c r="FFO412" s="446"/>
      <c r="FFP412" s="446"/>
      <c r="FFQ412" s="446"/>
      <c r="FFR412" s="446"/>
      <c r="FFS412" s="446"/>
      <c r="FFT412" s="446"/>
      <c r="FFU412" s="446"/>
      <c r="FFV412" s="446"/>
      <c r="FFW412" s="446"/>
      <c r="FFX412" s="446"/>
      <c r="FFY412" s="446"/>
      <c r="FFZ412" s="446"/>
      <c r="FGA412" s="446"/>
      <c r="FGB412" s="446"/>
      <c r="FGC412" s="446"/>
      <c r="FGD412" s="446"/>
      <c r="FGE412" s="446"/>
      <c r="FGF412" s="446"/>
      <c r="FGG412" s="446"/>
      <c r="FGH412" s="446"/>
      <c r="FGI412" s="446"/>
      <c r="FGJ412" s="446"/>
      <c r="FGK412" s="446"/>
      <c r="FGL412" s="446"/>
      <c r="FGM412" s="446"/>
      <c r="FGN412" s="446"/>
      <c r="FGO412" s="446"/>
      <c r="FGP412" s="446"/>
      <c r="FGQ412" s="446"/>
      <c r="FGR412" s="446"/>
      <c r="FGS412" s="446"/>
      <c r="FGT412" s="446"/>
      <c r="FGU412" s="446"/>
      <c r="FGV412" s="446"/>
      <c r="FGW412" s="446"/>
      <c r="FGX412" s="446"/>
      <c r="FGY412" s="446"/>
      <c r="FGZ412" s="446"/>
      <c r="FHA412" s="446"/>
      <c r="FHB412" s="446"/>
      <c r="FHC412" s="446"/>
      <c r="FHD412" s="446"/>
      <c r="FHE412" s="446"/>
      <c r="FHF412" s="446"/>
      <c r="FHG412" s="446"/>
      <c r="FHH412" s="446"/>
      <c r="FHI412" s="446"/>
      <c r="FHJ412" s="446"/>
      <c r="FHK412" s="446"/>
      <c r="FHL412" s="446"/>
      <c r="FHM412" s="446"/>
      <c r="FHN412" s="446"/>
      <c r="FHO412" s="446"/>
      <c r="FHP412" s="446"/>
      <c r="FHQ412" s="446"/>
      <c r="FHR412" s="446"/>
      <c r="FHS412" s="446"/>
      <c r="FHT412" s="446"/>
      <c r="FHU412" s="446"/>
      <c r="FHV412" s="446"/>
      <c r="FHW412" s="446"/>
      <c r="FHX412" s="446"/>
      <c r="FHY412" s="446"/>
      <c r="FHZ412" s="446"/>
      <c r="FIA412" s="446"/>
      <c r="FIB412" s="446"/>
      <c r="FIC412" s="446"/>
      <c r="FID412" s="446"/>
      <c r="FIE412" s="446"/>
      <c r="FIF412" s="446"/>
      <c r="FIG412" s="446"/>
      <c r="FIH412" s="446"/>
      <c r="FII412" s="446"/>
      <c r="FIJ412" s="446"/>
      <c r="FIK412" s="446"/>
      <c r="FIL412" s="446"/>
      <c r="FIM412" s="446"/>
      <c r="FIN412" s="446"/>
      <c r="FIO412" s="446"/>
      <c r="FIP412" s="446"/>
      <c r="FIQ412" s="446"/>
      <c r="FIR412" s="446"/>
      <c r="FIS412" s="446"/>
      <c r="FIT412" s="446"/>
      <c r="FIU412" s="446"/>
      <c r="FIV412" s="446"/>
      <c r="FIW412" s="446"/>
      <c r="FIX412" s="446"/>
      <c r="FIY412" s="446"/>
      <c r="FIZ412" s="446"/>
      <c r="FJA412" s="446"/>
      <c r="FJB412" s="446"/>
      <c r="FJC412" s="446"/>
      <c r="FJD412" s="446"/>
      <c r="FJE412" s="446"/>
      <c r="FJF412" s="446"/>
      <c r="FJG412" s="446"/>
      <c r="FJH412" s="446"/>
      <c r="FJI412" s="446"/>
      <c r="FJJ412" s="446"/>
      <c r="FJK412" s="446"/>
      <c r="FJL412" s="446"/>
      <c r="FJM412" s="446"/>
      <c r="FJN412" s="446"/>
      <c r="FJO412" s="446"/>
      <c r="FJP412" s="446"/>
      <c r="FJQ412" s="446"/>
      <c r="FJR412" s="446"/>
      <c r="FJS412" s="446"/>
      <c r="FJT412" s="446"/>
      <c r="FJU412" s="446"/>
      <c r="FJV412" s="446"/>
      <c r="FJW412" s="446"/>
      <c r="FJX412" s="446"/>
      <c r="FJY412" s="446"/>
      <c r="FJZ412" s="446"/>
      <c r="FKA412" s="446"/>
      <c r="FKB412" s="446"/>
      <c r="FKC412" s="446"/>
      <c r="FKD412" s="446"/>
      <c r="FKE412" s="446"/>
      <c r="FKF412" s="446"/>
      <c r="FKG412" s="446"/>
      <c r="FKH412" s="446"/>
      <c r="FKI412" s="446"/>
      <c r="FKJ412" s="446"/>
      <c r="FKK412" s="446"/>
      <c r="FKL412" s="446"/>
      <c r="FKM412" s="446"/>
      <c r="FKN412" s="446"/>
      <c r="FKO412" s="446"/>
      <c r="FKP412" s="446"/>
      <c r="FKQ412" s="446"/>
      <c r="FKR412" s="446"/>
      <c r="FKS412" s="446"/>
      <c r="FKT412" s="446"/>
      <c r="FKU412" s="446"/>
      <c r="FKV412" s="446"/>
      <c r="FKW412" s="446"/>
      <c r="FKX412" s="446"/>
      <c r="FKY412" s="446"/>
      <c r="FKZ412" s="446"/>
      <c r="FLA412" s="446"/>
      <c r="FLB412" s="446"/>
      <c r="FLC412" s="446"/>
      <c r="FLD412" s="446"/>
      <c r="FLE412" s="446"/>
      <c r="FLF412" s="446"/>
      <c r="FLG412" s="446"/>
      <c r="FLH412" s="446"/>
      <c r="FLI412" s="446"/>
      <c r="FLJ412" s="446"/>
      <c r="FLK412" s="446"/>
      <c r="FLL412" s="446"/>
      <c r="FLM412" s="446"/>
      <c r="FLN412" s="446"/>
      <c r="FLO412" s="446"/>
      <c r="FLP412" s="446"/>
      <c r="FLQ412" s="446"/>
      <c r="FLR412" s="446"/>
      <c r="FLS412" s="446"/>
      <c r="FLT412" s="446"/>
      <c r="FLU412" s="446"/>
      <c r="FLV412" s="446"/>
      <c r="FLW412" s="446"/>
      <c r="FLX412" s="446"/>
      <c r="FLY412" s="446"/>
      <c r="FLZ412" s="446"/>
      <c r="FMA412" s="446"/>
      <c r="FMB412" s="446"/>
      <c r="FMC412" s="446"/>
      <c r="FMD412" s="446"/>
      <c r="FME412" s="446"/>
      <c r="FMF412" s="446"/>
      <c r="FMG412" s="446"/>
      <c r="FMH412" s="446"/>
      <c r="FMI412" s="446"/>
      <c r="FMJ412" s="446"/>
      <c r="FMK412" s="446"/>
      <c r="FML412" s="446"/>
      <c r="FMM412" s="446"/>
      <c r="FMN412" s="446"/>
      <c r="FMO412" s="446"/>
      <c r="FMP412" s="446"/>
      <c r="FMQ412" s="446"/>
      <c r="FMR412" s="446"/>
      <c r="FMS412" s="446"/>
      <c r="FMT412" s="446"/>
      <c r="FMU412" s="446"/>
      <c r="FMV412" s="446"/>
      <c r="FMW412" s="446"/>
      <c r="FMX412" s="446"/>
      <c r="FMY412" s="446"/>
      <c r="FMZ412" s="446"/>
      <c r="FNA412" s="446"/>
      <c r="FNB412" s="446"/>
      <c r="FNC412" s="446"/>
      <c r="FND412" s="446"/>
      <c r="FNE412" s="446"/>
      <c r="FNF412" s="446"/>
      <c r="FNG412" s="446"/>
      <c r="FNH412" s="446"/>
      <c r="FNI412" s="446"/>
      <c r="FNJ412" s="446"/>
      <c r="FNK412" s="446"/>
      <c r="FNL412" s="446"/>
      <c r="FNM412" s="446"/>
      <c r="FNN412" s="446"/>
      <c r="FNO412" s="446"/>
      <c r="FNP412" s="446"/>
      <c r="FNQ412" s="446"/>
      <c r="FNR412" s="446"/>
      <c r="FNS412" s="446"/>
      <c r="FNT412" s="446"/>
      <c r="FNU412" s="446"/>
      <c r="FNV412" s="446"/>
      <c r="FNW412" s="446"/>
      <c r="FNX412" s="446"/>
      <c r="FNY412" s="446"/>
      <c r="FNZ412" s="446"/>
      <c r="FOA412" s="446"/>
      <c r="FOB412" s="446"/>
      <c r="FOC412" s="446"/>
      <c r="FOD412" s="446"/>
      <c r="FOE412" s="446"/>
      <c r="FOF412" s="446"/>
      <c r="FOG412" s="446"/>
      <c r="FOH412" s="446"/>
      <c r="FOI412" s="446"/>
      <c r="FOJ412" s="446"/>
      <c r="FOK412" s="446"/>
      <c r="FOL412" s="446"/>
      <c r="FOM412" s="446"/>
      <c r="FON412" s="446"/>
      <c r="FOO412" s="446"/>
      <c r="FOP412" s="446"/>
      <c r="FOQ412" s="446"/>
      <c r="FOR412" s="446"/>
      <c r="FOS412" s="446"/>
      <c r="FOT412" s="446"/>
      <c r="FOU412" s="446"/>
      <c r="FOV412" s="446"/>
      <c r="FOW412" s="446"/>
      <c r="FOX412" s="446"/>
      <c r="FOY412" s="446"/>
      <c r="FOZ412" s="446"/>
      <c r="FPA412" s="446"/>
      <c r="FPB412" s="446"/>
      <c r="FPC412" s="446"/>
      <c r="FPD412" s="446"/>
      <c r="FPE412" s="446"/>
      <c r="FPF412" s="446"/>
      <c r="FPG412" s="446"/>
      <c r="FPH412" s="446"/>
      <c r="FPI412" s="446"/>
      <c r="FPJ412" s="446"/>
      <c r="FPK412" s="446"/>
      <c r="FPL412" s="446"/>
      <c r="FPM412" s="446"/>
      <c r="FPN412" s="446"/>
      <c r="FPO412" s="446"/>
      <c r="FPP412" s="446"/>
      <c r="FPQ412" s="446"/>
      <c r="FPR412" s="446"/>
      <c r="FPS412" s="446"/>
      <c r="FPT412" s="446"/>
      <c r="FPU412" s="446"/>
      <c r="FPV412" s="446"/>
      <c r="FPW412" s="446"/>
      <c r="FPX412" s="446"/>
      <c r="FPY412" s="446"/>
      <c r="FPZ412" s="446"/>
      <c r="FQA412" s="446"/>
      <c r="FQB412" s="446"/>
      <c r="FQC412" s="446"/>
      <c r="FQD412" s="446"/>
      <c r="FQE412" s="446"/>
      <c r="FQF412" s="446"/>
      <c r="FQG412" s="446"/>
      <c r="FQH412" s="446"/>
      <c r="FQI412" s="446"/>
      <c r="FQJ412" s="446"/>
      <c r="FQK412" s="446"/>
      <c r="FQL412" s="446"/>
      <c r="FQM412" s="446"/>
      <c r="FQN412" s="446"/>
      <c r="FQO412" s="446"/>
      <c r="FQP412" s="446"/>
      <c r="FQQ412" s="446"/>
      <c r="FQR412" s="446"/>
      <c r="FQS412" s="446"/>
      <c r="FQT412" s="446"/>
      <c r="FQU412" s="446"/>
      <c r="FQV412" s="446"/>
      <c r="FQW412" s="446"/>
      <c r="FQX412" s="446"/>
      <c r="FQY412" s="446"/>
      <c r="FQZ412" s="446"/>
      <c r="FRA412" s="446"/>
      <c r="FRB412" s="446"/>
      <c r="FRC412" s="446"/>
      <c r="FRD412" s="446"/>
      <c r="FRE412" s="446"/>
      <c r="FRF412" s="446"/>
      <c r="FRG412" s="446"/>
      <c r="FRH412" s="446"/>
      <c r="FRI412" s="446"/>
      <c r="FRJ412" s="446"/>
      <c r="FRK412" s="446"/>
      <c r="FRL412" s="446"/>
      <c r="FRM412" s="446"/>
      <c r="FRN412" s="446"/>
      <c r="FRO412" s="446"/>
      <c r="FRP412" s="446"/>
      <c r="FRQ412" s="446"/>
      <c r="FRR412" s="446"/>
      <c r="FRS412" s="446"/>
      <c r="FRT412" s="446"/>
      <c r="FRU412" s="446"/>
      <c r="FRV412" s="446"/>
      <c r="FRW412" s="446"/>
      <c r="FRX412" s="446"/>
      <c r="FRY412" s="446"/>
      <c r="FRZ412" s="446"/>
      <c r="FSA412" s="446"/>
      <c r="FSB412" s="446"/>
      <c r="FSC412" s="446"/>
      <c r="FSD412" s="446"/>
      <c r="FSE412" s="446"/>
      <c r="FSF412" s="446"/>
      <c r="FSG412" s="446"/>
      <c r="FSH412" s="446"/>
      <c r="FSI412" s="446"/>
      <c r="FSJ412" s="446"/>
      <c r="FSK412" s="446"/>
      <c r="FSL412" s="446"/>
      <c r="FSM412" s="446"/>
      <c r="FSN412" s="446"/>
      <c r="FSO412" s="446"/>
      <c r="FSP412" s="446"/>
      <c r="FSQ412" s="446"/>
      <c r="FSR412" s="446"/>
      <c r="FSS412" s="446"/>
      <c r="FST412" s="446"/>
      <c r="FSU412" s="446"/>
      <c r="FSV412" s="446"/>
      <c r="FSW412" s="446"/>
      <c r="FSX412" s="446"/>
      <c r="FSY412" s="446"/>
      <c r="FSZ412" s="446"/>
      <c r="FTA412" s="446"/>
      <c r="FTB412" s="446"/>
      <c r="FTC412" s="446"/>
      <c r="FTD412" s="446"/>
      <c r="FTE412" s="446"/>
      <c r="FTF412" s="446"/>
      <c r="FTG412" s="446"/>
      <c r="FTH412" s="446"/>
      <c r="FTI412" s="446"/>
      <c r="FTJ412" s="446"/>
      <c r="FTK412" s="446"/>
      <c r="FTL412" s="446"/>
      <c r="FTM412" s="446"/>
      <c r="FTN412" s="446"/>
      <c r="FTO412" s="446"/>
      <c r="FTP412" s="446"/>
      <c r="FTQ412" s="446"/>
      <c r="FTR412" s="446"/>
      <c r="FTS412" s="446"/>
      <c r="FTT412" s="446"/>
      <c r="FTU412" s="446"/>
      <c r="FTV412" s="446"/>
      <c r="FTW412" s="446"/>
      <c r="FTX412" s="446"/>
      <c r="FTY412" s="446"/>
      <c r="FTZ412" s="446"/>
      <c r="FUA412" s="446"/>
      <c r="FUB412" s="446"/>
      <c r="FUC412" s="446"/>
      <c r="FUD412" s="446"/>
      <c r="FUE412" s="446"/>
      <c r="FUF412" s="446"/>
      <c r="FUG412" s="446"/>
      <c r="FUH412" s="446"/>
      <c r="FUI412" s="446"/>
      <c r="FUJ412" s="446"/>
      <c r="FUK412" s="446"/>
      <c r="FUL412" s="446"/>
      <c r="FUM412" s="446"/>
      <c r="FUN412" s="446"/>
      <c r="FUO412" s="446"/>
      <c r="FUP412" s="446"/>
      <c r="FUQ412" s="446"/>
      <c r="FUR412" s="446"/>
      <c r="FUS412" s="446"/>
      <c r="FUT412" s="446"/>
      <c r="FUU412" s="446"/>
      <c r="FUV412" s="446"/>
      <c r="FUW412" s="446"/>
      <c r="FUX412" s="446"/>
      <c r="FUY412" s="446"/>
      <c r="FUZ412" s="446"/>
      <c r="FVA412" s="446"/>
      <c r="FVB412" s="446"/>
      <c r="FVC412" s="446"/>
      <c r="FVD412" s="446"/>
      <c r="FVE412" s="446"/>
      <c r="FVF412" s="446"/>
      <c r="FVG412" s="446"/>
      <c r="FVH412" s="446"/>
      <c r="FVI412" s="446"/>
      <c r="FVJ412" s="446"/>
      <c r="FVK412" s="446"/>
      <c r="FVL412" s="446"/>
      <c r="FVM412" s="446"/>
      <c r="FVN412" s="446"/>
      <c r="FVO412" s="446"/>
      <c r="FVP412" s="446"/>
      <c r="FVQ412" s="446"/>
      <c r="FVR412" s="446"/>
      <c r="FVS412" s="446"/>
      <c r="FVT412" s="446"/>
      <c r="FVU412" s="446"/>
      <c r="FVV412" s="446"/>
      <c r="FVW412" s="446"/>
      <c r="FVX412" s="446"/>
      <c r="FVY412" s="446"/>
      <c r="FVZ412" s="446"/>
      <c r="FWA412" s="446"/>
      <c r="FWB412" s="446"/>
      <c r="FWC412" s="446"/>
      <c r="FWD412" s="446"/>
      <c r="FWE412" s="446"/>
      <c r="FWF412" s="446"/>
      <c r="FWG412" s="446"/>
      <c r="FWH412" s="446"/>
      <c r="FWI412" s="446"/>
      <c r="FWJ412" s="446"/>
      <c r="FWK412" s="446"/>
      <c r="FWL412" s="446"/>
      <c r="FWM412" s="446"/>
      <c r="FWN412" s="446"/>
      <c r="FWO412" s="446"/>
      <c r="FWP412" s="446"/>
      <c r="FWQ412" s="446"/>
      <c r="FWR412" s="446"/>
      <c r="FWS412" s="446"/>
      <c r="FWT412" s="446"/>
      <c r="FWU412" s="446"/>
      <c r="FWV412" s="446"/>
      <c r="FWW412" s="446"/>
      <c r="FWX412" s="446"/>
      <c r="FWY412" s="446"/>
      <c r="FWZ412" s="446"/>
      <c r="FXA412" s="446"/>
      <c r="FXB412" s="446"/>
      <c r="FXC412" s="446"/>
      <c r="FXD412" s="446"/>
      <c r="FXE412" s="446"/>
      <c r="FXF412" s="446"/>
      <c r="FXG412" s="446"/>
      <c r="FXH412" s="446"/>
      <c r="FXI412" s="446"/>
      <c r="FXJ412" s="446"/>
      <c r="FXK412" s="446"/>
      <c r="FXL412" s="446"/>
      <c r="FXM412" s="446"/>
      <c r="FXN412" s="446"/>
      <c r="FXO412" s="446"/>
      <c r="FXP412" s="446"/>
      <c r="FXQ412" s="446"/>
      <c r="FXR412" s="446"/>
      <c r="FXS412" s="446"/>
      <c r="FXT412" s="446"/>
      <c r="FXU412" s="446"/>
      <c r="FXV412" s="446"/>
      <c r="FXW412" s="446"/>
      <c r="FXX412" s="446"/>
      <c r="FXY412" s="446"/>
      <c r="FXZ412" s="446"/>
      <c r="FYA412" s="446"/>
      <c r="FYB412" s="446"/>
      <c r="FYC412" s="446"/>
      <c r="FYD412" s="446"/>
      <c r="FYE412" s="446"/>
      <c r="FYF412" s="446"/>
      <c r="FYG412" s="446"/>
      <c r="FYH412" s="446"/>
      <c r="FYI412" s="446"/>
      <c r="FYJ412" s="446"/>
      <c r="FYK412" s="446"/>
      <c r="FYL412" s="446"/>
      <c r="FYM412" s="446"/>
      <c r="FYN412" s="446"/>
      <c r="FYO412" s="446"/>
      <c r="FYP412" s="446"/>
      <c r="FYQ412" s="446"/>
      <c r="FYR412" s="446"/>
      <c r="FYS412" s="446"/>
      <c r="FYT412" s="446"/>
      <c r="FYU412" s="446"/>
      <c r="FYV412" s="446"/>
      <c r="FYW412" s="446"/>
      <c r="FYX412" s="446"/>
      <c r="FYY412" s="446"/>
      <c r="FYZ412" s="446"/>
      <c r="FZA412" s="446"/>
      <c r="FZB412" s="446"/>
      <c r="FZC412" s="446"/>
      <c r="FZD412" s="446"/>
      <c r="FZE412" s="446"/>
      <c r="FZF412" s="446"/>
      <c r="FZG412" s="446"/>
      <c r="FZH412" s="446"/>
      <c r="FZI412" s="446"/>
      <c r="FZJ412" s="446"/>
      <c r="FZK412" s="446"/>
      <c r="FZL412" s="446"/>
      <c r="FZM412" s="446"/>
      <c r="FZN412" s="446"/>
      <c r="FZO412" s="446"/>
      <c r="FZP412" s="446"/>
      <c r="FZQ412" s="446"/>
      <c r="FZR412" s="446"/>
      <c r="FZS412" s="446"/>
      <c r="FZT412" s="446"/>
      <c r="FZU412" s="446"/>
      <c r="FZV412" s="446"/>
      <c r="FZW412" s="446"/>
      <c r="FZX412" s="446"/>
      <c r="FZY412" s="446"/>
      <c r="FZZ412" s="446"/>
      <c r="GAA412" s="446"/>
      <c r="GAB412" s="446"/>
      <c r="GAC412" s="446"/>
      <c r="GAD412" s="446"/>
      <c r="GAE412" s="446"/>
      <c r="GAF412" s="446"/>
      <c r="GAG412" s="446"/>
      <c r="GAH412" s="446"/>
      <c r="GAI412" s="446"/>
      <c r="GAJ412" s="446"/>
      <c r="GAK412" s="446"/>
      <c r="GAL412" s="446"/>
      <c r="GAM412" s="446"/>
      <c r="GAN412" s="446"/>
      <c r="GAO412" s="446"/>
      <c r="GAP412" s="446"/>
      <c r="GAQ412" s="446"/>
      <c r="GAR412" s="446"/>
      <c r="GAS412" s="446"/>
      <c r="GAT412" s="446"/>
      <c r="GAU412" s="446"/>
      <c r="GAV412" s="446"/>
      <c r="GAW412" s="446"/>
      <c r="GAX412" s="446"/>
      <c r="GAY412" s="446"/>
      <c r="GAZ412" s="446"/>
      <c r="GBA412" s="446"/>
      <c r="GBB412" s="446"/>
      <c r="GBC412" s="446"/>
      <c r="GBD412" s="446"/>
      <c r="GBE412" s="446"/>
      <c r="GBF412" s="446"/>
      <c r="GBG412" s="446"/>
      <c r="GBH412" s="446"/>
      <c r="GBI412" s="446"/>
      <c r="GBJ412" s="446"/>
      <c r="GBK412" s="446"/>
      <c r="GBL412" s="446"/>
      <c r="GBM412" s="446"/>
      <c r="GBN412" s="446"/>
      <c r="GBO412" s="446"/>
      <c r="GBP412" s="446"/>
      <c r="GBQ412" s="446"/>
      <c r="GBR412" s="446"/>
      <c r="GBS412" s="446"/>
      <c r="GBT412" s="446"/>
      <c r="GBU412" s="446"/>
      <c r="GBV412" s="446"/>
      <c r="GBW412" s="446"/>
      <c r="GBX412" s="446"/>
      <c r="GBY412" s="446"/>
      <c r="GBZ412" s="446"/>
      <c r="GCA412" s="446"/>
      <c r="GCB412" s="446"/>
      <c r="GCC412" s="446"/>
      <c r="GCD412" s="446"/>
      <c r="GCE412" s="446"/>
      <c r="GCF412" s="446"/>
      <c r="GCG412" s="446"/>
      <c r="GCH412" s="446"/>
      <c r="GCI412" s="446"/>
      <c r="GCJ412" s="446"/>
      <c r="GCK412" s="446"/>
      <c r="GCL412" s="446"/>
      <c r="GCM412" s="446"/>
      <c r="GCN412" s="446"/>
      <c r="GCO412" s="446"/>
      <c r="GCP412" s="446"/>
      <c r="GCQ412" s="446"/>
      <c r="GCR412" s="446"/>
      <c r="GCS412" s="446"/>
      <c r="GCT412" s="446"/>
      <c r="GCU412" s="446"/>
      <c r="GCV412" s="446"/>
      <c r="GCW412" s="446"/>
      <c r="GCX412" s="446"/>
      <c r="GCY412" s="446"/>
      <c r="GCZ412" s="446"/>
      <c r="GDA412" s="446"/>
      <c r="GDB412" s="446"/>
      <c r="GDC412" s="446"/>
      <c r="GDD412" s="446"/>
      <c r="GDE412" s="446"/>
      <c r="GDF412" s="446"/>
      <c r="GDG412" s="446"/>
      <c r="GDH412" s="446"/>
      <c r="GDI412" s="446"/>
      <c r="GDJ412" s="446"/>
      <c r="GDK412" s="446"/>
      <c r="GDL412" s="446"/>
      <c r="GDM412" s="446"/>
      <c r="GDN412" s="446"/>
      <c r="GDO412" s="446"/>
      <c r="GDP412" s="446"/>
      <c r="GDQ412" s="446"/>
      <c r="GDR412" s="446"/>
      <c r="GDS412" s="446"/>
      <c r="GDT412" s="446"/>
      <c r="GDU412" s="446"/>
      <c r="GDV412" s="446"/>
      <c r="GDW412" s="446"/>
      <c r="GDX412" s="446"/>
      <c r="GDY412" s="446"/>
      <c r="GDZ412" s="446"/>
      <c r="GEA412" s="446"/>
      <c r="GEB412" s="446"/>
      <c r="GEC412" s="446"/>
      <c r="GED412" s="446"/>
      <c r="GEE412" s="446"/>
      <c r="GEF412" s="446"/>
      <c r="GEG412" s="446"/>
      <c r="GEH412" s="446"/>
      <c r="GEI412" s="446"/>
      <c r="GEJ412" s="446"/>
      <c r="GEK412" s="446"/>
      <c r="GEL412" s="446"/>
      <c r="GEM412" s="446"/>
      <c r="GEN412" s="446"/>
      <c r="GEO412" s="446"/>
      <c r="GEP412" s="446"/>
      <c r="GEQ412" s="446"/>
      <c r="GER412" s="446"/>
      <c r="GES412" s="446"/>
      <c r="GET412" s="446"/>
      <c r="GEU412" s="446"/>
      <c r="GEV412" s="446"/>
      <c r="GEW412" s="446"/>
      <c r="GEX412" s="446"/>
      <c r="GEY412" s="446"/>
      <c r="GEZ412" s="446"/>
      <c r="GFA412" s="446"/>
      <c r="GFB412" s="446"/>
      <c r="GFC412" s="446"/>
      <c r="GFD412" s="446"/>
      <c r="GFE412" s="446"/>
      <c r="GFF412" s="446"/>
      <c r="GFG412" s="446"/>
      <c r="GFH412" s="446"/>
      <c r="GFI412" s="446"/>
      <c r="GFJ412" s="446"/>
      <c r="GFK412" s="446"/>
      <c r="GFL412" s="446"/>
      <c r="GFM412" s="446"/>
      <c r="GFN412" s="446"/>
      <c r="GFO412" s="446"/>
      <c r="GFP412" s="446"/>
      <c r="GFQ412" s="446"/>
      <c r="GFR412" s="446"/>
      <c r="GFS412" s="446"/>
      <c r="GFT412" s="446"/>
      <c r="GFU412" s="446"/>
      <c r="GFV412" s="446"/>
      <c r="GFW412" s="446"/>
      <c r="GFX412" s="446"/>
      <c r="GFY412" s="446"/>
      <c r="GFZ412" s="446"/>
      <c r="GGA412" s="446"/>
      <c r="GGB412" s="446"/>
      <c r="GGC412" s="446"/>
      <c r="GGD412" s="446"/>
      <c r="GGE412" s="446"/>
      <c r="GGF412" s="446"/>
      <c r="GGG412" s="446"/>
      <c r="GGH412" s="446"/>
      <c r="GGI412" s="446"/>
      <c r="GGJ412" s="446"/>
      <c r="GGK412" s="446"/>
      <c r="GGL412" s="446"/>
      <c r="GGM412" s="446"/>
      <c r="GGN412" s="446"/>
      <c r="GGO412" s="446"/>
      <c r="GGP412" s="446"/>
      <c r="GGQ412" s="446"/>
      <c r="GGR412" s="446"/>
      <c r="GGS412" s="446"/>
      <c r="GGT412" s="446"/>
      <c r="GGU412" s="446"/>
      <c r="GGV412" s="446"/>
      <c r="GGW412" s="446"/>
      <c r="GGX412" s="446"/>
      <c r="GGY412" s="446"/>
      <c r="GGZ412" s="446"/>
      <c r="GHA412" s="446"/>
      <c r="GHB412" s="446"/>
      <c r="GHC412" s="446"/>
      <c r="GHD412" s="446"/>
      <c r="GHE412" s="446"/>
      <c r="GHF412" s="446"/>
      <c r="GHG412" s="446"/>
      <c r="GHH412" s="446"/>
      <c r="GHI412" s="446"/>
      <c r="GHJ412" s="446"/>
      <c r="GHK412" s="446"/>
      <c r="GHL412" s="446"/>
      <c r="GHM412" s="446"/>
      <c r="GHN412" s="446"/>
      <c r="GHO412" s="446"/>
      <c r="GHP412" s="446"/>
      <c r="GHQ412" s="446"/>
      <c r="GHR412" s="446"/>
      <c r="GHS412" s="446"/>
      <c r="GHT412" s="446"/>
      <c r="GHU412" s="446"/>
      <c r="GHV412" s="446"/>
      <c r="GHW412" s="446"/>
      <c r="GHX412" s="446"/>
      <c r="GHY412" s="446"/>
      <c r="GHZ412" s="446"/>
      <c r="GIA412" s="446"/>
      <c r="GIB412" s="446"/>
      <c r="GIC412" s="446"/>
      <c r="GID412" s="446"/>
      <c r="GIE412" s="446"/>
      <c r="GIF412" s="446"/>
      <c r="GIG412" s="446"/>
      <c r="GIH412" s="446"/>
      <c r="GII412" s="446"/>
      <c r="GIJ412" s="446"/>
      <c r="GIK412" s="446"/>
      <c r="GIL412" s="446"/>
      <c r="GIM412" s="446"/>
      <c r="GIN412" s="446"/>
      <c r="GIO412" s="446"/>
      <c r="GIP412" s="446"/>
      <c r="GIQ412" s="446"/>
      <c r="GIR412" s="446"/>
      <c r="GIS412" s="446"/>
      <c r="GIT412" s="446"/>
      <c r="GIU412" s="446"/>
      <c r="GIV412" s="446"/>
      <c r="GIW412" s="446"/>
      <c r="GIX412" s="446"/>
      <c r="GIY412" s="446"/>
      <c r="GIZ412" s="446"/>
      <c r="GJA412" s="446"/>
      <c r="GJB412" s="446"/>
      <c r="GJC412" s="446"/>
      <c r="GJD412" s="446"/>
      <c r="GJE412" s="446"/>
      <c r="GJF412" s="446"/>
      <c r="GJG412" s="446"/>
      <c r="GJH412" s="446"/>
      <c r="GJI412" s="446"/>
      <c r="GJJ412" s="446"/>
      <c r="GJK412" s="446"/>
      <c r="GJL412" s="446"/>
      <c r="GJM412" s="446"/>
      <c r="GJN412" s="446"/>
      <c r="GJO412" s="446"/>
      <c r="GJP412" s="446"/>
      <c r="GJQ412" s="446"/>
      <c r="GJR412" s="446"/>
      <c r="GJS412" s="446"/>
      <c r="GJT412" s="446"/>
      <c r="GJU412" s="446"/>
      <c r="GJV412" s="446"/>
      <c r="GJW412" s="446"/>
      <c r="GJX412" s="446"/>
      <c r="GJY412" s="446"/>
      <c r="GJZ412" s="446"/>
      <c r="GKA412" s="446"/>
      <c r="GKB412" s="446"/>
      <c r="GKC412" s="446"/>
      <c r="GKD412" s="446"/>
      <c r="GKE412" s="446"/>
      <c r="GKF412" s="446"/>
      <c r="GKG412" s="446"/>
      <c r="GKH412" s="446"/>
      <c r="GKI412" s="446"/>
      <c r="GKJ412" s="446"/>
      <c r="GKK412" s="446"/>
      <c r="GKL412" s="446"/>
      <c r="GKM412" s="446"/>
      <c r="GKN412" s="446"/>
      <c r="GKO412" s="446"/>
      <c r="GKP412" s="446"/>
      <c r="GKQ412" s="446"/>
      <c r="GKR412" s="446"/>
      <c r="GKS412" s="446"/>
      <c r="GKT412" s="446"/>
      <c r="GKU412" s="446"/>
      <c r="GKV412" s="446"/>
      <c r="GKW412" s="446"/>
      <c r="GKX412" s="446"/>
      <c r="GKY412" s="446"/>
      <c r="GKZ412" s="446"/>
      <c r="GLA412" s="446"/>
      <c r="GLB412" s="446"/>
      <c r="GLC412" s="446"/>
      <c r="GLD412" s="446"/>
      <c r="GLE412" s="446"/>
      <c r="GLF412" s="446"/>
      <c r="GLG412" s="446"/>
      <c r="GLH412" s="446"/>
      <c r="GLI412" s="446"/>
      <c r="GLJ412" s="446"/>
      <c r="GLK412" s="446"/>
      <c r="GLL412" s="446"/>
      <c r="GLM412" s="446"/>
      <c r="GLN412" s="446"/>
      <c r="GLO412" s="446"/>
      <c r="GLP412" s="446"/>
      <c r="GLQ412" s="446"/>
      <c r="GLR412" s="446"/>
      <c r="GLS412" s="446"/>
      <c r="GLT412" s="446"/>
      <c r="GLU412" s="446"/>
      <c r="GLV412" s="446"/>
      <c r="GLW412" s="446"/>
      <c r="GLX412" s="446"/>
      <c r="GLY412" s="446"/>
      <c r="GLZ412" s="446"/>
      <c r="GMA412" s="446"/>
      <c r="GMB412" s="446"/>
      <c r="GMC412" s="446"/>
      <c r="GMD412" s="446"/>
      <c r="GME412" s="446"/>
      <c r="GMF412" s="446"/>
      <c r="GMG412" s="446"/>
      <c r="GMH412" s="446"/>
      <c r="GMI412" s="446"/>
      <c r="GMJ412" s="446"/>
      <c r="GMK412" s="446"/>
      <c r="GML412" s="446"/>
      <c r="GMM412" s="446"/>
      <c r="GMN412" s="446"/>
      <c r="GMO412" s="446"/>
      <c r="GMP412" s="446"/>
      <c r="GMQ412" s="446"/>
      <c r="GMR412" s="446"/>
      <c r="GMS412" s="446"/>
      <c r="GMT412" s="446"/>
      <c r="GMU412" s="446"/>
      <c r="GMV412" s="446"/>
      <c r="GMW412" s="446"/>
      <c r="GMX412" s="446"/>
      <c r="GMY412" s="446"/>
      <c r="GMZ412" s="446"/>
      <c r="GNA412" s="446"/>
      <c r="GNB412" s="446"/>
      <c r="GNC412" s="446"/>
      <c r="GND412" s="446"/>
      <c r="GNE412" s="446"/>
      <c r="GNF412" s="446"/>
      <c r="GNG412" s="446"/>
      <c r="GNH412" s="446"/>
      <c r="GNI412" s="446"/>
      <c r="GNJ412" s="446"/>
      <c r="GNK412" s="446"/>
      <c r="GNL412" s="446"/>
      <c r="GNM412" s="446"/>
      <c r="GNN412" s="446"/>
      <c r="GNO412" s="446"/>
      <c r="GNP412" s="446"/>
      <c r="GNQ412" s="446"/>
      <c r="GNR412" s="446"/>
      <c r="GNS412" s="446"/>
      <c r="GNT412" s="446"/>
      <c r="GNU412" s="446"/>
      <c r="GNV412" s="446"/>
      <c r="GNW412" s="446"/>
      <c r="GNX412" s="446"/>
      <c r="GNY412" s="446"/>
      <c r="GNZ412" s="446"/>
      <c r="GOA412" s="446"/>
      <c r="GOB412" s="446"/>
      <c r="GOC412" s="446"/>
      <c r="GOD412" s="446"/>
      <c r="GOE412" s="446"/>
      <c r="GOF412" s="446"/>
      <c r="GOG412" s="446"/>
      <c r="GOH412" s="446"/>
      <c r="GOI412" s="446"/>
      <c r="GOJ412" s="446"/>
      <c r="GOK412" s="446"/>
      <c r="GOL412" s="446"/>
      <c r="GOM412" s="446"/>
      <c r="GON412" s="446"/>
      <c r="GOO412" s="446"/>
      <c r="GOP412" s="446"/>
      <c r="GOQ412" s="446"/>
      <c r="GOR412" s="446"/>
      <c r="GOS412" s="446"/>
      <c r="GOT412" s="446"/>
      <c r="GOU412" s="446"/>
      <c r="GOV412" s="446"/>
      <c r="GOW412" s="446"/>
      <c r="GOX412" s="446"/>
      <c r="GOY412" s="446"/>
      <c r="GOZ412" s="446"/>
      <c r="GPA412" s="446"/>
      <c r="GPB412" s="446"/>
      <c r="GPC412" s="446"/>
      <c r="GPD412" s="446"/>
      <c r="GPE412" s="446"/>
      <c r="GPF412" s="446"/>
      <c r="GPG412" s="446"/>
      <c r="GPH412" s="446"/>
      <c r="GPI412" s="446"/>
      <c r="GPJ412" s="446"/>
      <c r="GPK412" s="446"/>
      <c r="GPL412" s="446"/>
      <c r="GPM412" s="446"/>
      <c r="GPN412" s="446"/>
      <c r="GPO412" s="446"/>
      <c r="GPP412" s="446"/>
      <c r="GPQ412" s="446"/>
      <c r="GPR412" s="446"/>
      <c r="GPS412" s="446"/>
      <c r="GPT412" s="446"/>
      <c r="GPU412" s="446"/>
      <c r="GPV412" s="446"/>
      <c r="GPW412" s="446"/>
      <c r="GPX412" s="446"/>
      <c r="GPY412" s="446"/>
      <c r="GPZ412" s="446"/>
      <c r="GQA412" s="446"/>
      <c r="GQB412" s="446"/>
      <c r="GQC412" s="446"/>
      <c r="GQD412" s="446"/>
      <c r="GQE412" s="446"/>
      <c r="GQF412" s="446"/>
      <c r="GQG412" s="446"/>
      <c r="GQH412" s="446"/>
      <c r="GQI412" s="446"/>
      <c r="GQJ412" s="446"/>
      <c r="GQK412" s="446"/>
      <c r="GQL412" s="446"/>
      <c r="GQM412" s="446"/>
      <c r="GQN412" s="446"/>
      <c r="GQO412" s="446"/>
      <c r="GQP412" s="446"/>
      <c r="GQQ412" s="446"/>
      <c r="GQR412" s="446"/>
      <c r="GQS412" s="446"/>
      <c r="GQT412" s="446"/>
      <c r="GQU412" s="446"/>
      <c r="GQV412" s="446"/>
      <c r="GQW412" s="446"/>
      <c r="GQX412" s="446"/>
      <c r="GQY412" s="446"/>
      <c r="GQZ412" s="446"/>
      <c r="GRA412" s="446"/>
      <c r="GRB412" s="446"/>
      <c r="GRC412" s="446"/>
      <c r="GRD412" s="446"/>
      <c r="GRE412" s="446"/>
      <c r="GRF412" s="446"/>
      <c r="GRG412" s="446"/>
      <c r="GRH412" s="446"/>
      <c r="GRI412" s="446"/>
      <c r="GRJ412" s="446"/>
      <c r="GRK412" s="446"/>
      <c r="GRL412" s="446"/>
      <c r="GRM412" s="446"/>
      <c r="GRN412" s="446"/>
      <c r="GRO412" s="446"/>
      <c r="GRP412" s="446"/>
      <c r="GRQ412" s="446"/>
      <c r="GRR412" s="446"/>
      <c r="GRS412" s="446"/>
      <c r="GRT412" s="446"/>
      <c r="GRU412" s="446"/>
      <c r="GRV412" s="446"/>
      <c r="GRW412" s="446"/>
      <c r="GRX412" s="446"/>
      <c r="GRY412" s="446"/>
      <c r="GRZ412" s="446"/>
      <c r="GSA412" s="446"/>
      <c r="GSB412" s="446"/>
      <c r="GSC412" s="446"/>
      <c r="GSD412" s="446"/>
      <c r="GSE412" s="446"/>
      <c r="GSF412" s="446"/>
      <c r="GSG412" s="446"/>
      <c r="GSH412" s="446"/>
      <c r="GSI412" s="446"/>
      <c r="GSJ412" s="446"/>
      <c r="GSK412" s="446"/>
      <c r="GSL412" s="446"/>
      <c r="GSM412" s="446"/>
      <c r="GSN412" s="446"/>
      <c r="GSO412" s="446"/>
      <c r="GSP412" s="446"/>
      <c r="GSQ412" s="446"/>
      <c r="GSR412" s="446"/>
      <c r="GSS412" s="446"/>
      <c r="GST412" s="446"/>
      <c r="GSU412" s="446"/>
      <c r="GSV412" s="446"/>
      <c r="GSW412" s="446"/>
      <c r="GSX412" s="446"/>
      <c r="GSY412" s="446"/>
      <c r="GSZ412" s="446"/>
      <c r="GTA412" s="446"/>
      <c r="GTB412" s="446"/>
      <c r="GTC412" s="446"/>
      <c r="GTD412" s="446"/>
      <c r="GTE412" s="446"/>
      <c r="GTF412" s="446"/>
      <c r="GTG412" s="446"/>
      <c r="GTH412" s="446"/>
      <c r="GTI412" s="446"/>
      <c r="GTJ412" s="446"/>
      <c r="GTK412" s="446"/>
      <c r="GTL412" s="446"/>
      <c r="GTM412" s="446"/>
      <c r="GTN412" s="446"/>
      <c r="GTO412" s="446"/>
      <c r="GTP412" s="446"/>
      <c r="GTQ412" s="446"/>
      <c r="GTR412" s="446"/>
      <c r="GTS412" s="446"/>
      <c r="GTT412" s="446"/>
      <c r="GTU412" s="446"/>
      <c r="GTV412" s="446"/>
      <c r="GTW412" s="446"/>
      <c r="GTX412" s="446"/>
      <c r="GTY412" s="446"/>
      <c r="GTZ412" s="446"/>
      <c r="GUA412" s="446"/>
      <c r="GUB412" s="446"/>
      <c r="GUC412" s="446"/>
      <c r="GUD412" s="446"/>
      <c r="GUE412" s="446"/>
      <c r="GUF412" s="446"/>
      <c r="GUG412" s="446"/>
      <c r="GUH412" s="446"/>
      <c r="GUI412" s="446"/>
      <c r="GUJ412" s="446"/>
      <c r="GUK412" s="446"/>
      <c r="GUL412" s="446"/>
      <c r="GUM412" s="446"/>
      <c r="GUN412" s="446"/>
      <c r="GUO412" s="446"/>
      <c r="GUP412" s="446"/>
      <c r="GUQ412" s="446"/>
      <c r="GUR412" s="446"/>
      <c r="GUS412" s="446"/>
      <c r="GUT412" s="446"/>
      <c r="GUU412" s="446"/>
      <c r="GUV412" s="446"/>
      <c r="GUW412" s="446"/>
      <c r="GUX412" s="446"/>
      <c r="GUY412" s="446"/>
      <c r="GUZ412" s="446"/>
      <c r="GVA412" s="446"/>
      <c r="GVB412" s="446"/>
      <c r="GVC412" s="446"/>
      <c r="GVD412" s="446"/>
      <c r="GVE412" s="446"/>
      <c r="GVF412" s="446"/>
      <c r="GVG412" s="446"/>
      <c r="GVH412" s="446"/>
      <c r="GVI412" s="446"/>
      <c r="GVJ412" s="446"/>
      <c r="GVK412" s="446"/>
      <c r="GVL412" s="446"/>
      <c r="GVM412" s="446"/>
      <c r="GVN412" s="446"/>
      <c r="GVO412" s="446"/>
      <c r="GVP412" s="446"/>
      <c r="GVQ412" s="446"/>
      <c r="GVR412" s="446"/>
      <c r="GVS412" s="446"/>
      <c r="GVT412" s="446"/>
      <c r="GVU412" s="446"/>
      <c r="GVV412" s="446"/>
      <c r="GVW412" s="446"/>
      <c r="GVX412" s="446"/>
      <c r="GVY412" s="446"/>
      <c r="GVZ412" s="446"/>
      <c r="GWA412" s="446"/>
      <c r="GWB412" s="446"/>
      <c r="GWC412" s="446"/>
      <c r="GWD412" s="446"/>
      <c r="GWE412" s="446"/>
      <c r="GWF412" s="446"/>
      <c r="GWG412" s="446"/>
      <c r="GWH412" s="446"/>
      <c r="GWI412" s="446"/>
      <c r="GWJ412" s="446"/>
      <c r="GWK412" s="446"/>
      <c r="GWL412" s="446"/>
      <c r="GWM412" s="446"/>
      <c r="GWN412" s="446"/>
      <c r="GWO412" s="446"/>
      <c r="GWP412" s="446"/>
      <c r="GWQ412" s="446"/>
      <c r="GWR412" s="446"/>
      <c r="GWS412" s="446"/>
      <c r="GWT412" s="446"/>
      <c r="GWU412" s="446"/>
      <c r="GWV412" s="446"/>
      <c r="GWW412" s="446"/>
      <c r="GWX412" s="446"/>
      <c r="GWY412" s="446"/>
      <c r="GWZ412" s="446"/>
      <c r="GXA412" s="446"/>
      <c r="GXB412" s="446"/>
      <c r="GXC412" s="446"/>
      <c r="GXD412" s="446"/>
      <c r="GXE412" s="446"/>
      <c r="GXF412" s="446"/>
      <c r="GXG412" s="446"/>
      <c r="GXH412" s="446"/>
      <c r="GXI412" s="446"/>
      <c r="GXJ412" s="446"/>
      <c r="GXK412" s="446"/>
      <c r="GXL412" s="446"/>
      <c r="GXM412" s="446"/>
      <c r="GXN412" s="446"/>
      <c r="GXO412" s="446"/>
      <c r="GXP412" s="446"/>
      <c r="GXQ412" s="446"/>
      <c r="GXR412" s="446"/>
      <c r="GXS412" s="446"/>
      <c r="GXT412" s="446"/>
      <c r="GXU412" s="446"/>
      <c r="GXV412" s="446"/>
      <c r="GXW412" s="446"/>
      <c r="GXX412" s="446"/>
      <c r="GXY412" s="446"/>
      <c r="GXZ412" s="446"/>
      <c r="GYA412" s="446"/>
      <c r="GYB412" s="446"/>
      <c r="GYC412" s="446"/>
      <c r="GYD412" s="446"/>
      <c r="GYE412" s="446"/>
      <c r="GYF412" s="446"/>
      <c r="GYG412" s="446"/>
      <c r="GYH412" s="446"/>
      <c r="GYI412" s="446"/>
      <c r="GYJ412" s="446"/>
      <c r="GYK412" s="446"/>
      <c r="GYL412" s="446"/>
      <c r="GYM412" s="446"/>
      <c r="GYN412" s="446"/>
      <c r="GYO412" s="446"/>
      <c r="GYP412" s="446"/>
      <c r="GYQ412" s="446"/>
      <c r="GYR412" s="446"/>
      <c r="GYS412" s="446"/>
      <c r="GYT412" s="446"/>
      <c r="GYU412" s="446"/>
      <c r="GYV412" s="446"/>
      <c r="GYW412" s="446"/>
      <c r="GYX412" s="446"/>
      <c r="GYY412" s="446"/>
      <c r="GYZ412" s="446"/>
      <c r="GZA412" s="446"/>
      <c r="GZB412" s="446"/>
      <c r="GZC412" s="446"/>
      <c r="GZD412" s="446"/>
      <c r="GZE412" s="446"/>
      <c r="GZF412" s="446"/>
      <c r="GZG412" s="446"/>
      <c r="GZH412" s="446"/>
      <c r="GZI412" s="446"/>
      <c r="GZJ412" s="446"/>
      <c r="GZK412" s="446"/>
      <c r="GZL412" s="446"/>
      <c r="GZM412" s="446"/>
      <c r="GZN412" s="446"/>
      <c r="GZO412" s="446"/>
      <c r="GZP412" s="446"/>
      <c r="GZQ412" s="446"/>
      <c r="GZR412" s="446"/>
      <c r="GZS412" s="446"/>
      <c r="GZT412" s="446"/>
      <c r="GZU412" s="446"/>
      <c r="GZV412" s="446"/>
      <c r="GZW412" s="446"/>
      <c r="GZX412" s="446"/>
      <c r="GZY412" s="446"/>
      <c r="GZZ412" s="446"/>
      <c r="HAA412" s="446"/>
      <c r="HAB412" s="446"/>
      <c r="HAC412" s="446"/>
      <c r="HAD412" s="446"/>
      <c r="HAE412" s="446"/>
      <c r="HAF412" s="446"/>
      <c r="HAG412" s="446"/>
      <c r="HAH412" s="446"/>
      <c r="HAI412" s="446"/>
      <c r="HAJ412" s="446"/>
      <c r="HAK412" s="446"/>
      <c r="HAL412" s="446"/>
      <c r="HAM412" s="446"/>
      <c r="HAN412" s="446"/>
      <c r="HAO412" s="446"/>
      <c r="HAP412" s="446"/>
      <c r="HAQ412" s="446"/>
      <c r="HAR412" s="446"/>
      <c r="HAS412" s="446"/>
      <c r="HAT412" s="446"/>
      <c r="HAU412" s="446"/>
      <c r="HAV412" s="446"/>
      <c r="HAW412" s="446"/>
      <c r="HAX412" s="446"/>
      <c r="HAY412" s="446"/>
      <c r="HAZ412" s="446"/>
      <c r="HBA412" s="446"/>
      <c r="HBB412" s="446"/>
      <c r="HBC412" s="446"/>
      <c r="HBD412" s="446"/>
      <c r="HBE412" s="446"/>
      <c r="HBF412" s="446"/>
      <c r="HBG412" s="446"/>
      <c r="HBH412" s="446"/>
      <c r="HBI412" s="446"/>
      <c r="HBJ412" s="446"/>
      <c r="HBK412" s="446"/>
      <c r="HBL412" s="446"/>
      <c r="HBM412" s="446"/>
      <c r="HBN412" s="446"/>
      <c r="HBO412" s="446"/>
      <c r="HBP412" s="446"/>
      <c r="HBQ412" s="446"/>
      <c r="HBR412" s="446"/>
      <c r="HBS412" s="446"/>
      <c r="HBT412" s="446"/>
      <c r="HBU412" s="446"/>
      <c r="HBV412" s="446"/>
      <c r="HBW412" s="446"/>
      <c r="HBX412" s="446"/>
      <c r="HBY412" s="446"/>
      <c r="HBZ412" s="446"/>
      <c r="HCA412" s="446"/>
      <c r="HCB412" s="446"/>
      <c r="HCC412" s="446"/>
      <c r="HCD412" s="446"/>
      <c r="HCE412" s="446"/>
      <c r="HCF412" s="446"/>
      <c r="HCG412" s="446"/>
      <c r="HCH412" s="446"/>
      <c r="HCI412" s="446"/>
      <c r="HCJ412" s="446"/>
      <c r="HCK412" s="446"/>
      <c r="HCL412" s="446"/>
      <c r="HCM412" s="446"/>
      <c r="HCN412" s="446"/>
      <c r="HCO412" s="446"/>
      <c r="HCP412" s="446"/>
      <c r="HCQ412" s="446"/>
      <c r="HCR412" s="446"/>
      <c r="HCS412" s="446"/>
      <c r="HCT412" s="446"/>
      <c r="HCU412" s="446"/>
      <c r="HCV412" s="446"/>
      <c r="HCW412" s="446"/>
      <c r="HCX412" s="446"/>
      <c r="HCY412" s="446"/>
      <c r="HCZ412" s="446"/>
      <c r="HDA412" s="446"/>
      <c r="HDB412" s="446"/>
      <c r="HDC412" s="446"/>
      <c r="HDD412" s="446"/>
      <c r="HDE412" s="446"/>
      <c r="HDF412" s="446"/>
      <c r="HDG412" s="446"/>
      <c r="HDH412" s="446"/>
      <c r="HDI412" s="446"/>
      <c r="HDJ412" s="446"/>
      <c r="HDK412" s="446"/>
      <c r="HDL412" s="446"/>
      <c r="HDM412" s="446"/>
      <c r="HDN412" s="446"/>
      <c r="HDO412" s="446"/>
      <c r="HDP412" s="446"/>
      <c r="HDQ412" s="446"/>
      <c r="HDR412" s="446"/>
      <c r="HDS412" s="446"/>
      <c r="HDT412" s="446"/>
      <c r="HDU412" s="446"/>
      <c r="HDV412" s="446"/>
      <c r="HDW412" s="446"/>
      <c r="HDX412" s="446"/>
      <c r="HDY412" s="446"/>
      <c r="HDZ412" s="446"/>
      <c r="HEA412" s="446"/>
      <c r="HEB412" s="446"/>
      <c r="HEC412" s="446"/>
      <c r="HED412" s="446"/>
      <c r="HEE412" s="446"/>
      <c r="HEF412" s="446"/>
      <c r="HEG412" s="446"/>
      <c r="HEH412" s="446"/>
      <c r="HEI412" s="446"/>
      <c r="HEJ412" s="446"/>
      <c r="HEK412" s="446"/>
      <c r="HEL412" s="446"/>
      <c r="HEM412" s="446"/>
      <c r="HEN412" s="446"/>
      <c r="HEO412" s="446"/>
      <c r="HEP412" s="446"/>
      <c r="HEQ412" s="446"/>
      <c r="HER412" s="446"/>
      <c r="HES412" s="446"/>
      <c r="HET412" s="446"/>
      <c r="HEU412" s="446"/>
      <c r="HEV412" s="446"/>
      <c r="HEW412" s="446"/>
      <c r="HEX412" s="446"/>
      <c r="HEY412" s="446"/>
      <c r="HEZ412" s="446"/>
      <c r="HFA412" s="446"/>
      <c r="HFB412" s="446"/>
      <c r="HFC412" s="446"/>
      <c r="HFD412" s="446"/>
      <c r="HFE412" s="446"/>
      <c r="HFF412" s="446"/>
      <c r="HFG412" s="446"/>
      <c r="HFH412" s="446"/>
      <c r="HFI412" s="446"/>
      <c r="HFJ412" s="446"/>
      <c r="HFK412" s="446"/>
      <c r="HFL412" s="446"/>
      <c r="HFM412" s="446"/>
      <c r="HFN412" s="446"/>
      <c r="HFO412" s="446"/>
      <c r="HFP412" s="446"/>
      <c r="HFQ412" s="446"/>
      <c r="HFR412" s="446"/>
      <c r="HFS412" s="446"/>
      <c r="HFT412" s="446"/>
      <c r="HFU412" s="446"/>
      <c r="HFV412" s="446"/>
      <c r="HFW412" s="446"/>
      <c r="HFX412" s="446"/>
      <c r="HFY412" s="446"/>
      <c r="HFZ412" s="446"/>
      <c r="HGA412" s="446"/>
      <c r="HGB412" s="446"/>
      <c r="HGC412" s="446"/>
      <c r="HGD412" s="446"/>
      <c r="HGE412" s="446"/>
      <c r="HGF412" s="446"/>
      <c r="HGG412" s="446"/>
      <c r="HGH412" s="446"/>
      <c r="HGI412" s="446"/>
      <c r="HGJ412" s="446"/>
      <c r="HGK412" s="446"/>
      <c r="HGL412" s="446"/>
      <c r="HGM412" s="446"/>
      <c r="HGN412" s="446"/>
      <c r="HGO412" s="446"/>
      <c r="HGP412" s="446"/>
      <c r="HGQ412" s="446"/>
      <c r="HGR412" s="446"/>
      <c r="HGS412" s="446"/>
      <c r="HGT412" s="446"/>
      <c r="HGU412" s="446"/>
      <c r="HGV412" s="446"/>
      <c r="HGW412" s="446"/>
      <c r="HGX412" s="446"/>
      <c r="HGY412" s="446"/>
      <c r="HGZ412" s="446"/>
      <c r="HHA412" s="446"/>
      <c r="HHB412" s="446"/>
      <c r="HHC412" s="446"/>
      <c r="HHD412" s="446"/>
      <c r="HHE412" s="446"/>
      <c r="HHF412" s="446"/>
      <c r="HHG412" s="446"/>
      <c r="HHH412" s="446"/>
      <c r="HHI412" s="446"/>
      <c r="HHJ412" s="446"/>
      <c r="HHK412" s="446"/>
      <c r="HHL412" s="446"/>
      <c r="HHM412" s="446"/>
      <c r="HHN412" s="446"/>
      <c r="HHO412" s="446"/>
      <c r="HHP412" s="446"/>
      <c r="HHQ412" s="446"/>
      <c r="HHR412" s="446"/>
      <c r="HHS412" s="446"/>
      <c r="HHT412" s="446"/>
      <c r="HHU412" s="446"/>
      <c r="HHV412" s="446"/>
      <c r="HHW412" s="446"/>
      <c r="HHX412" s="446"/>
      <c r="HHY412" s="446"/>
      <c r="HHZ412" s="446"/>
      <c r="HIA412" s="446"/>
      <c r="HIB412" s="446"/>
      <c r="HIC412" s="446"/>
      <c r="HID412" s="446"/>
      <c r="HIE412" s="446"/>
      <c r="HIF412" s="446"/>
      <c r="HIG412" s="446"/>
      <c r="HIH412" s="446"/>
      <c r="HII412" s="446"/>
      <c r="HIJ412" s="446"/>
      <c r="HIK412" s="446"/>
      <c r="HIL412" s="446"/>
      <c r="HIM412" s="446"/>
      <c r="HIN412" s="446"/>
      <c r="HIO412" s="446"/>
      <c r="HIP412" s="446"/>
      <c r="HIQ412" s="446"/>
      <c r="HIR412" s="446"/>
      <c r="HIS412" s="446"/>
      <c r="HIT412" s="446"/>
      <c r="HIU412" s="446"/>
      <c r="HIV412" s="446"/>
      <c r="HIW412" s="446"/>
      <c r="HIX412" s="446"/>
      <c r="HIY412" s="446"/>
      <c r="HIZ412" s="446"/>
      <c r="HJA412" s="446"/>
      <c r="HJB412" s="446"/>
      <c r="HJC412" s="446"/>
      <c r="HJD412" s="446"/>
      <c r="HJE412" s="446"/>
      <c r="HJF412" s="446"/>
      <c r="HJG412" s="446"/>
      <c r="HJH412" s="446"/>
      <c r="HJI412" s="446"/>
      <c r="HJJ412" s="446"/>
      <c r="HJK412" s="446"/>
      <c r="HJL412" s="446"/>
      <c r="HJM412" s="446"/>
      <c r="HJN412" s="446"/>
      <c r="HJO412" s="446"/>
      <c r="HJP412" s="446"/>
      <c r="HJQ412" s="446"/>
      <c r="HJR412" s="446"/>
      <c r="HJS412" s="446"/>
      <c r="HJT412" s="446"/>
      <c r="HJU412" s="446"/>
      <c r="HJV412" s="446"/>
      <c r="HJW412" s="446"/>
      <c r="HJX412" s="446"/>
      <c r="HJY412" s="446"/>
      <c r="HJZ412" s="446"/>
      <c r="HKA412" s="446"/>
      <c r="HKB412" s="446"/>
      <c r="HKC412" s="446"/>
      <c r="HKD412" s="446"/>
      <c r="HKE412" s="446"/>
      <c r="HKF412" s="446"/>
      <c r="HKG412" s="446"/>
      <c r="HKH412" s="446"/>
      <c r="HKI412" s="446"/>
      <c r="HKJ412" s="446"/>
      <c r="HKK412" s="446"/>
      <c r="HKL412" s="446"/>
      <c r="HKM412" s="446"/>
      <c r="HKN412" s="446"/>
      <c r="HKO412" s="446"/>
      <c r="HKP412" s="446"/>
      <c r="HKQ412" s="446"/>
      <c r="HKR412" s="446"/>
      <c r="HKS412" s="446"/>
      <c r="HKT412" s="446"/>
      <c r="HKU412" s="446"/>
      <c r="HKV412" s="446"/>
      <c r="HKW412" s="446"/>
      <c r="HKX412" s="446"/>
      <c r="HKY412" s="446"/>
      <c r="HKZ412" s="446"/>
      <c r="HLA412" s="446"/>
      <c r="HLB412" s="446"/>
      <c r="HLC412" s="446"/>
      <c r="HLD412" s="446"/>
      <c r="HLE412" s="446"/>
      <c r="HLF412" s="446"/>
      <c r="HLG412" s="446"/>
      <c r="HLH412" s="446"/>
      <c r="HLI412" s="446"/>
      <c r="HLJ412" s="446"/>
      <c r="HLK412" s="446"/>
      <c r="HLL412" s="446"/>
      <c r="HLM412" s="446"/>
      <c r="HLN412" s="446"/>
      <c r="HLO412" s="446"/>
      <c r="HLP412" s="446"/>
      <c r="HLQ412" s="446"/>
      <c r="HLR412" s="446"/>
      <c r="HLS412" s="446"/>
      <c r="HLT412" s="446"/>
      <c r="HLU412" s="446"/>
      <c r="HLV412" s="446"/>
      <c r="HLW412" s="446"/>
      <c r="HLX412" s="446"/>
      <c r="HLY412" s="446"/>
      <c r="HLZ412" s="446"/>
      <c r="HMA412" s="446"/>
      <c r="HMB412" s="446"/>
      <c r="HMC412" s="446"/>
      <c r="HMD412" s="446"/>
      <c r="HME412" s="446"/>
      <c r="HMF412" s="446"/>
      <c r="HMG412" s="446"/>
      <c r="HMH412" s="446"/>
      <c r="HMI412" s="446"/>
      <c r="HMJ412" s="446"/>
      <c r="HMK412" s="446"/>
      <c r="HML412" s="446"/>
      <c r="HMM412" s="446"/>
      <c r="HMN412" s="446"/>
      <c r="HMO412" s="446"/>
      <c r="HMP412" s="446"/>
      <c r="HMQ412" s="446"/>
      <c r="HMR412" s="446"/>
      <c r="HMS412" s="446"/>
      <c r="HMT412" s="446"/>
      <c r="HMU412" s="446"/>
      <c r="HMV412" s="446"/>
      <c r="HMW412" s="446"/>
      <c r="HMX412" s="446"/>
      <c r="HMY412" s="446"/>
      <c r="HMZ412" s="446"/>
      <c r="HNA412" s="446"/>
      <c r="HNB412" s="446"/>
      <c r="HNC412" s="446"/>
      <c r="HND412" s="446"/>
      <c r="HNE412" s="446"/>
      <c r="HNF412" s="446"/>
      <c r="HNG412" s="446"/>
      <c r="HNH412" s="446"/>
      <c r="HNI412" s="446"/>
      <c r="HNJ412" s="446"/>
      <c r="HNK412" s="446"/>
      <c r="HNL412" s="446"/>
      <c r="HNM412" s="446"/>
      <c r="HNN412" s="446"/>
      <c r="HNO412" s="446"/>
      <c r="HNP412" s="446"/>
      <c r="HNQ412" s="446"/>
      <c r="HNR412" s="446"/>
      <c r="HNS412" s="446"/>
      <c r="HNT412" s="446"/>
      <c r="HNU412" s="446"/>
      <c r="HNV412" s="446"/>
      <c r="HNW412" s="446"/>
      <c r="HNX412" s="446"/>
      <c r="HNY412" s="446"/>
      <c r="HNZ412" s="446"/>
      <c r="HOA412" s="446"/>
      <c r="HOB412" s="446"/>
      <c r="HOC412" s="446"/>
      <c r="HOD412" s="446"/>
      <c r="HOE412" s="446"/>
      <c r="HOF412" s="446"/>
      <c r="HOG412" s="446"/>
      <c r="HOH412" s="446"/>
      <c r="HOI412" s="446"/>
      <c r="HOJ412" s="446"/>
      <c r="HOK412" s="446"/>
      <c r="HOL412" s="446"/>
      <c r="HOM412" s="446"/>
      <c r="HON412" s="446"/>
      <c r="HOO412" s="446"/>
      <c r="HOP412" s="446"/>
      <c r="HOQ412" s="446"/>
      <c r="HOR412" s="446"/>
      <c r="HOS412" s="446"/>
      <c r="HOT412" s="446"/>
      <c r="HOU412" s="446"/>
      <c r="HOV412" s="446"/>
      <c r="HOW412" s="446"/>
      <c r="HOX412" s="446"/>
      <c r="HOY412" s="446"/>
      <c r="HOZ412" s="446"/>
      <c r="HPA412" s="446"/>
      <c r="HPB412" s="446"/>
      <c r="HPC412" s="446"/>
      <c r="HPD412" s="446"/>
      <c r="HPE412" s="446"/>
      <c r="HPF412" s="446"/>
      <c r="HPG412" s="446"/>
      <c r="HPH412" s="446"/>
      <c r="HPI412" s="446"/>
      <c r="HPJ412" s="446"/>
      <c r="HPK412" s="446"/>
      <c r="HPL412" s="446"/>
      <c r="HPM412" s="446"/>
      <c r="HPN412" s="446"/>
      <c r="HPO412" s="446"/>
      <c r="HPP412" s="446"/>
      <c r="HPQ412" s="446"/>
      <c r="HPR412" s="446"/>
      <c r="HPS412" s="446"/>
      <c r="HPT412" s="446"/>
      <c r="HPU412" s="446"/>
      <c r="HPV412" s="446"/>
      <c r="HPW412" s="446"/>
      <c r="HPX412" s="446"/>
      <c r="HPY412" s="446"/>
      <c r="HPZ412" s="446"/>
      <c r="HQA412" s="446"/>
      <c r="HQB412" s="446"/>
      <c r="HQC412" s="446"/>
      <c r="HQD412" s="446"/>
      <c r="HQE412" s="446"/>
      <c r="HQF412" s="446"/>
      <c r="HQG412" s="446"/>
      <c r="HQH412" s="446"/>
      <c r="HQI412" s="446"/>
      <c r="HQJ412" s="446"/>
      <c r="HQK412" s="446"/>
      <c r="HQL412" s="446"/>
      <c r="HQM412" s="446"/>
      <c r="HQN412" s="446"/>
      <c r="HQO412" s="446"/>
      <c r="HQP412" s="446"/>
      <c r="HQQ412" s="446"/>
      <c r="HQR412" s="446"/>
      <c r="HQS412" s="446"/>
      <c r="HQT412" s="446"/>
      <c r="HQU412" s="446"/>
      <c r="HQV412" s="446"/>
      <c r="HQW412" s="446"/>
      <c r="HQX412" s="446"/>
      <c r="HQY412" s="446"/>
      <c r="HQZ412" s="446"/>
      <c r="HRA412" s="446"/>
      <c r="HRB412" s="446"/>
      <c r="HRC412" s="446"/>
      <c r="HRD412" s="446"/>
      <c r="HRE412" s="446"/>
      <c r="HRF412" s="446"/>
      <c r="HRG412" s="446"/>
      <c r="HRH412" s="446"/>
      <c r="HRI412" s="446"/>
      <c r="HRJ412" s="446"/>
      <c r="HRK412" s="446"/>
      <c r="HRL412" s="446"/>
      <c r="HRM412" s="446"/>
      <c r="HRN412" s="446"/>
      <c r="HRO412" s="446"/>
      <c r="HRP412" s="446"/>
      <c r="HRQ412" s="446"/>
      <c r="HRR412" s="446"/>
      <c r="HRS412" s="446"/>
      <c r="HRT412" s="446"/>
      <c r="HRU412" s="446"/>
      <c r="HRV412" s="446"/>
      <c r="HRW412" s="446"/>
      <c r="HRX412" s="446"/>
      <c r="HRY412" s="446"/>
      <c r="HRZ412" s="446"/>
      <c r="HSA412" s="446"/>
      <c r="HSB412" s="446"/>
      <c r="HSC412" s="446"/>
      <c r="HSD412" s="446"/>
      <c r="HSE412" s="446"/>
      <c r="HSF412" s="446"/>
      <c r="HSG412" s="446"/>
      <c r="HSH412" s="446"/>
      <c r="HSI412" s="446"/>
      <c r="HSJ412" s="446"/>
      <c r="HSK412" s="446"/>
      <c r="HSL412" s="446"/>
      <c r="HSM412" s="446"/>
      <c r="HSN412" s="446"/>
      <c r="HSO412" s="446"/>
      <c r="HSP412" s="446"/>
      <c r="HSQ412" s="446"/>
      <c r="HSR412" s="446"/>
      <c r="HSS412" s="446"/>
      <c r="HST412" s="446"/>
      <c r="HSU412" s="446"/>
      <c r="HSV412" s="446"/>
      <c r="HSW412" s="446"/>
      <c r="HSX412" s="446"/>
      <c r="HSY412" s="446"/>
      <c r="HSZ412" s="446"/>
      <c r="HTA412" s="446"/>
      <c r="HTB412" s="446"/>
      <c r="HTC412" s="446"/>
      <c r="HTD412" s="446"/>
      <c r="HTE412" s="446"/>
      <c r="HTF412" s="446"/>
      <c r="HTG412" s="446"/>
      <c r="HTH412" s="446"/>
      <c r="HTI412" s="446"/>
      <c r="HTJ412" s="446"/>
      <c r="HTK412" s="446"/>
      <c r="HTL412" s="446"/>
      <c r="HTM412" s="446"/>
      <c r="HTN412" s="446"/>
      <c r="HTO412" s="446"/>
      <c r="HTP412" s="446"/>
      <c r="HTQ412" s="446"/>
      <c r="HTR412" s="446"/>
      <c r="HTS412" s="446"/>
      <c r="HTT412" s="446"/>
      <c r="HTU412" s="446"/>
      <c r="HTV412" s="446"/>
      <c r="HTW412" s="446"/>
      <c r="HTX412" s="446"/>
      <c r="HTY412" s="446"/>
      <c r="HTZ412" s="446"/>
      <c r="HUA412" s="446"/>
      <c r="HUB412" s="446"/>
      <c r="HUC412" s="446"/>
      <c r="HUD412" s="446"/>
      <c r="HUE412" s="446"/>
      <c r="HUF412" s="446"/>
      <c r="HUG412" s="446"/>
      <c r="HUH412" s="446"/>
      <c r="HUI412" s="446"/>
      <c r="HUJ412" s="446"/>
      <c r="HUK412" s="446"/>
      <c r="HUL412" s="446"/>
      <c r="HUM412" s="446"/>
      <c r="HUN412" s="446"/>
      <c r="HUO412" s="446"/>
      <c r="HUP412" s="446"/>
      <c r="HUQ412" s="446"/>
      <c r="HUR412" s="446"/>
      <c r="HUS412" s="446"/>
      <c r="HUT412" s="446"/>
      <c r="HUU412" s="446"/>
      <c r="HUV412" s="446"/>
      <c r="HUW412" s="446"/>
      <c r="HUX412" s="446"/>
      <c r="HUY412" s="446"/>
      <c r="HUZ412" s="446"/>
      <c r="HVA412" s="446"/>
      <c r="HVB412" s="446"/>
      <c r="HVC412" s="446"/>
      <c r="HVD412" s="446"/>
      <c r="HVE412" s="446"/>
      <c r="HVF412" s="446"/>
      <c r="HVG412" s="446"/>
      <c r="HVH412" s="446"/>
      <c r="HVI412" s="446"/>
      <c r="HVJ412" s="446"/>
      <c r="HVK412" s="446"/>
      <c r="HVL412" s="446"/>
      <c r="HVM412" s="446"/>
      <c r="HVN412" s="446"/>
      <c r="HVO412" s="446"/>
      <c r="HVP412" s="446"/>
      <c r="HVQ412" s="446"/>
      <c r="HVR412" s="446"/>
      <c r="HVS412" s="446"/>
      <c r="HVT412" s="446"/>
      <c r="HVU412" s="446"/>
      <c r="HVV412" s="446"/>
      <c r="HVW412" s="446"/>
      <c r="HVX412" s="446"/>
      <c r="HVY412" s="446"/>
      <c r="HVZ412" s="446"/>
      <c r="HWA412" s="446"/>
      <c r="HWB412" s="446"/>
      <c r="HWC412" s="446"/>
      <c r="HWD412" s="446"/>
      <c r="HWE412" s="446"/>
      <c r="HWF412" s="446"/>
      <c r="HWG412" s="446"/>
      <c r="HWH412" s="446"/>
      <c r="HWI412" s="446"/>
      <c r="HWJ412" s="446"/>
      <c r="HWK412" s="446"/>
      <c r="HWL412" s="446"/>
      <c r="HWM412" s="446"/>
      <c r="HWN412" s="446"/>
      <c r="HWO412" s="446"/>
      <c r="HWP412" s="446"/>
      <c r="HWQ412" s="446"/>
      <c r="HWR412" s="446"/>
      <c r="HWS412" s="446"/>
      <c r="HWT412" s="446"/>
      <c r="HWU412" s="446"/>
      <c r="HWV412" s="446"/>
      <c r="HWW412" s="446"/>
      <c r="HWX412" s="446"/>
      <c r="HWY412" s="446"/>
      <c r="HWZ412" s="446"/>
      <c r="HXA412" s="446"/>
      <c r="HXB412" s="446"/>
      <c r="HXC412" s="446"/>
      <c r="HXD412" s="446"/>
      <c r="HXE412" s="446"/>
      <c r="HXF412" s="446"/>
      <c r="HXG412" s="446"/>
      <c r="HXH412" s="446"/>
      <c r="HXI412" s="446"/>
      <c r="HXJ412" s="446"/>
      <c r="HXK412" s="446"/>
      <c r="HXL412" s="446"/>
      <c r="HXM412" s="446"/>
      <c r="HXN412" s="446"/>
      <c r="HXO412" s="446"/>
      <c r="HXP412" s="446"/>
      <c r="HXQ412" s="446"/>
      <c r="HXR412" s="446"/>
      <c r="HXS412" s="446"/>
      <c r="HXT412" s="446"/>
      <c r="HXU412" s="446"/>
      <c r="HXV412" s="446"/>
      <c r="HXW412" s="446"/>
      <c r="HXX412" s="446"/>
      <c r="HXY412" s="446"/>
      <c r="HXZ412" s="446"/>
      <c r="HYA412" s="446"/>
      <c r="HYB412" s="446"/>
      <c r="HYC412" s="446"/>
      <c r="HYD412" s="446"/>
      <c r="HYE412" s="446"/>
      <c r="HYF412" s="446"/>
      <c r="HYG412" s="446"/>
      <c r="HYH412" s="446"/>
      <c r="HYI412" s="446"/>
      <c r="HYJ412" s="446"/>
      <c r="HYK412" s="446"/>
      <c r="HYL412" s="446"/>
      <c r="HYM412" s="446"/>
      <c r="HYN412" s="446"/>
      <c r="HYO412" s="446"/>
      <c r="HYP412" s="446"/>
      <c r="HYQ412" s="446"/>
      <c r="HYR412" s="446"/>
      <c r="HYS412" s="446"/>
      <c r="HYT412" s="446"/>
      <c r="HYU412" s="446"/>
      <c r="HYV412" s="446"/>
      <c r="HYW412" s="446"/>
      <c r="HYX412" s="446"/>
      <c r="HYY412" s="446"/>
      <c r="HYZ412" s="446"/>
      <c r="HZA412" s="446"/>
      <c r="HZB412" s="446"/>
      <c r="HZC412" s="446"/>
      <c r="HZD412" s="446"/>
      <c r="HZE412" s="446"/>
      <c r="HZF412" s="446"/>
      <c r="HZG412" s="446"/>
      <c r="HZH412" s="446"/>
      <c r="HZI412" s="446"/>
      <c r="HZJ412" s="446"/>
      <c r="HZK412" s="446"/>
      <c r="HZL412" s="446"/>
      <c r="HZM412" s="446"/>
      <c r="HZN412" s="446"/>
      <c r="HZO412" s="446"/>
      <c r="HZP412" s="446"/>
      <c r="HZQ412" s="446"/>
      <c r="HZR412" s="446"/>
      <c r="HZS412" s="446"/>
      <c r="HZT412" s="446"/>
      <c r="HZU412" s="446"/>
      <c r="HZV412" s="446"/>
      <c r="HZW412" s="446"/>
      <c r="HZX412" s="446"/>
      <c r="HZY412" s="446"/>
      <c r="HZZ412" s="446"/>
      <c r="IAA412" s="446"/>
      <c r="IAB412" s="446"/>
      <c r="IAC412" s="446"/>
      <c r="IAD412" s="446"/>
      <c r="IAE412" s="446"/>
      <c r="IAF412" s="446"/>
      <c r="IAG412" s="446"/>
      <c r="IAH412" s="446"/>
      <c r="IAI412" s="446"/>
      <c r="IAJ412" s="446"/>
      <c r="IAK412" s="446"/>
      <c r="IAL412" s="446"/>
      <c r="IAM412" s="446"/>
      <c r="IAN412" s="446"/>
      <c r="IAO412" s="446"/>
      <c r="IAP412" s="446"/>
      <c r="IAQ412" s="446"/>
      <c r="IAR412" s="446"/>
      <c r="IAS412" s="446"/>
      <c r="IAT412" s="446"/>
      <c r="IAU412" s="446"/>
      <c r="IAV412" s="446"/>
      <c r="IAW412" s="446"/>
      <c r="IAX412" s="446"/>
      <c r="IAY412" s="446"/>
      <c r="IAZ412" s="446"/>
      <c r="IBA412" s="446"/>
      <c r="IBB412" s="446"/>
      <c r="IBC412" s="446"/>
      <c r="IBD412" s="446"/>
      <c r="IBE412" s="446"/>
      <c r="IBF412" s="446"/>
      <c r="IBG412" s="446"/>
      <c r="IBH412" s="446"/>
      <c r="IBI412" s="446"/>
      <c r="IBJ412" s="446"/>
      <c r="IBK412" s="446"/>
      <c r="IBL412" s="446"/>
      <c r="IBM412" s="446"/>
      <c r="IBN412" s="446"/>
      <c r="IBO412" s="446"/>
      <c r="IBP412" s="446"/>
      <c r="IBQ412" s="446"/>
      <c r="IBR412" s="446"/>
      <c r="IBS412" s="446"/>
      <c r="IBT412" s="446"/>
      <c r="IBU412" s="446"/>
      <c r="IBV412" s="446"/>
      <c r="IBW412" s="446"/>
      <c r="IBX412" s="446"/>
      <c r="IBY412" s="446"/>
      <c r="IBZ412" s="446"/>
      <c r="ICA412" s="446"/>
      <c r="ICB412" s="446"/>
      <c r="ICC412" s="446"/>
      <c r="ICD412" s="446"/>
      <c r="ICE412" s="446"/>
      <c r="ICF412" s="446"/>
      <c r="ICG412" s="446"/>
      <c r="ICH412" s="446"/>
      <c r="ICI412" s="446"/>
      <c r="ICJ412" s="446"/>
      <c r="ICK412" s="446"/>
      <c r="ICL412" s="446"/>
      <c r="ICM412" s="446"/>
      <c r="ICN412" s="446"/>
      <c r="ICO412" s="446"/>
      <c r="ICP412" s="446"/>
      <c r="ICQ412" s="446"/>
      <c r="ICR412" s="446"/>
      <c r="ICS412" s="446"/>
      <c r="ICT412" s="446"/>
      <c r="ICU412" s="446"/>
      <c r="ICV412" s="446"/>
      <c r="ICW412" s="446"/>
      <c r="ICX412" s="446"/>
      <c r="ICY412" s="446"/>
      <c r="ICZ412" s="446"/>
      <c r="IDA412" s="446"/>
      <c r="IDB412" s="446"/>
      <c r="IDC412" s="446"/>
      <c r="IDD412" s="446"/>
      <c r="IDE412" s="446"/>
      <c r="IDF412" s="446"/>
      <c r="IDG412" s="446"/>
      <c r="IDH412" s="446"/>
      <c r="IDI412" s="446"/>
      <c r="IDJ412" s="446"/>
      <c r="IDK412" s="446"/>
      <c r="IDL412" s="446"/>
      <c r="IDM412" s="446"/>
      <c r="IDN412" s="446"/>
      <c r="IDO412" s="446"/>
      <c r="IDP412" s="446"/>
      <c r="IDQ412" s="446"/>
      <c r="IDR412" s="446"/>
      <c r="IDS412" s="446"/>
      <c r="IDT412" s="446"/>
      <c r="IDU412" s="446"/>
      <c r="IDV412" s="446"/>
      <c r="IDW412" s="446"/>
      <c r="IDX412" s="446"/>
      <c r="IDY412" s="446"/>
      <c r="IDZ412" s="446"/>
      <c r="IEA412" s="446"/>
      <c r="IEB412" s="446"/>
      <c r="IEC412" s="446"/>
      <c r="IED412" s="446"/>
      <c r="IEE412" s="446"/>
      <c r="IEF412" s="446"/>
      <c r="IEG412" s="446"/>
      <c r="IEH412" s="446"/>
      <c r="IEI412" s="446"/>
      <c r="IEJ412" s="446"/>
      <c r="IEK412" s="446"/>
      <c r="IEL412" s="446"/>
      <c r="IEM412" s="446"/>
      <c r="IEN412" s="446"/>
      <c r="IEO412" s="446"/>
      <c r="IEP412" s="446"/>
      <c r="IEQ412" s="446"/>
      <c r="IER412" s="446"/>
      <c r="IES412" s="446"/>
      <c r="IET412" s="446"/>
      <c r="IEU412" s="446"/>
      <c r="IEV412" s="446"/>
      <c r="IEW412" s="446"/>
      <c r="IEX412" s="446"/>
      <c r="IEY412" s="446"/>
      <c r="IEZ412" s="446"/>
      <c r="IFA412" s="446"/>
      <c r="IFB412" s="446"/>
      <c r="IFC412" s="446"/>
      <c r="IFD412" s="446"/>
      <c r="IFE412" s="446"/>
      <c r="IFF412" s="446"/>
      <c r="IFG412" s="446"/>
      <c r="IFH412" s="446"/>
      <c r="IFI412" s="446"/>
      <c r="IFJ412" s="446"/>
      <c r="IFK412" s="446"/>
      <c r="IFL412" s="446"/>
      <c r="IFM412" s="446"/>
      <c r="IFN412" s="446"/>
      <c r="IFO412" s="446"/>
      <c r="IFP412" s="446"/>
      <c r="IFQ412" s="446"/>
      <c r="IFR412" s="446"/>
      <c r="IFS412" s="446"/>
      <c r="IFT412" s="446"/>
      <c r="IFU412" s="446"/>
      <c r="IFV412" s="446"/>
      <c r="IFW412" s="446"/>
      <c r="IFX412" s="446"/>
      <c r="IFY412" s="446"/>
      <c r="IFZ412" s="446"/>
      <c r="IGA412" s="446"/>
      <c r="IGB412" s="446"/>
      <c r="IGC412" s="446"/>
      <c r="IGD412" s="446"/>
      <c r="IGE412" s="446"/>
      <c r="IGF412" s="446"/>
      <c r="IGG412" s="446"/>
      <c r="IGH412" s="446"/>
      <c r="IGI412" s="446"/>
      <c r="IGJ412" s="446"/>
      <c r="IGK412" s="446"/>
      <c r="IGL412" s="446"/>
      <c r="IGM412" s="446"/>
      <c r="IGN412" s="446"/>
      <c r="IGO412" s="446"/>
      <c r="IGP412" s="446"/>
      <c r="IGQ412" s="446"/>
      <c r="IGR412" s="446"/>
      <c r="IGS412" s="446"/>
      <c r="IGT412" s="446"/>
      <c r="IGU412" s="446"/>
      <c r="IGV412" s="446"/>
      <c r="IGW412" s="446"/>
      <c r="IGX412" s="446"/>
      <c r="IGY412" s="446"/>
      <c r="IGZ412" s="446"/>
      <c r="IHA412" s="446"/>
      <c r="IHB412" s="446"/>
      <c r="IHC412" s="446"/>
      <c r="IHD412" s="446"/>
      <c r="IHE412" s="446"/>
      <c r="IHF412" s="446"/>
      <c r="IHG412" s="446"/>
      <c r="IHH412" s="446"/>
      <c r="IHI412" s="446"/>
      <c r="IHJ412" s="446"/>
      <c r="IHK412" s="446"/>
      <c r="IHL412" s="446"/>
      <c r="IHM412" s="446"/>
      <c r="IHN412" s="446"/>
      <c r="IHO412" s="446"/>
      <c r="IHP412" s="446"/>
      <c r="IHQ412" s="446"/>
      <c r="IHR412" s="446"/>
      <c r="IHS412" s="446"/>
      <c r="IHT412" s="446"/>
      <c r="IHU412" s="446"/>
      <c r="IHV412" s="446"/>
      <c r="IHW412" s="446"/>
      <c r="IHX412" s="446"/>
      <c r="IHY412" s="446"/>
      <c r="IHZ412" s="446"/>
      <c r="IIA412" s="446"/>
      <c r="IIB412" s="446"/>
      <c r="IIC412" s="446"/>
      <c r="IID412" s="446"/>
      <c r="IIE412" s="446"/>
      <c r="IIF412" s="446"/>
      <c r="IIG412" s="446"/>
      <c r="IIH412" s="446"/>
      <c r="III412" s="446"/>
      <c r="IIJ412" s="446"/>
      <c r="IIK412" s="446"/>
      <c r="IIL412" s="446"/>
      <c r="IIM412" s="446"/>
      <c r="IIN412" s="446"/>
      <c r="IIO412" s="446"/>
      <c r="IIP412" s="446"/>
      <c r="IIQ412" s="446"/>
      <c r="IIR412" s="446"/>
      <c r="IIS412" s="446"/>
      <c r="IIT412" s="446"/>
      <c r="IIU412" s="446"/>
      <c r="IIV412" s="446"/>
      <c r="IIW412" s="446"/>
      <c r="IIX412" s="446"/>
      <c r="IIY412" s="446"/>
      <c r="IIZ412" s="446"/>
      <c r="IJA412" s="446"/>
      <c r="IJB412" s="446"/>
      <c r="IJC412" s="446"/>
      <c r="IJD412" s="446"/>
      <c r="IJE412" s="446"/>
      <c r="IJF412" s="446"/>
      <c r="IJG412" s="446"/>
      <c r="IJH412" s="446"/>
      <c r="IJI412" s="446"/>
      <c r="IJJ412" s="446"/>
      <c r="IJK412" s="446"/>
      <c r="IJL412" s="446"/>
      <c r="IJM412" s="446"/>
      <c r="IJN412" s="446"/>
      <c r="IJO412" s="446"/>
      <c r="IJP412" s="446"/>
      <c r="IJQ412" s="446"/>
      <c r="IJR412" s="446"/>
      <c r="IJS412" s="446"/>
      <c r="IJT412" s="446"/>
      <c r="IJU412" s="446"/>
      <c r="IJV412" s="446"/>
      <c r="IJW412" s="446"/>
      <c r="IJX412" s="446"/>
      <c r="IJY412" s="446"/>
      <c r="IJZ412" s="446"/>
      <c r="IKA412" s="446"/>
      <c r="IKB412" s="446"/>
      <c r="IKC412" s="446"/>
      <c r="IKD412" s="446"/>
      <c r="IKE412" s="446"/>
      <c r="IKF412" s="446"/>
      <c r="IKG412" s="446"/>
      <c r="IKH412" s="446"/>
      <c r="IKI412" s="446"/>
      <c r="IKJ412" s="446"/>
      <c r="IKK412" s="446"/>
      <c r="IKL412" s="446"/>
      <c r="IKM412" s="446"/>
      <c r="IKN412" s="446"/>
      <c r="IKO412" s="446"/>
      <c r="IKP412" s="446"/>
      <c r="IKQ412" s="446"/>
      <c r="IKR412" s="446"/>
      <c r="IKS412" s="446"/>
      <c r="IKT412" s="446"/>
      <c r="IKU412" s="446"/>
      <c r="IKV412" s="446"/>
      <c r="IKW412" s="446"/>
      <c r="IKX412" s="446"/>
      <c r="IKY412" s="446"/>
      <c r="IKZ412" s="446"/>
      <c r="ILA412" s="446"/>
      <c r="ILB412" s="446"/>
      <c r="ILC412" s="446"/>
      <c r="ILD412" s="446"/>
      <c r="ILE412" s="446"/>
      <c r="ILF412" s="446"/>
      <c r="ILG412" s="446"/>
      <c r="ILH412" s="446"/>
      <c r="ILI412" s="446"/>
      <c r="ILJ412" s="446"/>
      <c r="ILK412" s="446"/>
      <c r="ILL412" s="446"/>
      <c r="ILM412" s="446"/>
      <c r="ILN412" s="446"/>
      <c r="ILO412" s="446"/>
      <c r="ILP412" s="446"/>
      <c r="ILQ412" s="446"/>
      <c r="ILR412" s="446"/>
      <c r="ILS412" s="446"/>
      <c r="ILT412" s="446"/>
      <c r="ILU412" s="446"/>
      <c r="ILV412" s="446"/>
      <c r="ILW412" s="446"/>
      <c r="ILX412" s="446"/>
      <c r="ILY412" s="446"/>
      <c r="ILZ412" s="446"/>
      <c r="IMA412" s="446"/>
      <c r="IMB412" s="446"/>
      <c r="IMC412" s="446"/>
      <c r="IMD412" s="446"/>
      <c r="IME412" s="446"/>
      <c r="IMF412" s="446"/>
      <c r="IMG412" s="446"/>
      <c r="IMH412" s="446"/>
      <c r="IMI412" s="446"/>
      <c r="IMJ412" s="446"/>
      <c r="IMK412" s="446"/>
      <c r="IML412" s="446"/>
      <c r="IMM412" s="446"/>
      <c r="IMN412" s="446"/>
      <c r="IMO412" s="446"/>
      <c r="IMP412" s="446"/>
      <c r="IMQ412" s="446"/>
      <c r="IMR412" s="446"/>
      <c r="IMS412" s="446"/>
      <c r="IMT412" s="446"/>
      <c r="IMU412" s="446"/>
      <c r="IMV412" s="446"/>
      <c r="IMW412" s="446"/>
      <c r="IMX412" s="446"/>
      <c r="IMY412" s="446"/>
      <c r="IMZ412" s="446"/>
      <c r="INA412" s="446"/>
      <c r="INB412" s="446"/>
      <c r="INC412" s="446"/>
      <c r="IND412" s="446"/>
      <c r="INE412" s="446"/>
      <c r="INF412" s="446"/>
      <c r="ING412" s="446"/>
      <c r="INH412" s="446"/>
      <c r="INI412" s="446"/>
      <c r="INJ412" s="446"/>
      <c r="INK412" s="446"/>
      <c r="INL412" s="446"/>
      <c r="INM412" s="446"/>
      <c r="INN412" s="446"/>
      <c r="INO412" s="446"/>
      <c r="INP412" s="446"/>
      <c r="INQ412" s="446"/>
      <c r="INR412" s="446"/>
      <c r="INS412" s="446"/>
      <c r="INT412" s="446"/>
      <c r="INU412" s="446"/>
      <c r="INV412" s="446"/>
      <c r="INW412" s="446"/>
      <c r="INX412" s="446"/>
      <c r="INY412" s="446"/>
      <c r="INZ412" s="446"/>
      <c r="IOA412" s="446"/>
      <c r="IOB412" s="446"/>
      <c r="IOC412" s="446"/>
      <c r="IOD412" s="446"/>
      <c r="IOE412" s="446"/>
      <c r="IOF412" s="446"/>
      <c r="IOG412" s="446"/>
      <c r="IOH412" s="446"/>
      <c r="IOI412" s="446"/>
      <c r="IOJ412" s="446"/>
      <c r="IOK412" s="446"/>
      <c r="IOL412" s="446"/>
      <c r="IOM412" s="446"/>
      <c r="ION412" s="446"/>
      <c r="IOO412" s="446"/>
      <c r="IOP412" s="446"/>
      <c r="IOQ412" s="446"/>
      <c r="IOR412" s="446"/>
      <c r="IOS412" s="446"/>
      <c r="IOT412" s="446"/>
      <c r="IOU412" s="446"/>
      <c r="IOV412" s="446"/>
      <c r="IOW412" s="446"/>
      <c r="IOX412" s="446"/>
      <c r="IOY412" s="446"/>
      <c r="IOZ412" s="446"/>
      <c r="IPA412" s="446"/>
      <c r="IPB412" s="446"/>
      <c r="IPC412" s="446"/>
      <c r="IPD412" s="446"/>
      <c r="IPE412" s="446"/>
      <c r="IPF412" s="446"/>
      <c r="IPG412" s="446"/>
      <c r="IPH412" s="446"/>
      <c r="IPI412" s="446"/>
      <c r="IPJ412" s="446"/>
      <c r="IPK412" s="446"/>
      <c r="IPL412" s="446"/>
      <c r="IPM412" s="446"/>
      <c r="IPN412" s="446"/>
      <c r="IPO412" s="446"/>
      <c r="IPP412" s="446"/>
      <c r="IPQ412" s="446"/>
      <c r="IPR412" s="446"/>
      <c r="IPS412" s="446"/>
      <c r="IPT412" s="446"/>
      <c r="IPU412" s="446"/>
      <c r="IPV412" s="446"/>
      <c r="IPW412" s="446"/>
      <c r="IPX412" s="446"/>
      <c r="IPY412" s="446"/>
      <c r="IPZ412" s="446"/>
      <c r="IQA412" s="446"/>
      <c r="IQB412" s="446"/>
      <c r="IQC412" s="446"/>
      <c r="IQD412" s="446"/>
      <c r="IQE412" s="446"/>
      <c r="IQF412" s="446"/>
      <c r="IQG412" s="446"/>
      <c r="IQH412" s="446"/>
      <c r="IQI412" s="446"/>
      <c r="IQJ412" s="446"/>
      <c r="IQK412" s="446"/>
      <c r="IQL412" s="446"/>
      <c r="IQM412" s="446"/>
      <c r="IQN412" s="446"/>
      <c r="IQO412" s="446"/>
      <c r="IQP412" s="446"/>
      <c r="IQQ412" s="446"/>
      <c r="IQR412" s="446"/>
      <c r="IQS412" s="446"/>
      <c r="IQT412" s="446"/>
      <c r="IQU412" s="446"/>
      <c r="IQV412" s="446"/>
      <c r="IQW412" s="446"/>
      <c r="IQX412" s="446"/>
      <c r="IQY412" s="446"/>
      <c r="IQZ412" s="446"/>
      <c r="IRA412" s="446"/>
      <c r="IRB412" s="446"/>
      <c r="IRC412" s="446"/>
      <c r="IRD412" s="446"/>
      <c r="IRE412" s="446"/>
      <c r="IRF412" s="446"/>
      <c r="IRG412" s="446"/>
      <c r="IRH412" s="446"/>
      <c r="IRI412" s="446"/>
      <c r="IRJ412" s="446"/>
      <c r="IRK412" s="446"/>
      <c r="IRL412" s="446"/>
      <c r="IRM412" s="446"/>
      <c r="IRN412" s="446"/>
      <c r="IRO412" s="446"/>
      <c r="IRP412" s="446"/>
      <c r="IRQ412" s="446"/>
      <c r="IRR412" s="446"/>
      <c r="IRS412" s="446"/>
      <c r="IRT412" s="446"/>
      <c r="IRU412" s="446"/>
      <c r="IRV412" s="446"/>
      <c r="IRW412" s="446"/>
      <c r="IRX412" s="446"/>
      <c r="IRY412" s="446"/>
      <c r="IRZ412" s="446"/>
      <c r="ISA412" s="446"/>
      <c r="ISB412" s="446"/>
      <c r="ISC412" s="446"/>
      <c r="ISD412" s="446"/>
      <c r="ISE412" s="446"/>
      <c r="ISF412" s="446"/>
      <c r="ISG412" s="446"/>
      <c r="ISH412" s="446"/>
      <c r="ISI412" s="446"/>
      <c r="ISJ412" s="446"/>
      <c r="ISK412" s="446"/>
      <c r="ISL412" s="446"/>
      <c r="ISM412" s="446"/>
      <c r="ISN412" s="446"/>
      <c r="ISO412" s="446"/>
      <c r="ISP412" s="446"/>
      <c r="ISQ412" s="446"/>
      <c r="ISR412" s="446"/>
      <c r="ISS412" s="446"/>
      <c r="IST412" s="446"/>
      <c r="ISU412" s="446"/>
      <c r="ISV412" s="446"/>
      <c r="ISW412" s="446"/>
      <c r="ISX412" s="446"/>
      <c r="ISY412" s="446"/>
      <c r="ISZ412" s="446"/>
      <c r="ITA412" s="446"/>
      <c r="ITB412" s="446"/>
      <c r="ITC412" s="446"/>
      <c r="ITD412" s="446"/>
      <c r="ITE412" s="446"/>
      <c r="ITF412" s="446"/>
      <c r="ITG412" s="446"/>
      <c r="ITH412" s="446"/>
      <c r="ITI412" s="446"/>
      <c r="ITJ412" s="446"/>
      <c r="ITK412" s="446"/>
      <c r="ITL412" s="446"/>
      <c r="ITM412" s="446"/>
      <c r="ITN412" s="446"/>
      <c r="ITO412" s="446"/>
      <c r="ITP412" s="446"/>
      <c r="ITQ412" s="446"/>
      <c r="ITR412" s="446"/>
      <c r="ITS412" s="446"/>
      <c r="ITT412" s="446"/>
      <c r="ITU412" s="446"/>
      <c r="ITV412" s="446"/>
      <c r="ITW412" s="446"/>
      <c r="ITX412" s="446"/>
      <c r="ITY412" s="446"/>
      <c r="ITZ412" s="446"/>
      <c r="IUA412" s="446"/>
      <c r="IUB412" s="446"/>
      <c r="IUC412" s="446"/>
      <c r="IUD412" s="446"/>
      <c r="IUE412" s="446"/>
      <c r="IUF412" s="446"/>
      <c r="IUG412" s="446"/>
      <c r="IUH412" s="446"/>
      <c r="IUI412" s="446"/>
      <c r="IUJ412" s="446"/>
      <c r="IUK412" s="446"/>
      <c r="IUL412" s="446"/>
      <c r="IUM412" s="446"/>
      <c r="IUN412" s="446"/>
      <c r="IUO412" s="446"/>
      <c r="IUP412" s="446"/>
      <c r="IUQ412" s="446"/>
      <c r="IUR412" s="446"/>
      <c r="IUS412" s="446"/>
      <c r="IUT412" s="446"/>
      <c r="IUU412" s="446"/>
      <c r="IUV412" s="446"/>
      <c r="IUW412" s="446"/>
      <c r="IUX412" s="446"/>
      <c r="IUY412" s="446"/>
      <c r="IUZ412" s="446"/>
      <c r="IVA412" s="446"/>
      <c r="IVB412" s="446"/>
      <c r="IVC412" s="446"/>
      <c r="IVD412" s="446"/>
      <c r="IVE412" s="446"/>
      <c r="IVF412" s="446"/>
      <c r="IVG412" s="446"/>
      <c r="IVH412" s="446"/>
      <c r="IVI412" s="446"/>
      <c r="IVJ412" s="446"/>
      <c r="IVK412" s="446"/>
      <c r="IVL412" s="446"/>
      <c r="IVM412" s="446"/>
      <c r="IVN412" s="446"/>
      <c r="IVO412" s="446"/>
      <c r="IVP412" s="446"/>
      <c r="IVQ412" s="446"/>
      <c r="IVR412" s="446"/>
      <c r="IVS412" s="446"/>
      <c r="IVT412" s="446"/>
      <c r="IVU412" s="446"/>
      <c r="IVV412" s="446"/>
      <c r="IVW412" s="446"/>
      <c r="IVX412" s="446"/>
      <c r="IVY412" s="446"/>
      <c r="IVZ412" s="446"/>
      <c r="IWA412" s="446"/>
      <c r="IWB412" s="446"/>
      <c r="IWC412" s="446"/>
      <c r="IWD412" s="446"/>
      <c r="IWE412" s="446"/>
      <c r="IWF412" s="446"/>
      <c r="IWG412" s="446"/>
      <c r="IWH412" s="446"/>
      <c r="IWI412" s="446"/>
      <c r="IWJ412" s="446"/>
      <c r="IWK412" s="446"/>
      <c r="IWL412" s="446"/>
      <c r="IWM412" s="446"/>
      <c r="IWN412" s="446"/>
      <c r="IWO412" s="446"/>
      <c r="IWP412" s="446"/>
      <c r="IWQ412" s="446"/>
      <c r="IWR412" s="446"/>
      <c r="IWS412" s="446"/>
      <c r="IWT412" s="446"/>
      <c r="IWU412" s="446"/>
      <c r="IWV412" s="446"/>
      <c r="IWW412" s="446"/>
      <c r="IWX412" s="446"/>
      <c r="IWY412" s="446"/>
      <c r="IWZ412" s="446"/>
      <c r="IXA412" s="446"/>
      <c r="IXB412" s="446"/>
      <c r="IXC412" s="446"/>
      <c r="IXD412" s="446"/>
      <c r="IXE412" s="446"/>
      <c r="IXF412" s="446"/>
      <c r="IXG412" s="446"/>
      <c r="IXH412" s="446"/>
      <c r="IXI412" s="446"/>
      <c r="IXJ412" s="446"/>
      <c r="IXK412" s="446"/>
      <c r="IXL412" s="446"/>
      <c r="IXM412" s="446"/>
      <c r="IXN412" s="446"/>
      <c r="IXO412" s="446"/>
      <c r="IXP412" s="446"/>
      <c r="IXQ412" s="446"/>
      <c r="IXR412" s="446"/>
      <c r="IXS412" s="446"/>
      <c r="IXT412" s="446"/>
      <c r="IXU412" s="446"/>
      <c r="IXV412" s="446"/>
      <c r="IXW412" s="446"/>
      <c r="IXX412" s="446"/>
      <c r="IXY412" s="446"/>
      <c r="IXZ412" s="446"/>
      <c r="IYA412" s="446"/>
      <c r="IYB412" s="446"/>
      <c r="IYC412" s="446"/>
      <c r="IYD412" s="446"/>
      <c r="IYE412" s="446"/>
      <c r="IYF412" s="446"/>
      <c r="IYG412" s="446"/>
      <c r="IYH412" s="446"/>
      <c r="IYI412" s="446"/>
      <c r="IYJ412" s="446"/>
      <c r="IYK412" s="446"/>
      <c r="IYL412" s="446"/>
      <c r="IYM412" s="446"/>
      <c r="IYN412" s="446"/>
      <c r="IYO412" s="446"/>
      <c r="IYP412" s="446"/>
      <c r="IYQ412" s="446"/>
      <c r="IYR412" s="446"/>
      <c r="IYS412" s="446"/>
      <c r="IYT412" s="446"/>
      <c r="IYU412" s="446"/>
      <c r="IYV412" s="446"/>
      <c r="IYW412" s="446"/>
      <c r="IYX412" s="446"/>
      <c r="IYY412" s="446"/>
      <c r="IYZ412" s="446"/>
      <c r="IZA412" s="446"/>
      <c r="IZB412" s="446"/>
      <c r="IZC412" s="446"/>
      <c r="IZD412" s="446"/>
      <c r="IZE412" s="446"/>
      <c r="IZF412" s="446"/>
      <c r="IZG412" s="446"/>
      <c r="IZH412" s="446"/>
      <c r="IZI412" s="446"/>
      <c r="IZJ412" s="446"/>
      <c r="IZK412" s="446"/>
      <c r="IZL412" s="446"/>
      <c r="IZM412" s="446"/>
      <c r="IZN412" s="446"/>
      <c r="IZO412" s="446"/>
      <c r="IZP412" s="446"/>
      <c r="IZQ412" s="446"/>
      <c r="IZR412" s="446"/>
      <c r="IZS412" s="446"/>
      <c r="IZT412" s="446"/>
      <c r="IZU412" s="446"/>
      <c r="IZV412" s="446"/>
      <c r="IZW412" s="446"/>
      <c r="IZX412" s="446"/>
      <c r="IZY412" s="446"/>
      <c r="IZZ412" s="446"/>
      <c r="JAA412" s="446"/>
      <c r="JAB412" s="446"/>
      <c r="JAC412" s="446"/>
      <c r="JAD412" s="446"/>
      <c r="JAE412" s="446"/>
      <c r="JAF412" s="446"/>
      <c r="JAG412" s="446"/>
      <c r="JAH412" s="446"/>
      <c r="JAI412" s="446"/>
      <c r="JAJ412" s="446"/>
      <c r="JAK412" s="446"/>
      <c r="JAL412" s="446"/>
      <c r="JAM412" s="446"/>
      <c r="JAN412" s="446"/>
      <c r="JAO412" s="446"/>
      <c r="JAP412" s="446"/>
      <c r="JAQ412" s="446"/>
      <c r="JAR412" s="446"/>
      <c r="JAS412" s="446"/>
      <c r="JAT412" s="446"/>
      <c r="JAU412" s="446"/>
      <c r="JAV412" s="446"/>
      <c r="JAW412" s="446"/>
      <c r="JAX412" s="446"/>
      <c r="JAY412" s="446"/>
      <c r="JAZ412" s="446"/>
      <c r="JBA412" s="446"/>
      <c r="JBB412" s="446"/>
      <c r="JBC412" s="446"/>
      <c r="JBD412" s="446"/>
      <c r="JBE412" s="446"/>
      <c r="JBF412" s="446"/>
      <c r="JBG412" s="446"/>
      <c r="JBH412" s="446"/>
      <c r="JBI412" s="446"/>
      <c r="JBJ412" s="446"/>
      <c r="JBK412" s="446"/>
      <c r="JBL412" s="446"/>
      <c r="JBM412" s="446"/>
      <c r="JBN412" s="446"/>
      <c r="JBO412" s="446"/>
      <c r="JBP412" s="446"/>
      <c r="JBQ412" s="446"/>
      <c r="JBR412" s="446"/>
      <c r="JBS412" s="446"/>
      <c r="JBT412" s="446"/>
      <c r="JBU412" s="446"/>
      <c r="JBV412" s="446"/>
      <c r="JBW412" s="446"/>
      <c r="JBX412" s="446"/>
      <c r="JBY412" s="446"/>
      <c r="JBZ412" s="446"/>
      <c r="JCA412" s="446"/>
      <c r="JCB412" s="446"/>
      <c r="JCC412" s="446"/>
      <c r="JCD412" s="446"/>
      <c r="JCE412" s="446"/>
      <c r="JCF412" s="446"/>
      <c r="JCG412" s="446"/>
      <c r="JCH412" s="446"/>
      <c r="JCI412" s="446"/>
      <c r="JCJ412" s="446"/>
      <c r="JCK412" s="446"/>
      <c r="JCL412" s="446"/>
      <c r="JCM412" s="446"/>
      <c r="JCN412" s="446"/>
      <c r="JCO412" s="446"/>
      <c r="JCP412" s="446"/>
      <c r="JCQ412" s="446"/>
      <c r="JCR412" s="446"/>
      <c r="JCS412" s="446"/>
      <c r="JCT412" s="446"/>
      <c r="JCU412" s="446"/>
      <c r="JCV412" s="446"/>
      <c r="JCW412" s="446"/>
      <c r="JCX412" s="446"/>
      <c r="JCY412" s="446"/>
      <c r="JCZ412" s="446"/>
      <c r="JDA412" s="446"/>
      <c r="JDB412" s="446"/>
      <c r="JDC412" s="446"/>
      <c r="JDD412" s="446"/>
      <c r="JDE412" s="446"/>
      <c r="JDF412" s="446"/>
      <c r="JDG412" s="446"/>
      <c r="JDH412" s="446"/>
      <c r="JDI412" s="446"/>
      <c r="JDJ412" s="446"/>
      <c r="JDK412" s="446"/>
      <c r="JDL412" s="446"/>
      <c r="JDM412" s="446"/>
      <c r="JDN412" s="446"/>
      <c r="JDO412" s="446"/>
      <c r="JDP412" s="446"/>
      <c r="JDQ412" s="446"/>
      <c r="JDR412" s="446"/>
      <c r="JDS412" s="446"/>
      <c r="JDT412" s="446"/>
      <c r="JDU412" s="446"/>
      <c r="JDV412" s="446"/>
      <c r="JDW412" s="446"/>
      <c r="JDX412" s="446"/>
      <c r="JDY412" s="446"/>
      <c r="JDZ412" s="446"/>
      <c r="JEA412" s="446"/>
      <c r="JEB412" s="446"/>
      <c r="JEC412" s="446"/>
      <c r="JED412" s="446"/>
      <c r="JEE412" s="446"/>
      <c r="JEF412" s="446"/>
      <c r="JEG412" s="446"/>
      <c r="JEH412" s="446"/>
      <c r="JEI412" s="446"/>
      <c r="JEJ412" s="446"/>
      <c r="JEK412" s="446"/>
      <c r="JEL412" s="446"/>
      <c r="JEM412" s="446"/>
      <c r="JEN412" s="446"/>
      <c r="JEO412" s="446"/>
      <c r="JEP412" s="446"/>
      <c r="JEQ412" s="446"/>
      <c r="JER412" s="446"/>
      <c r="JES412" s="446"/>
      <c r="JET412" s="446"/>
      <c r="JEU412" s="446"/>
      <c r="JEV412" s="446"/>
      <c r="JEW412" s="446"/>
      <c r="JEX412" s="446"/>
      <c r="JEY412" s="446"/>
      <c r="JEZ412" s="446"/>
      <c r="JFA412" s="446"/>
      <c r="JFB412" s="446"/>
      <c r="JFC412" s="446"/>
      <c r="JFD412" s="446"/>
      <c r="JFE412" s="446"/>
      <c r="JFF412" s="446"/>
      <c r="JFG412" s="446"/>
      <c r="JFH412" s="446"/>
      <c r="JFI412" s="446"/>
      <c r="JFJ412" s="446"/>
      <c r="JFK412" s="446"/>
      <c r="JFL412" s="446"/>
      <c r="JFM412" s="446"/>
      <c r="JFN412" s="446"/>
      <c r="JFO412" s="446"/>
      <c r="JFP412" s="446"/>
      <c r="JFQ412" s="446"/>
      <c r="JFR412" s="446"/>
      <c r="JFS412" s="446"/>
      <c r="JFT412" s="446"/>
      <c r="JFU412" s="446"/>
      <c r="JFV412" s="446"/>
      <c r="JFW412" s="446"/>
      <c r="JFX412" s="446"/>
      <c r="JFY412" s="446"/>
      <c r="JFZ412" s="446"/>
      <c r="JGA412" s="446"/>
      <c r="JGB412" s="446"/>
      <c r="JGC412" s="446"/>
      <c r="JGD412" s="446"/>
      <c r="JGE412" s="446"/>
      <c r="JGF412" s="446"/>
      <c r="JGG412" s="446"/>
      <c r="JGH412" s="446"/>
      <c r="JGI412" s="446"/>
      <c r="JGJ412" s="446"/>
      <c r="JGK412" s="446"/>
      <c r="JGL412" s="446"/>
      <c r="JGM412" s="446"/>
      <c r="JGN412" s="446"/>
      <c r="JGO412" s="446"/>
      <c r="JGP412" s="446"/>
      <c r="JGQ412" s="446"/>
      <c r="JGR412" s="446"/>
      <c r="JGS412" s="446"/>
      <c r="JGT412" s="446"/>
      <c r="JGU412" s="446"/>
      <c r="JGV412" s="446"/>
      <c r="JGW412" s="446"/>
      <c r="JGX412" s="446"/>
      <c r="JGY412" s="446"/>
      <c r="JGZ412" s="446"/>
      <c r="JHA412" s="446"/>
      <c r="JHB412" s="446"/>
      <c r="JHC412" s="446"/>
      <c r="JHD412" s="446"/>
      <c r="JHE412" s="446"/>
      <c r="JHF412" s="446"/>
      <c r="JHG412" s="446"/>
      <c r="JHH412" s="446"/>
      <c r="JHI412" s="446"/>
      <c r="JHJ412" s="446"/>
      <c r="JHK412" s="446"/>
      <c r="JHL412" s="446"/>
      <c r="JHM412" s="446"/>
      <c r="JHN412" s="446"/>
      <c r="JHO412" s="446"/>
      <c r="JHP412" s="446"/>
      <c r="JHQ412" s="446"/>
      <c r="JHR412" s="446"/>
      <c r="JHS412" s="446"/>
      <c r="JHT412" s="446"/>
      <c r="JHU412" s="446"/>
      <c r="JHV412" s="446"/>
      <c r="JHW412" s="446"/>
      <c r="JHX412" s="446"/>
      <c r="JHY412" s="446"/>
      <c r="JHZ412" s="446"/>
      <c r="JIA412" s="446"/>
      <c r="JIB412" s="446"/>
      <c r="JIC412" s="446"/>
      <c r="JID412" s="446"/>
      <c r="JIE412" s="446"/>
      <c r="JIF412" s="446"/>
      <c r="JIG412" s="446"/>
      <c r="JIH412" s="446"/>
      <c r="JII412" s="446"/>
      <c r="JIJ412" s="446"/>
      <c r="JIK412" s="446"/>
      <c r="JIL412" s="446"/>
      <c r="JIM412" s="446"/>
      <c r="JIN412" s="446"/>
      <c r="JIO412" s="446"/>
      <c r="JIP412" s="446"/>
      <c r="JIQ412" s="446"/>
      <c r="JIR412" s="446"/>
      <c r="JIS412" s="446"/>
      <c r="JIT412" s="446"/>
      <c r="JIU412" s="446"/>
      <c r="JIV412" s="446"/>
      <c r="JIW412" s="446"/>
      <c r="JIX412" s="446"/>
      <c r="JIY412" s="446"/>
      <c r="JIZ412" s="446"/>
      <c r="JJA412" s="446"/>
      <c r="JJB412" s="446"/>
      <c r="JJC412" s="446"/>
      <c r="JJD412" s="446"/>
      <c r="JJE412" s="446"/>
      <c r="JJF412" s="446"/>
      <c r="JJG412" s="446"/>
      <c r="JJH412" s="446"/>
      <c r="JJI412" s="446"/>
      <c r="JJJ412" s="446"/>
      <c r="JJK412" s="446"/>
      <c r="JJL412" s="446"/>
      <c r="JJM412" s="446"/>
      <c r="JJN412" s="446"/>
      <c r="JJO412" s="446"/>
      <c r="JJP412" s="446"/>
      <c r="JJQ412" s="446"/>
      <c r="JJR412" s="446"/>
      <c r="JJS412" s="446"/>
      <c r="JJT412" s="446"/>
      <c r="JJU412" s="446"/>
      <c r="JJV412" s="446"/>
      <c r="JJW412" s="446"/>
      <c r="JJX412" s="446"/>
      <c r="JJY412" s="446"/>
      <c r="JJZ412" s="446"/>
      <c r="JKA412" s="446"/>
      <c r="JKB412" s="446"/>
      <c r="JKC412" s="446"/>
      <c r="JKD412" s="446"/>
      <c r="JKE412" s="446"/>
      <c r="JKF412" s="446"/>
      <c r="JKG412" s="446"/>
      <c r="JKH412" s="446"/>
      <c r="JKI412" s="446"/>
      <c r="JKJ412" s="446"/>
      <c r="JKK412" s="446"/>
      <c r="JKL412" s="446"/>
      <c r="JKM412" s="446"/>
      <c r="JKN412" s="446"/>
      <c r="JKO412" s="446"/>
      <c r="JKP412" s="446"/>
      <c r="JKQ412" s="446"/>
      <c r="JKR412" s="446"/>
      <c r="JKS412" s="446"/>
      <c r="JKT412" s="446"/>
      <c r="JKU412" s="446"/>
      <c r="JKV412" s="446"/>
      <c r="JKW412" s="446"/>
      <c r="JKX412" s="446"/>
      <c r="JKY412" s="446"/>
      <c r="JKZ412" s="446"/>
      <c r="JLA412" s="446"/>
      <c r="JLB412" s="446"/>
      <c r="JLC412" s="446"/>
      <c r="JLD412" s="446"/>
      <c r="JLE412" s="446"/>
      <c r="JLF412" s="446"/>
      <c r="JLG412" s="446"/>
      <c r="JLH412" s="446"/>
      <c r="JLI412" s="446"/>
      <c r="JLJ412" s="446"/>
      <c r="JLK412" s="446"/>
      <c r="JLL412" s="446"/>
      <c r="JLM412" s="446"/>
      <c r="JLN412" s="446"/>
      <c r="JLO412" s="446"/>
      <c r="JLP412" s="446"/>
      <c r="JLQ412" s="446"/>
      <c r="JLR412" s="446"/>
      <c r="JLS412" s="446"/>
      <c r="JLT412" s="446"/>
      <c r="JLU412" s="446"/>
      <c r="JLV412" s="446"/>
      <c r="JLW412" s="446"/>
      <c r="JLX412" s="446"/>
      <c r="JLY412" s="446"/>
      <c r="JLZ412" s="446"/>
      <c r="JMA412" s="446"/>
      <c r="JMB412" s="446"/>
      <c r="JMC412" s="446"/>
      <c r="JMD412" s="446"/>
      <c r="JME412" s="446"/>
      <c r="JMF412" s="446"/>
      <c r="JMG412" s="446"/>
      <c r="JMH412" s="446"/>
      <c r="JMI412" s="446"/>
      <c r="JMJ412" s="446"/>
      <c r="JMK412" s="446"/>
      <c r="JML412" s="446"/>
      <c r="JMM412" s="446"/>
      <c r="JMN412" s="446"/>
      <c r="JMO412" s="446"/>
      <c r="JMP412" s="446"/>
      <c r="JMQ412" s="446"/>
      <c r="JMR412" s="446"/>
      <c r="JMS412" s="446"/>
      <c r="JMT412" s="446"/>
      <c r="JMU412" s="446"/>
      <c r="JMV412" s="446"/>
      <c r="JMW412" s="446"/>
      <c r="JMX412" s="446"/>
      <c r="JMY412" s="446"/>
      <c r="JMZ412" s="446"/>
      <c r="JNA412" s="446"/>
      <c r="JNB412" s="446"/>
      <c r="JNC412" s="446"/>
      <c r="JND412" s="446"/>
      <c r="JNE412" s="446"/>
      <c r="JNF412" s="446"/>
      <c r="JNG412" s="446"/>
      <c r="JNH412" s="446"/>
      <c r="JNI412" s="446"/>
      <c r="JNJ412" s="446"/>
      <c r="JNK412" s="446"/>
      <c r="JNL412" s="446"/>
      <c r="JNM412" s="446"/>
      <c r="JNN412" s="446"/>
      <c r="JNO412" s="446"/>
      <c r="JNP412" s="446"/>
      <c r="JNQ412" s="446"/>
      <c r="JNR412" s="446"/>
      <c r="JNS412" s="446"/>
      <c r="JNT412" s="446"/>
      <c r="JNU412" s="446"/>
      <c r="JNV412" s="446"/>
      <c r="JNW412" s="446"/>
      <c r="JNX412" s="446"/>
      <c r="JNY412" s="446"/>
      <c r="JNZ412" s="446"/>
      <c r="JOA412" s="446"/>
      <c r="JOB412" s="446"/>
      <c r="JOC412" s="446"/>
      <c r="JOD412" s="446"/>
      <c r="JOE412" s="446"/>
      <c r="JOF412" s="446"/>
      <c r="JOG412" s="446"/>
      <c r="JOH412" s="446"/>
      <c r="JOI412" s="446"/>
      <c r="JOJ412" s="446"/>
      <c r="JOK412" s="446"/>
      <c r="JOL412" s="446"/>
      <c r="JOM412" s="446"/>
      <c r="JON412" s="446"/>
      <c r="JOO412" s="446"/>
      <c r="JOP412" s="446"/>
      <c r="JOQ412" s="446"/>
      <c r="JOR412" s="446"/>
      <c r="JOS412" s="446"/>
      <c r="JOT412" s="446"/>
      <c r="JOU412" s="446"/>
      <c r="JOV412" s="446"/>
      <c r="JOW412" s="446"/>
      <c r="JOX412" s="446"/>
      <c r="JOY412" s="446"/>
      <c r="JOZ412" s="446"/>
      <c r="JPA412" s="446"/>
      <c r="JPB412" s="446"/>
      <c r="JPC412" s="446"/>
      <c r="JPD412" s="446"/>
      <c r="JPE412" s="446"/>
      <c r="JPF412" s="446"/>
      <c r="JPG412" s="446"/>
      <c r="JPH412" s="446"/>
      <c r="JPI412" s="446"/>
      <c r="JPJ412" s="446"/>
      <c r="JPK412" s="446"/>
      <c r="JPL412" s="446"/>
      <c r="JPM412" s="446"/>
      <c r="JPN412" s="446"/>
      <c r="JPO412" s="446"/>
      <c r="JPP412" s="446"/>
      <c r="JPQ412" s="446"/>
      <c r="JPR412" s="446"/>
      <c r="JPS412" s="446"/>
      <c r="JPT412" s="446"/>
      <c r="JPU412" s="446"/>
      <c r="JPV412" s="446"/>
      <c r="JPW412" s="446"/>
      <c r="JPX412" s="446"/>
      <c r="JPY412" s="446"/>
      <c r="JPZ412" s="446"/>
      <c r="JQA412" s="446"/>
      <c r="JQB412" s="446"/>
      <c r="JQC412" s="446"/>
      <c r="JQD412" s="446"/>
      <c r="JQE412" s="446"/>
      <c r="JQF412" s="446"/>
      <c r="JQG412" s="446"/>
      <c r="JQH412" s="446"/>
      <c r="JQI412" s="446"/>
      <c r="JQJ412" s="446"/>
      <c r="JQK412" s="446"/>
      <c r="JQL412" s="446"/>
      <c r="JQM412" s="446"/>
      <c r="JQN412" s="446"/>
      <c r="JQO412" s="446"/>
      <c r="JQP412" s="446"/>
      <c r="JQQ412" s="446"/>
      <c r="JQR412" s="446"/>
      <c r="JQS412" s="446"/>
      <c r="JQT412" s="446"/>
      <c r="JQU412" s="446"/>
      <c r="JQV412" s="446"/>
      <c r="JQW412" s="446"/>
      <c r="JQX412" s="446"/>
      <c r="JQY412" s="446"/>
      <c r="JQZ412" s="446"/>
      <c r="JRA412" s="446"/>
      <c r="JRB412" s="446"/>
      <c r="JRC412" s="446"/>
      <c r="JRD412" s="446"/>
      <c r="JRE412" s="446"/>
      <c r="JRF412" s="446"/>
      <c r="JRG412" s="446"/>
      <c r="JRH412" s="446"/>
      <c r="JRI412" s="446"/>
      <c r="JRJ412" s="446"/>
      <c r="JRK412" s="446"/>
      <c r="JRL412" s="446"/>
      <c r="JRM412" s="446"/>
      <c r="JRN412" s="446"/>
      <c r="JRO412" s="446"/>
      <c r="JRP412" s="446"/>
      <c r="JRQ412" s="446"/>
      <c r="JRR412" s="446"/>
      <c r="JRS412" s="446"/>
      <c r="JRT412" s="446"/>
      <c r="JRU412" s="446"/>
      <c r="JRV412" s="446"/>
      <c r="JRW412" s="446"/>
      <c r="JRX412" s="446"/>
      <c r="JRY412" s="446"/>
      <c r="JRZ412" s="446"/>
      <c r="JSA412" s="446"/>
      <c r="JSB412" s="446"/>
      <c r="JSC412" s="446"/>
      <c r="JSD412" s="446"/>
      <c r="JSE412" s="446"/>
      <c r="JSF412" s="446"/>
      <c r="JSG412" s="446"/>
      <c r="JSH412" s="446"/>
      <c r="JSI412" s="446"/>
      <c r="JSJ412" s="446"/>
      <c r="JSK412" s="446"/>
      <c r="JSL412" s="446"/>
      <c r="JSM412" s="446"/>
      <c r="JSN412" s="446"/>
      <c r="JSO412" s="446"/>
      <c r="JSP412" s="446"/>
      <c r="JSQ412" s="446"/>
      <c r="JSR412" s="446"/>
      <c r="JSS412" s="446"/>
      <c r="JST412" s="446"/>
      <c r="JSU412" s="446"/>
      <c r="JSV412" s="446"/>
      <c r="JSW412" s="446"/>
      <c r="JSX412" s="446"/>
      <c r="JSY412" s="446"/>
      <c r="JSZ412" s="446"/>
      <c r="JTA412" s="446"/>
      <c r="JTB412" s="446"/>
      <c r="JTC412" s="446"/>
      <c r="JTD412" s="446"/>
      <c r="JTE412" s="446"/>
      <c r="JTF412" s="446"/>
      <c r="JTG412" s="446"/>
      <c r="JTH412" s="446"/>
      <c r="JTI412" s="446"/>
      <c r="JTJ412" s="446"/>
      <c r="JTK412" s="446"/>
      <c r="JTL412" s="446"/>
      <c r="JTM412" s="446"/>
      <c r="JTN412" s="446"/>
      <c r="JTO412" s="446"/>
      <c r="JTP412" s="446"/>
      <c r="JTQ412" s="446"/>
      <c r="JTR412" s="446"/>
      <c r="JTS412" s="446"/>
      <c r="JTT412" s="446"/>
      <c r="JTU412" s="446"/>
      <c r="JTV412" s="446"/>
      <c r="JTW412" s="446"/>
      <c r="JTX412" s="446"/>
      <c r="JTY412" s="446"/>
      <c r="JTZ412" s="446"/>
      <c r="JUA412" s="446"/>
      <c r="JUB412" s="446"/>
      <c r="JUC412" s="446"/>
      <c r="JUD412" s="446"/>
      <c r="JUE412" s="446"/>
      <c r="JUF412" s="446"/>
      <c r="JUG412" s="446"/>
      <c r="JUH412" s="446"/>
      <c r="JUI412" s="446"/>
      <c r="JUJ412" s="446"/>
      <c r="JUK412" s="446"/>
      <c r="JUL412" s="446"/>
      <c r="JUM412" s="446"/>
      <c r="JUN412" s="446"/>
      <c r="JUO412" s="446"/>
      <c r="JUP412" s="446"/>
      <c r="JUQ412" s="446"/>
      <c r="JUR412" s="446"/>
      <c r="JUS412" s="446"/>
      <c r="JUT412" s="446"/>
      <c r="JUU412" s="446"/>
      <c r="JUV412" s="446"/>
      <c r="JUW412" s="446"/>
      <c r="JUX412" s="446"/>
      <c r="JUY412" s="446"/>
      <c r="JUZ412" s="446"/>
      <c r="JVA412" s="446"/>
      <c r="JVB412" s="446"/>
      <c r="JVC412" s="446"/>
      <c r="JVD412" s="446"/>
      <c r="JVE412" s="446"/>
      <c r="JVF412" s="446"/>
      <c r="JVG412" s="446"/>
      <c r="JVH412" s="446"/>
      <c r="JVI412" s="446"/>
      <c r="JVJ412" s="446"/>
      <c r="JVK412" s="446"/>
      <c r="JVL412" s="446"/>
      <c r="JVM412" s="446"/>
      <c r="JVN412" s="446"/>
      <c r="JVO412" s="446"/>
      <c r="JVP412" s="446"/>
      <c r="JVQ412" s="446"/>
      <c r="JVR412" s="446"/>
      <c r="JVS412" s="446"/>
      <c r="JVT412" s="446"/>
      <c r="JVU412" s="446"/>
      <c r="JVV412" s="446"/>
      <c r="JVW412" s="446"/>
      <c r="JVX412" s="446"/>
      <c r="JVY412" s="446"/>
      <c r="JVZ412" s="446"/>
      <c r="JWA412" s="446"/>
      <c r="JWB412" s="446"/>
      <c r="JWC412" s="446"/>
      <c r="JWD412" s="446"/>
      <c r="JWE412" s="446"/>
      <c r="JWF412" s="446"/>
      <c r="JWG412" s="446"/>
      <c r="JWH412" s="446"/>
      <c r="JWI412" s="446"/>
      <c r="JWJ412" s="446"/>
      <c r="JWK412" s="446"/>
      <c r="JWL412" s="446"/>
      <c r="JWM412" s="446"/>
      <c r="JWN412" s="446"/>
      <c r="JWO412" s="446"/>
      <c r="JWP412" s="446"/>
      <c r="JWQ412" s="446"/>
      <c r="JWR412" s="446"/>
      <c r="JWS412" s="446"/>
      <c r="JWT412" s="446"/>
      <c r="JWU412" s="446"/>
      <c r="JWV412" s="446"/>
      <c r="JWW412" s="446"/>
      <c r="JWX412" s="446"/>
      <c r="JWY412" s="446"/>
      <c r="JWZ412" s="446"/>
      <c r="JXA412" s="446"/>
      <c r="JXB412" s="446"/>
      <c r="JXC412" s="446"/>
      <c r="JXD412" s="446"/>
      <c r="JXE412" s="446"/>
      <c r="JXF412" s="446"/>
      <c r="JXG412" s="446"/>
      <c r="JXH412" s="446"/>
      <c r="JXI412" s="446"/>
      <c r="JXJ412" s="446"/>
      <c r="JXK412" s="446"/>
      <c r="JXL412" s="446"/>
      <c r="JXM412" s="446"/>
      <c r="JXN412" s="446"/>
      <c r="JXO412" s="446"/>
      <c r="JXP412" s="446"/>
      <c r="JXQ412" s="446"/>
      <c r="JXR412" s="446"/>
      <c r="JXS412" s="446"/>
      <c r="JXT412" s="446"/>
      <c r="JXU412" s="446"/>
      <c r="JXV412" s="446"/>
      <c r="JXW412" s="446"/>
      <c r="JXX412" s="446"/>
      <c r="JXY412" s="446"/>
      <c r="JXZ412" s="446"/>
      <c r="JYA412" s="446"/>
      <c r="JYB412" s="446"/>
      <c r="JYC412" s="446"/>
      <c r="JYD412" s="446"/>
      <c r="JYE412" s="446"/>
      <c r="JYF412" s="446"/>
      <c r="JYG412" s="446"/>
      <c r="JYH412" s="446"/>
      <c r="JYI412" s="446"/>
      <c r="JYJ412" s="446"/>
      <c r="JYK412" s="446"/>
      <c r="JYL412" s="446"/>
      <c r="JYM412" s="446"/>
      <c r="JYN412" s="446"/>
      <c r="JYO412" s="446"/>
      <c r="JYP412" s="446"/>
      <c r="JYQ412" s="446"/>
      <c r="JYR412" s="446"/>
      <c r="JYS412" s="446"/>
      <c r="JYT412" s="446"/>
      <c r="JYU412" s="446"/>
      <c r="JYV412" s="446"/>
      <c r="JYW412" s="446"/>
      <c r="JYX412" s="446"/>
      <c r="JYY412" s="446"/>
      <c r="JYZ412" s="446"/>
      <c r="JZA412" s="446"/>
      <c r="JZB412" s="446"/>
      <c r="JZC412" s="446"/>
      <c r="JZD412" s="446"/>
      <c r="JZE412" s="446"/>
      <c r="JZF412" s="446"/>
      <c r="JZG412" s="446"/>
      <c r="JZH412" s="446"/>
      <c r="JZI412" s="446"/>
      <c r="JZJ412" s="446"/>
      <c r="JZK412" s="446"/>
      <c r="JZL412" s="446"/>
      <c r="JZM412" s="446"/>
      <c r="JZN412" s="446"/>
      <c r="JZO412" s="446"/>
      <c r="JZP412" s="446"/>
      <c r="JZQ412" s="446"/>
      <c r="JZR412" s="446"/>
      <c r="JZS412" s="446"/>
      <c r="JZT412" s="446"/>
      <c r="JZU412" s="446"/>
      <c r="JZV412" s="446"/>
      <c r="JZW412" s="446"/>
      <c r="JZX412" s="446"/>
      <c r="JZY412" s="446"/>
      <c r="JZZ412" s="446"/>
      <c r="KAA412" s="446"/>
      <c r="KAB412" s="446"/>
      <c r="KAC412" s="446"/>
      <c r="KAD412" s="446"/>
      <c r="KAE412" s="446"/>
      <c r="KAF412" s="446"/>
      <c r="KAG412" s="446"/>
      <c r="KAH412" s="446"/>
      <c r="KAI412" s="446"/>
      <c r="KAJ412" s="446"/>
      <c r="KAK412" s="446"/>
      <c r="KAL412" s="446"/>
      <c r="KAM412" s="446"/>
      <c r="KAN412" s="446"/>
      <c r="KAO412" s="446"/>
      <c r="KAP412" s="446"/>
      <c r="KAQ412" s="446"/>
      <c r="KAR412" s="446"/>
      <c r="KAS412" s="446"/>
      <c r="KAT412" s="446"/>
      <c r="KAU412" s="446"/>
      <c r="KAV412" s="446"/>
      <c r="KAW412" s="446"/>
      <c r="KAX412" s="446"/>
      <c r="KAY412" s="446"/>
      <c r="KAZ412" s="446"/>
      <c r="KBA412" s="446"/>
      <c r="KBB412" s="446"/>
      <c r="KBC412" s="446"/>
      <c r="KBD412" s="446"/>
      <c r="KBE412" s="446"/>
      <c r="KBF412" s="446"/>
      <c r="KBG412" s="446"/>
      <c r="KBH412" s="446"/>
      <c r="KBI412" s="446"/>
      <c r="KBJ412" s="446"/>
      <c r="KBK412" s="446"/>
      <c r="KBL412" s="446"/>
      <c r="KBM412" s="446"/>
      <c r="KBN412" s="446"/>
      <c r="KBO412" s="446"/>
      <c r="KBP412" s="446"/>
      <c r="KBQ412" s="446"/>
      <c r="KBR412" s="446"/>
      <c r="KBS412" s="446"/>
      <c r="KBT412" s="446"/>
      <c r="KBU412" s="446"/>
      <c r="KBV412" s="446"/>
      <c r="KBW412" s="446"/>
      <c r="KBX412" s="446"/>
      <c r="KBY412" s="446"/>
      <c r="KBZ412" s="446"/>
      <c r="KCA412" s="446"/>
      <c r="KCB412" s="446"/>
      <c r="KCC412" s="446"/>
      <c r="KCD412" s="446"/>
      <c r="KCE412" s="446"/>
      <c r="KCF412" s="446"/>
      <c r="KCG412" s="446"/>
      <c r="KCH412" s="446"/>
      <c r="KCI412" s="446"/>
      <c r="KCJ412" s="446"/>
      <c r="KCK412" s="446"/>
      <c r="KCL412" s="446"/>
      <c r="KCM412" s="446"/>
      <c r="KCN412" s="446"/>
      <c r="KCO412" s="446"/>
      <c r="KCP412" s="446"/>
      <c r="KCQ412" s="446"/>
      <c r="KCR412" s="446"/>
      <c r="KCS412" s="446"/>
      <c r="KCT412" s="446"/>
      <c r="KCU412" s="446"/>
      <c r="KCV412" s="446"/>
      <c r="KCW412" s="446"/>
      <c r="KCX412" s="446"/>
      <c r="KCY412" s="446"/>
      <c r="KCZ412" s="446"/>
      <c r="KDA412" s="446"/>
      <c r="KDB412" s="446"/>
      <c r="KDC412" s="446"/>
      <c r="KDD412" s="446"/>
      <c r="KDE412" s="446"/>
      <c r="KDF412" s="446"/>
      <c r="KDG412" s="446"/>
      <c r="KDH412" s="446"/>
      <c r="KDI412" s="446"/>
      <c r="KDJ412" s="446"/>
      <c r="KDK412" s="446"/>
      <c r="KDL412" s="446"/>
      <c r="KDM412" s="446"/>
      <c r="KDN412" s="446"/>
      <c r="KDO412" s="446"/>
      <c r="KDP412" s="446"/>
      <c r="KDQ412" s="446"/>
      <c r="KDR412" s="446"/>
      <c r="KDS412" s="446"/>
      <c r="KDT412" s="446"/>
      <c r="KDU412" s="446"/>
      <c r="KDV412" s="446"/>
      <c r="KDW412" s="446"/>
      <c r="KDX412" s="446"/>
      <c r="KDY412" s="446"/>
      <c r="KDZ412" s="446"/>
      <c r="KEA412" s="446"/>
      <c r="KEB412" s="446"/>
      <c r="KEC412" s="446"/>
      <c r="KED412" s="446"/>
      <c r="KEE412" s="446"/>
      <c r="KEF412" s="446"/>
      <c r="KEG412" s="446"/>
      <c r="KEH412" s="446"/>
      <c r="KEI412" s="446"/>
      <c r="KEJ412" s="446"/>
      <c r="KEK412" s="446"/>
      <c r="KEL412" s="446"/>
      <c r="KEM412" s="446"/>
      <c r="KEN412" s="446"/>
      <c r="KEO412" s="446"/>
      <c r="KEP412" s="446"/>
      <c r="KEQ412" s="446"/>
      <c r="KER412" s="446"/>
      <c r="KES412" s="446"/>
      <c r="KET412" s="446"/>
      <c r="KEU412" s="446"/>
      <c r="KEV412" s="446"/>
      <c r="KEW412" s="446"/>
      <c r="KEX412" s="446"/>
      <c r="KEY412" s="446"/>
      <c r="KEZ412" s="446"/>
      <c r="KFA412" s="446"/>
      <c r="KFB412" s="446"/>
      <c r="KFC412" s="446"/>
      <c r="KFD412" s="446"/>
      <c r="KFE412" s="446"/>
      <c r="KFF412" s="446"/>
      <c r="KFG412" s="446"/>
      <c r="KFH412" s="446"/>
      <c r="KFI412" s="446"/>
      <c r="KFJ412" s="446"/>
      <c r="KFK412" s="446"/>
      <c r="KFL412" s="446"/>
      <c r="KFM412" s="446"/>
      <c r="KFN412" s="446"/>
      <c r="KFO412" s="446"/>
      <c r="KFP412" s="446"/>
      <c r="KFQ412" s="446"/>
      <c r="KFR412" s="446"/>
      <c r="KFS412" s="446"/>
      <c r="KFT412" s="446"/>
      <c r="KFU412" s="446"/>
      <c r="KFV412" s="446"/>
      <c r="KFW412" s="446"/>
      <c r="KFX412" s="446"/>
      <c r="KFY412" s="446"/>
      <c r="KFZ412" s="446"/>
      <c r="KGA412" s="446"/>
      <c r="KGB412" s="446"/>
      <c r="KGC412" s="446"/>
      <c r="KGD412" s="446"/>
      <c r="KGE412" s="446"/>
      <c r="KGF412" s="446"/>
      <c r="KGG412" s="446"/>
      <c r="KGH412" s="446"/>
      <c r="KGI412" s="446"/>
      <c r="KGJ412" s="446"/>
      <c r="KGK412" s="446"/>
      <c r="KGL412" s="446"/>
      <c r="KGM412" s="446"/>
      <c r="KGN412" s="446"/>
      <c r="KGO412" s="446"/>
      <c r="KGP412" s="446"/>
      <c r="KGQ412" s="446"/>
      <c r="KGR412" s="446"/>
      <c r="KGS412" s="446"/>
      <c r="KGT412" s="446"/>
      <c r="KGU412" s="446"/>
      <c r="KGV412" s="446"/>
      <c r="KGW412" s="446"/>
      <c r="KGX412" s="446"/>
      <c r="KGY412" s="446"/>
      <c r="KGZ412" s="446"/>
      <c r="KHA412" s="446"/>
      <c r="KHB412" s="446"/>
      <c r="KHC412" s="446"/>
      <c r="KHD412" s="446"/>
      <c r="KHE412" s="446"/>
      <c r="KHF412" s="446"/>
      <c r="KHG412" s="446"/>
      <c r="KHH412" s="446"/>
      <c r="KHI412" s="446"/>
      <c r="KHJ412" s="446"/>
      <c r="KHK412" s="446"/>
      <c r="KHL412" s="446"/>
      <c r="KHM412" s="446"/>
      <c r="KHN412" s="446"/>
      <c r="KHO412" s="446"/>
      <c r="KHP412" s="446"/>
      <c r="KHQ412" s="446"/>
      <c r="KHR412" s="446"/>
      <c r="KHS412" s="446"/>
      <c r="KHT412" s="446"/>
      <c r="KHU412" s="446"/>
      <c r="KHV412" s="446"/>
      <c r="KHW412" s="446"/>
      <c r="KHX412" s="446"/>
      <c r="KHY412" s="446"/>
      <c r="KHZ412" s="446"/>
      <c r="KIA412" s="446"/>
      <c r="KIB412" s="446"/>
      <c r="KIC412" s="446"/>
      <c r="KID412" s="446"/>
      <c r="KIE412" s="446"/>
      <c r="KIF412" s="446"/>
      <c r="KIG412" s="446"/>
      <c r="KIH412" s="446"/>
      <c r="KII412" s="446"/>
      <c r="KIJ412" s="446"/>
      <c r="KIK412" s="446"/>
      <c r="KIL412" s="446"/>
      <c r="KIM412" s="446"/>
      <c r="KIN412" s="446"/>
      <c r="KIO412" s="446"/>
      <c r="KIP412" s="446"/>
      <c r="KIQ412" s="446"/>
      <c r="KIR412" s="446"/>
      <c r="KIS412" s="446"/>
      <c r="KIT412" s="446"/>
      <c r="KIU412" s="446"/>
      <c r="KIV412" s="446"/>
      <c r="KIW412" s="446"/>
      <c r="KIX412" s="446"/>
      <c r="KIY412" s="446"/>
      <c r="KIZ412" s="446"/>
      <c r="KJA412" s="446"/>
      <c r="KJB412" s="446"/>
      <c r="KJC412" s="446"/>
      <c r="KJD412" s="446"/>
      <c r="KJE412" s="446"/>
      <c r="KJF412" s="446"/>
      <c r="KJG412" s="446"/>
      <c r="KJH412" s="446"/>
      <c r="KJI412" s="446"/>
      <c r="KJJ412" s="446"/>
      <c r="KJK412" s="446"/>
      <c r="KJL412" s="446"/>
      <c r="KJM412" s="446"/>
      <c r="KJN412" s="446"/>
      <c r="KJO412" s="446"/>
      <c r="KJP412" s="446"/>
      <c r="KJQ412" s="446"/>
      <c r="KJR412" s="446"/>
      <c r="KJS412" s="446"/>
      <c r="KJT412" s="446"/>
      <c r="KJU412" s="446"/>
      <c r="KJV412" s="446"/>
      <c r="KJW412" s="446"/>
      <c r="KJX412" s="446"/>
      <c r="KJY412" s="446"/>
      <c r="KJZ412" s="446"/>
      <c r="KKA412" s="446"/>
      <c r="KKB412" s="446"/>
      <c r="KKC412" s="446"/>
      <c r="KKD412" s="446"/>
      <c r="KKE412" s="446"/>
      <c r="KKF412" s="446"/>
      <c r="KKG412" s="446"/>
      <c r="KKH412" s="446"/>
      <c r="KKI412" s="446"/>
      <c r="KKJ412" s="446"/>
      <c r="KKK412" s="446"/>
      <c r="KKL412" s="446"/>
      <c r="KKM412" s="446"/>
      <c r="KKN412" s="446"/>
      <c r="KKO412" s="446"/>
      <c r="KKP412" s="446"/>
      <c r="KKQ412" s="446"/>
      <c r="KKR412" s="446"/>
      <c r="KKS412" s="446"/>
      <c r="KKT412" s="446"/>
      <c r="KKU412" s="446"/>
      <c r="KKV412" s="446"/>
      <c r="KKW412" s="446"/>
      <c r="KKX412" s="446"/>
      <c r="KKY412" s="446"/>
      <c r="KKZ412" s="446"/>
      <c r="KLA412" s="446"/>
      <c r="KLB412" s="446"/>
      <c r="KLC412" s="446"/>
      <c r="KLD412" s="446"/>
      <c r="KLE412" s="446"/>
      <c r="KLF412" s="446"/>
      <c r="KLG412" s="446"/>
      <c r="KLH412" s="446"/>
      <c r="KLI412" s="446"/>
      <c r="KLJ412" s="446"/>
      <c r="KLK412" s="446"/>
      <c r="KLL412" s="446"/>
      <c r="KLM412" s="446"/>
      <c r="KLN412" s="446"/>
      <c r="KLO412" s="446"/>
      <c r="KLP412" s="446"/>
      <c r="KLQ412" s="446"/>
      <c r="KLR412" s="446"/>
      <c r="KLS412" s="446"/>
      <c r="KLT412" s="446"/>
      <c r="KLU412" s="446"/>
      <c r="KLV412" s="446"/>
      <c r="KLW412" s="446"/>
      <c r="KLX412" s="446"/>
      <c r="KLY412" s="446"/>
      <c r="KLZ412" s="446"/>
      <c r="KMA412" s="446"/>
      <c r="KMB412" s="446"/>
      <c r="KMC412" s="446"/>
      <c r="KMD412" s="446"/>
      <c r="KME412" s="446"/>
      <c r="KMF412" s="446"/>
      <c r="KMG412" s="446"/>
      <c r="KMH412" s="446"/>
      <c r="KMI412" s="446"/>
      <c r="KMJ412" s="446"/>
      <c r="KMK412" s="446"/>
      <c r="KML412" s="446"/>
      <c r="KMM412" s="446"/>
      <c r="KMN412" s="446"/>
      <c r="KMO412" s="446"/>
      <c r="KMP412" s="446"/>
      <c r="KMQ412" s="446"/>
      <c r="KMR412" s="446"/>
      <c r="KMS412" s="446"/>
      <c r="KMT412" s="446"/>
      <c r="KMU412" s="446"/>
      <c r="KMV412" s="446"/>
      <c r="KMW412" s="446"/>
      <c r="KMX412" s="446"/>
      <c r="KMY412" s="446"/>
      <c r="KMZ412" s="446"/>
      <c r="KNA412" s="446"/>
      <c r="KNB412" s="446"/>
      <c r="KNC412" s="446"/>
      <c r="KND412" s="446"/>
      <c r="KNE412" s="446"/>
      <c r="KNF412" s="446"/>
      <c r="KNG412" s="446"/>
      <c r="KNH412" s="446"/>
      <c r="KNI412" s="446"/>
      <c r="KNJ412" s="446"/>
      <c r="KNK412" s="446"/>
      <c r="KNL412" s="446"/>
      <c r="KNM412" s="446"/>
      <c r="KNN412" s="446"/>
      <c r="KNO412" s="446"/>
      <c r="KNP412" s="446"/>
      <c r="KNQ412" s="446"/>
      <c r="KNR412" s="446"/>
      <c r="KNS412" s="446"/>
      <c r="KNT412" s="446"/>
      <c r="KNU412" s="446"/>
      <c r="KNV412" s="446"/>
      <c r="KNW412" s="446"/>
      <c r="KNX412" s="446"/>
      <c r="KNY412" s="446"/>
      <c r="KNZ412" s="446"/>
      <c r="KOA412" s="446"/>
      <c r="KOB412" s="446"/>
      <c r="KOC412" s="446"/>
      <c r="KOD412" s="446"/>
      <c r="KOE412" s="446"/>
      <c r="KOF412" s="446"/>
      <c r="KOG412" s="446"/>
      <c r="KOH412" s="446"/>
      <c r="KOI412" s="446"/>
      <c r="KOJ412" s="446"/>
      <c r="KOK412" s="446"/>
      <c r="KOL412" s="446"/>
      <c r="KOM412" s="446"/>
      <c r="KON412" s="446"/>
      <c r="KOO412" s="446"/>
      <c r="KOP412" s="446"/>
      <c r="KOQ412" s="446"/>
      <c r="KOR412" s="446"/>
      <c r="KOS412" s="446"/>
      <c r="KOT412" s="446"/>
      <c r="KOU412" s="446"/>
      <c r="KOV412" s="446"/>
      <c r="KOW412" s="446"/>
      <c r="KOX412" s="446"/>
      <c r="KOY412" s="446"/>
      <c r="KOZ412" s="446"/>
      <c r="KPA412" s="446"/>
      <c r="KPB412" s="446"/>
      <c r="KPC412" s="446"/>
      <c r="KPD412" s="446"/>
      <c r="KPE412" s="446"/>
      <c r="KPF412" s="446"/>
      <c r="KPG412" s="446"/>
      <c r="KPH412" s="446"/>
      <c r="KPI412" s="446"/>
      <c r="KPJ412" s="446"/>
      <c r="KPK412" s="446"/>
      <c r="KPL412" s="446"/>
      <c r="KPM412" s="446"/>
      <c r="KPN412" s="446"/>
      <c r="KPO412" s="446"/>
      <c r="KPP412" s="446"/>
      <c r="KPQ412" s="446"/>
      <c r="KPR412" s="446"/>
      <c r="KPS412" s="446"/>
      <c r="KPT412" s="446"/>
      <c r="KPU412" s="446"/>
      <c r="KPV412" s="446"/>
      <c r="KPW412" s="446"/>
      <c r="KPX412" s="446"/>
      <c r="KPY412" s="446"/>
      <c r="KPZ412" s="446"/>
      <c r="KQA412" s="446"/>
      <c r="KQB412" s="446"/>
      <c r="KQC412" s="446"/>
      <c r="KQD412" s="446"/>
      <c r="KQE412" s="446"/>
      <c r="KQF412" s="446"/>
      <c r="KQG412" s="446"/>
      <c r="KQH412" s="446"/>
      <c r="KQI412" s="446"/>
      <c r="KQJ412" s="446"/>
      <c r="KQK412" s="446"/>
      <c r="KQL412" s="446"/>
      <c r="KQM412" s="446"/>
      <c r="KQN412" s="446"/>
      <c r="KQO412" s="446"/>
      <c r="KQP412" s="446"/>
      <c r="KQQ412" s="446"/>
      <c r="KQR412" s="446"/>
      <c r="KQS412" s="446"/>
      <c r="KQT412" s="446"/>
      <c r="KQU412" s="446"/>
      <c r="KQV412" s="446"/>
      <c r="KQW412" s="446"/>
      <c r="KQX412" s="446"/>
      <c r="KQY412" s="446"/>
      <c r="KQZ412" s="446"/>
      <c r="KRA412" s="446"/>
      <c r="KRB412" s="446"/>
      <c r="KRC412" s="446"/>
      <c r="KRD412" s="446"/>
      <c r="KRE412" s="446"/>
      <c r="KRF412" s="446"/>
      <c r="KRG412" s="446"/>
      <c r="KRH412" s="446"/>
      <c r="KRI412" s="446"/>
      <c r="KRJ412" s="446"/>
      <c r="KRK412" s="446"/>
      <c r="KRL412" s="446"/>
      <c r="KRM412" s="446"/>
      <c r="KRN412" s="446"/>
      <c r="KRO412" s="446"/>
      <c r="KRP412" s="446"/>
      <c r="KRQ412" s="446"/>
      <c r="KRR412" s="446"/>
      <c r="KRS412" s="446"/>
      <c r="KRT412" s="446"/>
      <c r="KRU412" s="446"/>
      <c r="KRV412" s="446"/>
      <c r="KRW412" s="446"/>
      <c r="KRX412" s="446"/>
      <c r="KRY412" s="446"/>
      <c r="KRZ412" s="446"/>
      <c r="KSA412" s="446"/>
      <c r="KSB412" s="446"/>
      <c r="KSC412" s="446"/>
      <c r="KSD412" s="446"/>
      <c r="KSE412" s="446"/>
      <c r="KSF412" s="446"/>
      <c r="KSG412" s="446"/>
      <c r="KSH412" s="446"/>
      <c r="KSI412" s="446"/>
      <c r="KSJ412" s="446"/>
      <c r="KSK412" s="446"/>
      <c r="KSL412" s="446"/>
      <c r="KSM412" s="446"/>
      <c r="KSN412" s="446"/>
      <c r="KSO412" s="446"/>
      <c r="KSP412" s="446"/>
      <c r="KSQ412" s="446"/>
      <c r="KSR412" s="446"/>
      <c r="KSS412" s="446"/>
      <c r="KST412" s="446"/>
      <c r="KSU412" s="446"/>
      <c r="KSV412" s="446"/>
      <c r="KSW412" s="446"/>
      <c r="KSX412" s="446"/>
      <c r="KSY412" s="446"/>
      <c r="KSZ412" s="446"/>
      <c r="KTA412" s="446"/>
      <c r="KTB412" s="446"/>
      <c r="KTC412" s="446"/>
      <c r="KTD412" s="446"/>
      <c r="KTE412" s="446"/>
      <c r="KTF412" s="446"/>
      <c r="KTG412" s="446"/>
      <c r="KTH412" s="446"/>
      <c r="KTI412" s="446"/>
      <c r="KTJ412" s="446"/>
      <c r="KTK412" s="446"/>
      <c r="KTL412" s="446"/>
      <c r="KTM412" s="446"/>
      <c r="KTN412" s="446"/>
      <c r="KTO412" s="446"/>
      <c r="KTP412" s="446"/>
      <c r="KTQ412" s="446"/>
      <c r="KTR412" s="446"/>
      <c r="KTS412" s="446"/>
      <c r="KTT412" s="446"/>
      <c r="KTU412" s="446"/>
      <c r="KTV412" s="446"/>
      <c r="KTW412" s="446"/>
      <c r="KTX412" s="446"/>
      <c r="KTY412" s="446"/>
      <c r="KTZ412" s="446"/>
      <c r="KUA412" s="446"/>
      <c r="KUB412" s="446"/>
      <c r="KUC412" s="446"/>
      <c r="KUD412" s="446"/>
      <c r="KUE412" s="446"/>
      <c r="KUF412" s="446"/>
      <c r="KUG412" s="446"/>
      <c r="KUH412" s="446"/>
      <c r="KUI412" s="446"/>
      <c r="KUJ412" s="446"/>
      <c r="KUK412" s="446"/>
      <c r="KUL412" s="446"/>
      <c r="KUM412" s="446"/>
      <c r="KUN412" s="446"/>
      <c r="KUO412" s="446"/>
      <c r="KUP412" s="446"/>
      <c r="KUQ412" s="446"/>
      <c r="KUR412" s="446"/>
      <c r="KUS412" s="446"/>
      <c r="KUT412" s="446"/>
      <c r="KUU412" s="446"/>
      <c r="KUV412" s="446"/>
      <c r="KUW412" s="446"/>
      <c r="KUX412" s="446"/>
      <c r="KUY412" s="446"/>
      <c r="KUZ412" s="446"/>
      <c r="KVA412" s="446"/>
      <c r="KVB412" s="446"/>
      <c r="KVC412" s="446"/>
      <c r="KVD412" s="446"/>
      <c r="KVE412" s="446"/>
      <c r="KVF412" s="446"/>
      <c r="KVG412" s="446"/>
      <c r="KVH412" s="446"/>
      <c r="KVI412" s="446"/>
      <c r="KVJ412" s="446"/>
      <c r="KVK412" s="446"/>
      <c r="KVL412" s="446"/>
      <c r="KVM412" s="446"/>
      <c r="KVN412" s="446"/>
      <c r="KVO412" s="446"/>
      <c r="KVP412" s="446"/>
      <c r="KVQ412" s="446"/>
      <c r="KVR412" s="446"/>
      <c r="KVS412" s="446"/>
      <c r="KVT412" s="446"/>
      <c r="KVU412" s="446"/>
      <c r="KVV412" s="446"/>
      <c r="KVW412" s="446"/>
      <c r="KVX412" s="446"/>
      <c r="KVY412" s="446"/>
      <c r="KVZ412" s="446"/>
      <c r="KWA412" s="446"/>
      <c r="KWB412" s="446"/>
      <c r="KWC412" s="446"/>
      <c r="KWD412" s="446"/>
      <c r="KWE412" s="446"/>
      <c r="KWF412" s="446"/>
      <c r="KWG412" s="446"/>
      <c r="KWH412" s="446"/>
      <c r="KWI412" s="446"/>
      <c r="KWJ412" s="446"/>
      <c r="KWK412" s="446"/>
      <c r="KWL412" s="446"/>
      <c r="KWM412" s="446"/>
      <c r="KWN412" s="446"/>
      <c r="KWO412" s="446"/>
      <c r="KWP412" s="446"/>
      <c r="KWQ412" s="446"/>
      <c r="KWR412" s="446"/>
      <c r="KWS412" s="446"/>
      <c r="KWT412" s="446"/>
      <c r="KWU412" s="446"/>
      <c r="KWV412" s="446"/>
      <c r="KWW412" s="446"/>
      <c r="KWX412" s="446"/>
      <c r="KWY412" s="446"/>
      <c r="KWZ412" s="446"/>
      <c r="KXA412" s="446"/>
      <c r="KXB412" s="446"/>
      <c r="KXC412" s="446"/>
      <c r="KXD412" s="446"/>
      <c r="KXE412" s="446"/>
      <c r="KXF412" s="446"/>
      <c r="KXG412" s="446"/>
      <c r="KXH412" s="446"/>
      <c r="KXI412" s="446"/>
      <c r="KXJ412" s="446"/>
      <c r="KXK412" s="446"/>
      <c r="KXL412" s="446"/>
      <c r="KXM412" s="446"/>
      <c r="KXN412" s="446"/>
      <c r="KXO412" s="446"/>
      <c r="KXP412" s="446"/>
      <c r="KXQ412" s="446"/>
      <c r="KXR412" s="446"/>
      <c r="KXS412" s="446"/>
      <c r="KXT412" s="446"/>
      <c r="KXU412" s="446"/>
      <c r="KXV412" s="446"/>
      <c r="KXW412" s="446"/>
      <c r="KXX412" s="446"/>
      <c r="KXY412" s="446"/>
      <c r="KXZ412" s="446"/>
      <c r="KYA412" s="446"/>
      <c r="KYB412" s="446"/>
      <c r="KYC412" s="446"/>
      <c r="KYD412" s="446"/>
      <c r="KYE412" s="446"/>
      <c r="KYF412" s="446"/>
      <c r="KYG412" s="446"/>
      <c r="KYH412" s="446"/>
      <c r="KYI412" s="446"/>
      <c r="KYJ412" s="446"/>
      <c r="KYK412" s="446"/>
      <c r="KYL412" s="446"/>
      <c r="KYM412" s="446"/>
      <c r="KYN412" s="446"/>
      <c r="KYO412" s="446"/>
      <c r="KYP412" s="446"/>
      <c r="KYQ412" s="446"/>
      <c r="KYR412" s="446"/>
      <c r="KYS412" s="446"/>
      <c r="KYT412" s="446"/>
      <c r="KYU412" s="446"/>
      <c r="KYV412" s="446"/>
      <c r="KYW412" s="446"/>
      <c r="KYX412" s="446"/>
      <c r="KYY412" s="446"/>
      <c r="KYZ412" s="446"/>
      <c r="KZA412" s="446"/>
      <c r="KZB412" s="446"/>
      <c r="KZC412" s="446"/>
      <c r="KZD412" s="446"/>
      <c r="KZE412" s="446"/>
      <c r="KZF412" s="446"/>
      <c r="KZG412" s="446"/>
      <c r="KZH412" s="446"/>
      <c r="KZI412" s="446"/>
      <c r="KZJ412" s="446"/>
      <c r="KZK412" s="446"/>
      <c r="KZL412" s="446"/>
      <c r="KZM412" s="446"/>
      <c r="KZN412" s="446"/>
      <c r="KZO412" s="446"/>
      <c r="KZP412" s="446"/>
      <c r="KZQ412" s="446"/>
      <c r="KZR412" s="446"/>
      <c r="KZS412" s="446"/>
      <c r="KZT412" s="446"/>
      <c r="KZU412" s="446"/>
      <c r="KZV412" s="446"/>
      <c r="KZW412" s="446"/>
      <c r="KZX412" s="446"/>
      <c r="KZY412" s="446"/>
      <c r="KZZ412" s="446"/>
      <c r="LAA412" s="446"/>
      <c r="LAB412" s="446"/>
      <c r="LAC412" s="446"/>
      <c r="LAD412" s="446"/>
      <c r="LAE412" s="446"/>
      <c r="LAF412" s="446"/>
      <c r="LAG412" s="446"/>
      <c r="LAH412" s="446"/>
      <c r="LAI412" s="446"/>
      <c r="LAJ412" s="446"/>
      <c r="LAK412" s="446"/>
      <c r="LAL412" s="446"/>
      <c r="LAM412" s="446"/>
      <c r="LAN412" s="446"/>
      <c r="LAO412" s="446"/>
      <c r="LAP412" s="446"/>
      <c r="LAQ412" s="446"/>
      <c r="LAR412" s="446"/>
      <c r="LAS412" s="446"/>
      <c r="LAT412" s="446"/>
      <c r="LAU412" s="446"/>
      <c r="LAV412" s="446"/>
      <c r="LAW412" s="446"/>
      <c r="LAX412" s="446"/>
      <c r="LAY412" s="446"/>
      <c r="LAZ412" s="446"/>
      <c r="LBA412" s="446"/>
      <c r="LBB412" s="446"/>
      <c r="LBC412" s="446"/>
      <c r="LBD412" s="446"/>
      <c r="LBE412" s="446"/>
      <c r="LBF412" s="446"/>
      <c r="LBG412" s="446"/>
      <c r="LBH412" s="446"/>
      <c r="LBI412" s="446"/>
      <c r="LBJ412" s="446"/>
      <c r="LBK412" s="446"/>
      <c r="LBL412" s="446"/>
      <c r="LBM412" s="446"/>
      <c r="LBN412" s="446"/>
      <c r="LBO412" s="446"/>
      <c r="LBP412" s="446"/>
      <c r="LBQ412" s="446"/>
      <c r="LBR412" s="446"/>
      <c r="LBS412" s="446"/>
      <c r="LBT412" s="446"/>
      <c r="LBU412" s="446"/>
      <c r="LBV412" s="446"/>
      <c r="LBW412" s="446"/>
      <c r="LBX412" s="446"/>
      <c r="LBY412" s="446"/>
      <c r="LBZ412" s="446"/>
      <c r="LCA412" s="446"/>
      <c r="LCB412" s="446"/>
      <c r="LCC412" s="446"/>
      <c r="LCD412" s="446"/>
      <c r="LCE412" s="446"/>
      <c r="LCF412" s="446"/>
      <c r="LCG412" s="446"/>
      <c r="LCH412" s="446"/>
      <c r="LCI412" s="446"/>
      <c r="LCJ412" s="446"/>
      <c r="LCK412" s="446"/>
      <c r="LCL412" s="446"/>
      <c r="LCM412" s="446"/>
      <c r="LCN412" s="446"/>
      <c r="LCO412" s="446"/>
      <c r="LCP412" s="446"/>
      <c r="LCQ412" s="446"/>
      <c r="LCR412" s="446"/>
      <c r="LCS412" s="446"/>
      <c r="LCT412" s="446"/>
      <c r="LCU412" s="446"/>
      <c r="LCV412" s="446"/>
      <c r="LCW412" s="446"/>
      <c r="LCX412" s="446"/>
      <c r="LCY412" s="446"/>
      <c r="LCZ412" s="446"/>
      <c r="LDA412" s="446"/>
      <c r="LDB412" s="446"/>
      <c r="LDC412" s="446"/>
      <c r="LDD412" s="446"/>
      <c r="LDE412" s="446"/>
      <c r="LDF412" s="446"/>
      <c r="LDG412" s="446"/>
      <c r="LDH412" s="446"/>
      <c r="LDI412" s="446"/>
      <c r="LDJ412" s="446"/>
      <c r="LDK412" s="446"/>
      <c r="LDL412" s="446"/>
      <c r="LDM412" s="446"/>
      <c r="LDN412" s="446"/>
      <c r="LDO412" s="446"/>
      <c r="LDP412" s="446"/>
      <c r="LDQ412" s="446"/>
      <c r="LDR412" s="446"/>
      <c r="LDS412" s="446"/>
      <c r="LDT412" s="446"/>
      <c r="LDU412" s="446"/>
      <c r="LDV412" s="446"/>
      <c r="LDW412" s="446"/>
      <c r="LDX412" s="446"/>
      <c r="LDY412" s="446"/>
      <c r="LDZ412" s="446"/>
      <c r="LEA412" s="446"/>
      <c r="LEB412" s="446"/>
      <c r="LEC412" s="446"/>
      <c r="LED412" s="446"/>
      <c r="LEE412" s="446"/>
      <c r="LEF412" s="446"/>
      <c r="LEG412" s="446"/>
      <c r="LEH412" s="446"/>
      <c r="LEI412" s="446"/>
      <c r="LEJ412" s="446"/>
      <c r="LEK412" s="446"/>
      <c r="LEL412" s="446"/>
      <c r="LEM412" s="446"/>
      <c r="LEN412" s="446"/>
      <c r="LEO412" s="446"/>
      <c r="LEP412" s="446"/>
      <c r="LEQ412" s="446"/>
      <c r="LER412" s="446"/>
      <c r="LES412" s="446"/>
      <c r="LET412" s="446"/>
      <c r="LEU412" s="446"/>
      <c r="LEV412" s="446"/>
      <c r="LEW412" s="446"/>
      <c r="LEX412" s="446"/>
      <c r="LEY412" s="446"/>
      <c r="LEZ412" s="446"/>
      <c r="LFA412" s="446"/>
      <c r="LFB412" s="446"/>
      <c r="LFC412" s="446"/>
      <c r="LFD412" s="446"/>
      <c r="LFE412" s="446"/>
      <c r="LFF412" s="446"/>
      <c r="LFG412" s="446"/>
      <c r="LFH412" s="446"/>
      <c r="LFI412" s="446"/>
      <c r="LFJ412" s="446"/>
      <c r="LFK412" s="446"/>
      <c r="LFL412" s="446"/>
      <c r="LFM412" s="446"/>
      <c r="LFN412" s="446"/>
      <c r="LFO412" s="446"/>
      <c r="LFP412" s="446"/>
      <c r="LFQ412" s="446"/>
      <c r="LFR412" s="446"/>
      <c r="LFS412" s="446"/>
      <c r="LFT412" s="446"/>
      <c r="LFU412" s="446"/>
      <c r="LFV412" s="446"/>
      <c r="LFW412" s="446"/>
      <c r="LFX412" s="446"/>
      <c r="LFY412" s="446"/>
      <c r="LFZ412" s="446"/>
      <c r="LGA412" s="446"/>
      <c r="LGB412" s="446"/>
      <c r="LGC412" s="446"/>
      <c r="LGD412" s="446"/>
      <c r="LGE412" s="446"/>
      <c r="LGF412" s="446"/>
      <c r="LGG412" s="446"/>
      <c r="LGH412" s="446"/>
      <c r="LGI412" s="446"/>
      <c r="LGJ412" s="446"/>
      <c r="LGK412" s="446"/>
      <c r="LGL412" s="446"/>
      <c r="LGM412" s="446"/>
      <c r="LGN412" s="446"/>
      <c r="LGO412" s="446"/>
      <c r="LGP412" s="446"/>
      <c r="LGQ412" s="446"/>
      <c r="LGR412" s="446"/>
      <c r="LGS412" s="446"/>
      <c r="LGT412" s="446"/>
      <c r="LGU412" s="446"/>
      <c r="LGV412" s="446"/>
      <c r="LGW412" s="446"/>
      <c r="LGX412" s="446"/>
      <c r="LGY412" s="446"/>
      <c r="LGZ412" s="446"/>
      <c r="LHA412" s="446"/>
      <c r="LHB412" s="446"/>
      <c r="LHC412" s="446"/>
      <c r="LHD412" s="446"/>
      <c r="LHE412" s="446"/>
      <c r="LHF412" s="446"/>
      <c r="LHG412" s="446"/>
      <c r="LHH412" s="446"/>
      <c r="LHI412" s="446"/>
      <c r="LHJ412" s="446"/>
      <c r="LHK412" s="446"/>
      <c r="LHL412" s="446"/>
      <c r="LHM412" s="446"/>
      <c r="LHN412" s="446"/>
      <c r="LHO412" s="446"/>
      <c r="LHP412" s="446"/>
      <c r="LHQ412" s="446"/>
      <c r="LHR412" s="446"/>
      <c r="LHS412" s="446"/>
      <c r="LHT412" s="446"/>
      <c r="LHU412" s="446"/>
      <c r="LHV412" s="446"/>
      <c r="LHW412" s="446"/>
      <c r="LHX412" s="446"/>
      <c r="LHY412" s="446"/>
      <c r="LHZ412" s="446"/>
      <c r="LIA412" s="446"/>
      <c r="LIB412" s="446"/>
      <c r="LIC412" s="446"/>
      <c r="LID412" s="446"/>
      <c r="LIE412" s="446"/>
      <c r="LIF412" s="446"/>
      <c r="LIG412" s="446"/>
      <c r="LIH412" s="446"/>
      <c r="LII412" s="446"/>
      <c r="LIJ412" s="446"/>
      <c r="LIK412" s="446"/>
      <c r="LIL412" s="446"/>
      <c r="LIM412" s="446"/>
      <c r="LIN412" s="446"/>
      <c r="LIO412" s="446"/>
      <c r="LIP412" s="446"/>
      <c r="LIQ412" s="446"/>
      <c r="LIR412" s="446"/>
      <c r="LIS412" s="446"/>
      <c r="LIT412" s="446"/>
      <c r="LIU412" s="446"/>
      <c r="LIV412" s="446"/>
      <c r="LIW412" s="446"/>
      <c r="LIX412" s="446"/>
      <c r="LIY412" s="446"/>
      <c r="LIZ412" s="446"/>
      <c r="LJA412" s="446"/>
      <c r="LJB412" s="446"/>
      <c r="LJC412" s="446"/>
      <c r="LJD412" s="446"/>
      <c r="LJE412" s="446"/>
      <c r="LJF412" s="446"/>
      <c r="LJG412" s="446"/>
      <c r="LJH412" s="446"/>
      <c r="LJI412" s="446"/>
      <c r="LJJ412" s="446"/>
      <c r="LJK412" s="446"/>
      <c r="LJL412" s="446"/>
      <c r="LJM412" s="446"/>
      <c r="LJN412" s="446"/>
      <c r="LJO412" s="446"/>
      <c r="LJP412" s="446"/>
      <c r="LJQ412" s="446"/>
      <c r="LJR412" s="446"/>
      <c r="LJS412" s="446"/>
      <c r="LJT412" s="446"/>
      <c r="LJU412" s="446"/>
      <c r="LJV412" s="446"/>
      <c r="LJW412" s="446"/>
      <c r="LJX412" s="446"/>
      <c r="LJY412" s="446"/>
      <c r="LJZ412" s="446"/>
      <c r="LKA412" s="446"/>
      <c r="LKB412" s="446"/>
      <c r="LKC412" s="446"/>
      <c r="LKD412" s="446"/>
      <c r="LKE412" s="446"/>
      <c r="LKF412" s="446"/>
      <c r="LKG412" s="446"/>
      <c r="LKH412" s="446"/>
      <c r="LKI412" s="446"/>
      <c r="LKJ412" s="446"/>
      <c r="LKK412" s="446"/>
      <c r="LKL412" s="446"/>
      <c r="LKM412" s="446"/>
      <c r="LKN412" s="446"/>
      <c r="LKO412" s="446"/>
      <c r="LKP412" s="446"/>
      <c r="LKQ412" s="446"/>
      <c r="LKR412" s="446"/>
      <c r="LKS412" s="446"/>
      <c r="LKT412" s="446"/>
      <c r="LKU412" s="446"/>
      <c r="LKV412" s="446"/>
      <c r="LKW412" s="446"/>
      <c r="LKX412" s="446"/>
      <c r="LKY412" s="446"/>
      <c r="LKZ412" s="446"/>
      <c r="LLA412" s="446"/>
      <c r="LLB412" s="446"/>
      <c r="LLC412" s="446"/>
      <c r="LLD412" s="446"/>
      <c r="LLE412" s="446"/>
      <c r="LLF412" s="446"/>
      <c r="LLG412" s="446"/>
      <c r="LLH412" s="446"/>
      <c r="LLI412" s="446"/>
      <c r="LLJ412" s="446"/>
      <c r="LLK412" s="446"/>
      <c r="LLL412" s="446"/>
      <c r="LLM412" s="446"/>
      <c r="LLN412" s="446"/>
      <c r="LLO412" s="446"/>
      <c r="LLP412" s="446"/>
      <c r="LLQ412" s="446"/>
      <c r="LLR412" s="446"/>
      <c r="LLS412" s="446"/>
      <c r="LLT412" s="446"/>
      <c r="LLU412" s="446"/>
      <c r="LLV412" s="446"/>
      <c r="LLW412" s="446"/>
      <c r="LLX412" s="446"/>
      <c r="LLY412" s="446"/>
      <c r="LLZ412" s="446"/>
      <c r="LMA412" s="446"/>
      <c r="LMB412" s="446"/>
      <c r="LMC412" s="446"/>
      <c r="LMD412" s="446"/>
      <c r="LME412" s="446"/>
      <c r="LMF412" s="446"/>
      <c r="LMG412" s="446"/>
      <c r="LMH412" s="446"/>
      <c r="LMI412" s="446"/>
      <c r="LMJ412" s="446"/>
      <c r="LMK412" s="446"/>
      <c r="LML412" s="446"/>
      <c r="LMM412" s="446"/>
      <c r="LMN412" s="446"/>
      <c r="LMO412" s="446"/>
      <c r="LMP412" s="446"/>
      <c r="LMQ412" s="446"/>
      <c r="LMR412" s="446"/>
      <c r="LMS412" s="446"/>
      <c r="LMT412" s="446"/>
      <c r="LMU412" s="446"/>
      <c r="LMV412" s="446"/>
      <c r="LMW412" s="446"/>
      <c r="LMX412" s="446"/>
      <c r="LMY412" s="446"/>
      <c r="LMZ412" s="446"/>
      <c r="LNA412" s="446"/>
      <c r="LNB412" s="446"/>
      <c r="LNC412" s="446"/>
      <c r="LND412" s="446"/>
      <c r="LNE412" s="446"/>
      <c r="LNF412" s="446"/>
      <c r="LNG412" s="446"/>
      <c r="LNH412" s="446"/>
      <c r="LNI412" s="446"/>
      <c r="LNJ412" s="446"/>
      <c r="LNK412" s="446"/>
      <c r="LNL412" s="446"/>
      <c r="LNM412" s="446"/>
      <c r="LNN412" s="446"/>
      <c r="LNO412" s="446"/>
      <c r="LNP412" s="446"/>
      <c r="LNQ412" s="446"/>
      <c r="LNR412" s="446"/>
      <c r="LNS412" s="446"/>
      <c r="LNT412" s="446"/>
      <c r="LNU412" s="446"/>
      <c r="LNV412" s="446"/>
      <c r="LNW412" s="446"/>
      <c r="LNX412" s="446"/>
      <c r="LNY412" s="446"/>
      <c r="LNZ412" s="446"/>
      <c r="LOA412" s="446"/>
      <c r="LOB412" s="446"/>
      <c r="LOC412" s="446"/>
      <c r="LOD412" s="446"/>
      <c r="LOE412" s="446"/>
      <c r="LOF412" s="446"/>
      <c r="LOG412" s="446"/>
      <c r="LOH412" s="446"/>
      <c r="LOI412" s="446"/>
      <c r="LOJ412" s="446"/>
      <c r="LOK412" s="446"/>
      <c r="LOL412" s="446"/>
      <c r="LOM412" s="446"/>
      <c r="LON412" s="446"/>
      <c r="LOO412" s="446"/>
      <c r="LOP412" s="446"/>
      <c r="LOQ412" s="446"/>
      <c r="LOR412" s="446"/>
      <c r="LOS412" s="446"/>
      <c r="LOT412" s="446"/>
      <c r="LOU412" s="446"/>
      <c r="LOV412" s="446"/>
      <c r="LOW412" s="446"/>
      <c r="LOX412" s="446"/>
      <c r="LOY412" s="446"/>
      <c r="LOZ412" s="446"/>
      <c r="LPA412" s="446"/>
      <c r="LPB412" s="446"/>
      <c r="LPC412" s="446"/>
      <c r="LPD412" s="446"/>
      <c r="LPE412" s="446"/>
      <c r="LPF412" s="446"/>
      <c r="LPG412" s="446"/>
      <c r="LPH412" s="446"/>
      <c r="LPI412" s="446"/>
      <c r="LPJ412" s="446"/>
      <c r="LPK412" s="446"/>
      <c r="LPL412" s="446"/>
      <c r="LPM412" s="446"/>
      <c r="LPN412" s="446"/>
      <c r="LPO412" s="446"/>
      <c r="LPP412" s="446"/>
      <c r="LPQ412" s="446"/>
      <c r="LPR412" s="446"/>
      <c r="LPS412" s="446"/>
      <c r="LPT412" s="446"/>
      <c r="LPU412" s="446"/>
      <c r="LPV412" s="446"/>
      <c r="LPW412" s="446"/>
      <c r="LPX412" s="446"/>
      <c r="LPY412" s="446"/>
      <c r="LPZ412" s="446"/>
      <c r="LQA412" s="446"/>
      <c r="LQB412" s="446"/>
      <c r="LQC412" s="446"/>
      <c r="LQD412" s="446"/>
      <c r="LQE412" s="446"/>
      <c r="LQF412" s="446"/>
      <c r="LQG412" s="446"/>
      <c r="LQH412" s="446"/>
      <c r="LQI412" s="446"/>
      <c r="LQJ412" s="446"/>
      <c r="LQK412" s="446"/>
      <c r="LQL412" s="446"/>
      <c r="LQM412" s="446"/>
      <c r="LQN412" s="446"/>
      <c r="LQO412" s="446"/>
      <c r="LQP412" s="446"/>
      <c r="LQQ412" s="446"/>
      <c r="LQR412" s="446"/>
      <c r="LQS412" s="446"/>
      <c r="LQT412" s="446"/>
      <c r="LQU412" s="446"/>
      <c r="LQV412" s="446"/>
      <c r="LQW412" s="446"/>
      <c r="LQX412" s="446"/>
      <c r="LQY412" s="446"/>
      <c r="LQZ412" s="446"/>
      <c r="LRA412" s="446"/>
      <c r="LRB412" s="446"/>
      <c r="LRC412" s="446"/>
      <c r="LRD412" s="446"/>
      <c r="LRE412" s="446"/>
      <c r="LRF412" s="446"/>
      <c r="LRG412" s="446"/>
      <c r="LRH412" s="446"/>
      <c r="LRI412" s="446"/>
      <c r="LRJ412" s="446"/>
      <c r="LRK412" s="446"/>
      <c r="LRL412" s="446"/>
      <c r="LRM412" s="446"/>
      <c r="LRN412" s="446"/>
      <c r="LRO412" s="446"/>
      <c r="LRP412" s="446"/>
      <c r="LRQ412" s="446"/>
      <c r="LRR412" s="446"/>
      <c r="LRS412" s="446"/>
      <c r="LRT412" s="446"/>
      <c r="LRU412" s="446"/>
      <c r="LRV412" s="446"/>
      <c r="LRW412" s="446"/>
      <c r="LRX412" s="446"/>
      <c r="LRY412" s="446"/>
      <c r="LRZ412" s="446"/>
      <c r="LSA412" s="446"/>
      <c r="LSB412" s="446"/>
      <c r="LSC412" s="446"/>
      <c r="LSD412" s="446"/>
      <c r="LSE412" s="446"/>
      <c r="LSF412" s="446"/>
      <c r="LSG412" s="446"/>
      <c r="LSH412" s="446"/>
      <c r="LSI412" s="446"/>
      <c r="LSJ412" s="446"/>
      <c r="LSK412" s="446"/>
      <c r="LSL412" s="446"/>
      <c r="LSM412" s="446"/>
      <c r="LSN412" s="446"/>
      <c r="LSO412" s="446"/>
      <c r="LSP412" s="446"/>
      <c r="LSQ412" s="446"/>
      <c r="LSR412" s="446"/>
      <c r="LSS412" s="446"/>
      <c r="LST412" s="446"/>
      <c r="LSU412" s="446"/>
      <c r="LSV412" s="446"/>
      <c r="LSW412" s="446"/>
      <c r="LSX412" s="446"/>
      <c r="LSY412" s="446"/>
      <c r="LSZ412" s="446"/>
      <c r="LTA412" s="446"/>
      <c r="LTB412" s="446"/>
      <c r="LTC412" s="446"/>
      <c r="LTD412" s="446"/>
      <c r="LTE412" s="446"/>
      <c r="LTF412" s="446"/>
      <c r="LTG412" s="446"/>
      <c r="LTH412" s="446"/>
      <c r="LTI412" s="446"/>
      <c r="LTJ412" s="446"/>
      <c r="LTK412" s="446"/>
      <c r="LTL412" s="446"/>
      <c r="LTM412" s="446"/>
      <c r="LTN412" s="446"/>
      <c r="LTO412" s="446"/>
      <c r="LTP412" s="446"/>
      <c r="LTQ412" s="446"/>
      <c r="LTR412" s="446"/>
      <c r="LTS412" s="446"/>
      <c r="LTT412" s="446"/>
      <c r="LTU412" s="446"/>
      <c r="LTV412" s="446"/>
      <c r="LTW412" s="446"/>
      <c r="LTX412" s="446"/>
      <c r="LTY412" s="446"/>
      <c r="LTZ412" s="446"/>
      <c r="LUA412" s="446"/>
      <c r="LUB412" s="446"/>
      <c r="LUC412" s="446"/>
      <c r="LUD412" s="446"/>
      <c r="LUE412" s="446"/>
      <c r="LUF412" s="446"/>
      <c r="LUG412" s="446"/>
      <c r="LUH412" s="446"/>
      <c r="LUI412" s="446"/>
      <c r="LUJ412" s="446"/>
      <c r="LUK412" s="446"/>
      <c r="LUL412" s="446"/>
      <c r="LUM412" s="446"/>
      <c r="LUN412" s="446"/>
      <c r="LUO412" s="446"/>
      <c r="LUP412" s="446"/>
      <c r="LUQ412" s="446"/>
      <c r="LUR412" s="446"/>
      <c r="LUS412" s="446"/>
      <c r="LUT412" s="446"/>
      <c r="LUU412" s="446"/>
      <c r="LUV412" s="446"/>
      <c r="LUW412" s="446"/>
      <c r="LUX412" s="446"/>
      <c r="LUY412" s="446"/>
      <c r="LUZ412" s="446"/>
      <c r="LVA412" s="446"/>
      <c r="LVB412" s="446"/>
      <c r="LVC412" s="446"/>
      <c r="LVD412" s="446"/>
      <c r="LVE412" s="446"/>
      <c r="LVF412" s="446"/>
      <c r="LVG412" s="446"/>
      <c r="LVH412" s="446"/>
      <c r="LVI412" s="446"/>
      <c r="LVJ412" s="446"/>
      <c r="LVK412" s="446"/>
      <c r="LVL412" s="446"/>
      <c r="LVM412" s="446"/>
      <c r="LVN412" s="446"/>
      <c r="LVO412" s="446"/>
      <c r="LVP412" s="446"/>
      <c r="LVQ412" s="446"/>
      <c r="LVR412" s="446"/>
      <c r="LVS412" s="446"/>
      <c r="LVT412" s="446"/>
      <c r="LVU412" s="446"/>
      <c r="LVV412" s="446"/>
      <c r="LVW412" s="446"/>
      <c r="LVX412" s="446"/>
      <c r="LVY412" s="446"/>
      <c r="LVZ412" s="446"/>
      <c r="LWA412" s="446"/>
      <c r="LWB412" s="446"/>
      <c r="LWC412" s="446"/>
      <c r="LWD412" s="446"/>
      <c r="LWE412" s="446"/>
      <c r="LWF412" s="446"/>
      <c r="LWG412" s="446"/>
      <c r="LWH412" s="446"/>
      <c r="LWI412" s="446"/>
      <c r="LWJ412" s="446"/>
      <c r="LWK412" s="446"/>
      <c r="LWL412" s="446"/>
      <c r="LWM412" s="446"/>
      <c r="LWN412" s="446"/>
      <c r="LWO412" s="446"/>
      <c r="LWP412" s="446"/>
      <c r="LWQ412" s="446"/>
      <c r="LWR412" s="446"/>
      <c r="LWS412" s="446"/>
      <c r="LWT412" s="446"/>
      <c r="LWU412" s="446"/>
      <c r="LWV412" s="446"/>
      <c r="LWW412" s="446"/>
      <c r="LWX412" s="446"/>
      <c r="LWY412" s="446"/>
      <c r="LWZ412" s="446"/>
      <c r="LXA412" s="446"/>
      <c r="LXB412" s="446"/>
      <c r="LXC412" s="446"/>
      <c r="LXD412" s="446"/>
      <c r="LXE412" s="446"/>
      <c r="LXF412" s="446"/>
      <c r="LXG412" s="446"/>
      <c r="LXH412" s="446"/>
      <c r="LXI412" s="446"/>
      <c r="LXJ412" s="446"/>
      <c r="LXK412" s="446"/>
      <c r="LXL412" s="446"/>
      <c r="LXM412" s="446"/>
      <c r="LXN412" s="446"/>
      <c r="LXO412" s="446"/>
      <c r="LXP412" s="446"/>
      <c r="LXQ412" s="446"/>
      <c r="LXR412" s="446"/>
      <c r="LXS412" s="446"/>
      <c r="LXT412" s="446"/>
      <c r="LXU412" s="446"/>
      <c r="LXV412" s="446"/>
      <c r="LXW412" s="446"/>
      <c r="LXX412" s="446"/>
      <c r="LXY412" s="446"/>
      <c r="LXZ412" s="446"/>
      <c r="LYA412" s="446"/>
      <c r="LYB412" s="446"/>
      <c r="LYC412" s="446"/>
      <c r="LYD412" s="446"/>
      <c r="LYE412" s="446"/>
      <c r="LYF412" s="446"/>
      <c r="LYG412" s="446"/>
      <c r="LYH412" s="446"/>
      <c r="LYI412" s="446"/>
      <c r="LYJ412" s="446"/>
      <c r="LYK412" s="446"/>
      <c r="LYL412" s="446"/>
      <c r="LYM412" s="446"/>
      <c r="LYN412" s="446"/>
      <c r="LYO412" s="446"/>
      <c r="LYP412" s="446"/>
      <c r="LYQ412" s="446"/>
      <c r="LYR412" s="446"/>
      <c r="LYS412" s="446"/>
      <c r="LYT412" s="446"/>
      <c r="LYU412" s="446"/>
      <c r="LYV412" s="446"/>
      <c r="LYW412" s="446"/>
      <c r="LYX412" s="446"/>
      <c r="LYY412" s="446"/>
      <c r="LYZ412" s="446"/>
      <c r="LZA412" s="446"/>
      <c r="LZB412" s="446"/>
      <c r="LZC412" s="446"/>
      <c r="LZD412" s="446"/>
      <c r="LZE412" s="446"/>
      <c r="LZF412" s="446"/>
      <c r="LZG412" s="446"/>
      <c r="LZH412" s="446"/>
      <c r="LZI412" s="446"/>
      <c r="LZJ412" s="446"/>
      <c r="LZK412" s="446"/>
      <c r="LZL412" s="446"/>
      <c r="LZM412" s="446"/>
      <c r="LZN412" s="446"/>
      <c r="LZO412" s="446"/>
      <c r="LZP412" s="446"/>
      <c r="LZQ412" s="446"/>
      <c r="LZR412" s="446"/>
      <c r="LZS412" s="446"/>
      <c r="LZT412" s="446"/>
      <c r="LZU412" s="446"/>
      <c r="LZV412" s="446"/>
      <c r="LZW412" s="446"/>
      <c r="LZX412" s="446"/>
      <c r="LZY412" s="446"/>
      <c r="LZZ412" s="446"/>
      <c r="MAA412" s="446"/>
      <c r="MAB412" s="446"/>
      <c r="MAC412" s="446"/>
      <c r="MAD412" s="446"/>
      <c r="MAE412" s="446"/>
      <c r="MAF412" s="446"/>
      <c r="MAG412" s="446"/>
      <c r="MAH412" s="446"/>
      <c r="MAI412" s="446"/>
      <c r="MAJ412" s="446"/>
      <c r="MAK412" s="446"/>
      <c r="MAL412" s="446"/>
      <c r="MAM412" s="446"/>
      <c r="MAN412" s="446"/>
      <c r="MAO412" s="446"/>
      <c r="MAP412" s="446"/>
      <c r="MAQ412" s="446"/>
      <c r="MAR412" s="446"/>
      <c r="MAS412" s="446"/>
      <c r="MAT412" s="446"/>
      <c r="MAU412" s="446"/>
      <c r="MAV412" s="446"/>
      <c r="MAW412" s="446"/>
      <c r="MAX412" s="446"/>
      <c r="MAY412" s="446"/>
      <c r="MAZ412" s="446"/>
      <c r="MBA412" s="446"/>
      <c r="MBB412" s="446"/>
      <c r="MBC412" s="446"/>
      <c r="MBD412" s="446"/>
      <c r="MBE412" s="446"/>
      <c r="MBF412" s="446"/>
      <c r="MBG412" s="446"/>
      <c r="MBH412" s="446"/>
      <c r="MBI412" s="446"/>
      <c r="MBJ412" s="446"/>
      <c r="MBK412" s="446"/>
      <c r="MBL412" s="446"/>
      <c r="MBM412" s="446"/>
      <c r="MBN412" s="446"/>
      <c r="MBO412" s="446"/>
      <c r="MBP412" s="446"/>
      <c r="MBQ412" s="446"/>
      <c r="MBR412" s="446"/>
      <c r="MBS412" s="446"/>
      <c r="MBT412" s="446"/>
      <c r="MBU412" s="446"/>
      <c r="MBV412" s="446"/>
      <c r="MBW412" s="446"/>
      <c r="MBX412" s="446"/>
      <c r="MBY412" s="446"/>
      <c r="MBZ412" s="446"/>
      <c r="MCA412" s="446"/>
      <c r="MCB412" s="446"/>
      <c r="MCC412" s="446"/>
      <c r="MCD412" s="446"/>
      <c r="MCE412" s="446"/>
      <c r="MCF412" s="446"/>
      <c r="MCG412" s="446"/>
      <c r="MCH412" s="446"/>
      <c r="MCI412" s="446"/>
      <c r="MCJ412" s="446"/>
      <c r="MCK412" s="446"/>
      <c r="MCL412" s="446"/>
      <c r="MCM412" s="446"/>
      <c r="MCN412" s="446"/>
      <c r="MCO412" s="446"/>
      <c r="MCP412" s="446"/>
      <c r="MCQ412" s="446"/>
      <c r="MCR412" s="446"/>
      <c r="MCS412" s="446"/>
      <c r="MCT412" s="446"/>
      <c r="MCU412" s="446"/>
      <c r="MCV412" s="446"/>
      <c r="MCW412" s="446"/>
      <c r="MCX412" s="446"/>
      <c r="MCY412" s="446"/>
      <c r="MCZ412" s="446"/>
      <c r="MDA412" s="446"/>
      <c r="MDB412" s="446"/>
      <c r="MDC412" s="446"/>
      <c r="MDD412" s="446"/>
      <c r="MDE412" s="446"/>
      <c r="MDF412" s="446"/>
      <c r="MDG412" s="446"/>
      <c r="MDH412" s="446"/>
      <c r="MDI412" s="446"/>
      <c r="MDJ412" s="446"/>
      <c r="MDK412" s="446"/>
      <c r="MDL412" s="446"/>
      <c r="MDM412" s="446"/>
      <c r="MDN412" s="446"/>
      <c r="MDO412" s="446"/>
      <c r="MDP412" s="446"/>
      <c r="MDQ412" s="446"/>
      <c r="MDR412" s="446"/>
      <c r="MDS412" s="446"/>
      <c r="MDT412" s="446"/>
      <c r="MDU412" s="446"/>
      <c r="MDV412" s="446"/>
      <c r="MDW412" s="446"/>
      <c r="MDX412" s="446"/>
      <c r="MDY412" s="446"/>
      <c r="MDZ412" s="446"/>
      <c r="MEA412" s="446"/>
      <c r="MEB412" s="446"/>
      <c r="MEC412" s="446"/>
      <c r="MED412" s="446"/>
      <c r="MEE412" s="446"/>
      <c r="MEF412" s="446"/>
      <c r="MEG412" s="446"/>
      <c r="MEH412" s="446"/>
      <c r="MEI412" s="446"/>
      <c r="MEJ412" s="446"/>
      <c r="MEK412" s="446"/>
      <c r="MEL412" s="446"/>
      <c r="MEM412" s="446"/>
      <c r="MEN412" s="446"/>
      <c r="MEO412" s="446"/>
      <c r="MEP412" s="446"/>
      <c r="MEQ412" s="446"/>
      <c r="MER412" s="446"/>
      <c r="MES412" s="446"/>
      <c r="MET412" s="446"/>
      <c r="MEU412" s="446"/>
      <c r="MEV412" s="446"/>
      <c r="MEW412" s="446"/>
      <c r="MEX412" s="446"/>
      <c r="MEY412" s="446"/>
      <c r="MEZ412" s="446"/>
      <c r="MFA412" s="446"/>
      <c r="MFB412" s="446"/>
      <c r="MFC412" s="446"/>
      <c r="MFD412" s="446"/>
      <c r="MFE412" s="446"/>
      <c r="MFF412" s="446"/>
      <c r="MFG412" s="446"/>
      <c r="MFH412" s="446"/>
      <c r="MFI412" s="446"/>
      <c r="MFJ412" s="446"/>
      <c r="MFK412" s="446"/>
      <c r="MFL412" s="446"/>
      <c r="MFM412" s="446"/>
      <c r="MFN412" s="446"/>
      <c r="MFO412" s="446"/>
      <c r="MFP412" s="446"/>
      <c r="MFQ412" s="446"/>
      <c r="MFR412" s="446"/>
      <c r="MFS412" s="446"/>
      <c r="MFT412" s="446"/>
      <c r="MFU412" s="446"/>
      <c r="MFV412" s="446"/>
      <c r="MFW412" s="446"/>
      <c r="MFX412" s="446"/>
      <c r="MFY412" s="446"/>
      <c r="MFZ412" s="446"/>
      <c r="MGA412" s="446"/>
      <c r="MGB412" s="446"/>
      <c r="MGC412" s="446"/>
      <c r="MGD412" s="446"/>
      <c r="MGE412" s="446"/>
      <c r="MGF412" s="446"/>
      <c r="MGG412" s="446"/>
      <c r="MGH412" s="446"/>
      <c r="MGI412" s="446"/>
      <c r="MGJ412" s="446"/>
      <c r="MGK412" s="446"/>
      <c r="MGL412" s="446"/>
      <c r="MGM412" s="446"/>
      <c r="MGN412" s="446"/>
      <c r="MGO412" s="446"/>
      <c r="MGP412" s="446"/>
      <c r="MGQ412" s="446"/>
      <c r="MGR412" s="446"/>
      <c r="MGS412" s="446"/>
      <c r="MGT412" s="446"/>
      <c r="MGU412" s="446"/>
      <c r="MGV412" s="446"/>
      <c r="MGW412" s="446"/>
      <c r="MGX412" s="446"/>
      <c r="MGY412" s="446"/>
      <c r="MGZ412" s="446"/>
      <c r="MHA412" s="446"/>
      <c r="MHB412" s="446"/>
      <c r="MHC412" s="446"/>
      <c r="MHD412" s="446"/>
      <c r="MHE412" s="446"/>
      <c r="MHF412" s="446"/>
      <c r="MHG412" s="446"/>
      <c r="MHH412" s="446"/>
      <c r="MHI412" s="446"/>
      <c r="MHJ412" s="446"/>
      <c r="MHK412" s="446"/>
      <c r="MHL412" s="446"/>
      <c r="MHM412" s="446"/>
      <c r="MHN412" s="446"/>
      <c r="MHO412" s="446"/>
      <c r="MHP412" s="446"/>
      <c r="MHQ412" s="446"/>
      <c r="MHR412" s="446"/>
      <c r="MHS412" s="446"/>
      <c r="MHT412" s="446"/>
      <c r="MHU412" s="446"/>
      <c r="MHV412" s="446"/>
      <c r="MHW412" s="446"/>
      <c r="MHX412" s="446"/>
      <c r="MHY412" s="446"/>
      <c r="MHZ412" s="446"/>
      <c r="MIA412" s="446"/>
      <c r="MIB412" s="446"/>
      <c r="MIC412" s="446"/>
      <c r="MID412" s="446"/>
      <c r="MIE412" s="446"/>
      <c r="MIF412" s="446"/>
      <c r="MIG412" s="446"/>
      <c r="MIH412" s="446"/>
      <c r="MII412" s="446"/>
      <c r="MIJ412" s="446"/>
      <c r="MIK412" s="446"/>
      <c r="MIL412" s="446"/>
      <c r="MIM412" s="446"/>
      <c r="MIN412" s="446"/>
      <c r="MIO412" s="446"/>
      <c r="MIP412" s="446"/>
      <c r="MIQ412" s="446"/>
      <c r="MIR412" s="446"/>
      <c r="MIS412" s="446"/>
      <c r="MIT412" s="446"/>
      <c r="MIU412" s="446"/>
      <c r="MIV412" s="446"/>
      <c r="MIW412" s="446"/>
      <c r="MIX412" s="446"/>
      <c r="MIY412" s="446"/>
      <c r="MIZ412" s="446"/>
      <c r="MJA412" s="446"/>
      <c r="MJB412" s="446"/>
      <c r="MJC412" s="446"/>
      <c r="MJD412" s="446"/>
      <c r="MJE412" s="446"/>
      <c r="MJF412" s="446"/>
      <c r="MJG412" s="446"/>
      <c r="MJH412" s="446"/>
      <c r="MJI412" s="446"/>
      <c r="MJJ412" s="446"/>
      <c r="MJK412" s="446"/>
      <c r="MJL412" s="446"/>
      <c r="MJM412" s="446"/>
      <c r="MJN412" s="446"/>
      <c r="MJO412" s="446"/>
      <c r="MJP412" s="446"/>
      <c r="MJQ412" s="446"/>
      <c r="MJR412" s="446"/>
      <c r="MJS412" s="446"/>
      <c r="MJT412" s="446"/>
      <c r="MJU412" s="446"/>
      <c r="MJV412" s="446"/>
      <c r="MJW412" s="446"/>
      <c r="MJX412" s="446"/>
      <c r="MJY412" s="446"/>
      <c r="MJZ412" s="446"/>
      <c r="MKA412" s="446"/>
      <c r="MKB412" s="446"/>
      <c r="MKC412" s="446"/>
      <c r="MKD412" s="446"/>
      <c r="MKE412" s="446"/>
      <c r="MKF412" s="446"/>
      <c r="MKG412" s="446"/>
      <c r="MKH412" s="446"/>
      <c r="MKI412" s="446"/>
      <c r="MKJ412" s="446"/>
      <c r="MKK412" s="446"/>
      <c r="MKL412" s="446"/>
      <c r="MKM412" s="446"/>
      <c r="MKN412" s="446"/>
      <c r="MKO412" s="446"/>
      <c r="MKP412" s="446"/>
      <c r="MKQ412" s="446"/>
      <c r="MKR412" s="446"/>
      <c r="MKS412" s="446"/>
      <c r="MKT412" s="446"/>
      <c r="MKU412" s="446"/>
      <c r="MKV412" s="446"/>
      <c r="MKW412" s="446"/>
      <c r="MKX412" s="446"/>
      <c r="MKY412" s="446"/>
      <c r="MKZ412" s="446"/>
      <c r="MLA412" s="446"/>
      <c r="MLB412" s="446"/>
      <c r="MLC412" s="446"/>
      <c r="MLD412" s="446"/>
      <c r="MLE412" s="446"/>
      <c r="MLF412" s="446"/>
      <c r="MLG412" s="446"/>
      <c r="MLH412" s="446"/>
      <c r="MLI412" s="446"/>
      <c r="MLJ412" s="446"/>
      <c r="MLK412" s="446"/>
      <c r="MLL412" s="446"/>
      <c r="MLM412" s="446"/>
      <c r="MLN412" s="446"/>
      <c r="MLO412" s="446"/>
      <c r="MLP412" s="446"/>
      <c r="MLQ412" s="446"/>
      <c r="MLR412" s="446"/>
      <c r="MLS412" s="446"/>
      <c r="MLT412" s="446"/>
      <c r="MLU412" s="446"/>
      <c r="MLV412" s="446"/>
      <c r="MLW412" s="446"/>
      <c r="MLX412" s="446"/>
      <c r="MLY412" s="446"/>
      <c r="MLZ412" s="446"/>
      <c r="MMA412" s="446"/>
      <c r="MMB412" s="446"/>
      <c r="MMC412" s="446"/>
      <c r="MMD412" s="446"/>
      <c r="MME412" s="446"/>
      <c r="MMF412" s="446"/>
      <c r="MMG412" s="446"/>
      <c r="MMH412" s="446"/>
      <c r="MMI412" s="446"/>
      <c r="MMJ412" s="446"/>
      <c r="MMK412" s="446"/>
      <c r="MML412" s="446"/>
      <c r="MMM412" s="446"/>
      <c r="MMN412" s="446"/>
      <c r="MMO412" s="446"/>
      <c r="MMP412" s="446"/>
      <c r="MMQ412" s="446"/>
      <c r="MMR412" s="446"/>
      <c r="MMS412" s="446"/>
      <c r="MMT412" s="446"/>
      <c r="MMU412" s="446"/>
      <c r="MMV412" s="446"/>
      <c r="MMW412" s="446"/>
      <c r="MMX412" s="446"/>
      <c r="MMY412" s="446"/>
      <c r="MMZ412" s="446"/>
      <c r="MNA412" s="446"/>
      <c r="MNB412" s="446"/>
      <c r="MNC412" s="446"/>
      <c r="MND412" s="446"/>
      <c r="MNE412" s="446"/>
      <c r="MNF412" s="446"/>
      <c r="MNG412" s="446"/>
      <c r="MNH412" s="446"/>
      <c r="MNI412" s="446"/>
      <c r="MNJ412" s="446"/>
      <c r="MNK412" s="446"/>
      <c r="MNL412" s="446"/>
      <c r="MNM412" s="446"/>
      <c r="MNN412" s="446"/>
      <c r="MNO412" s="446"/>
      <c r="MNP412" s="446"/>
      <c r="MNQ412" s="446"/>
      <c r="MNR412" s="446"/>
      <c r="MNS412" s="446"/>
      <c r="MNT412" s="446"/>
      <c r="MNU412" s="446"/>
      <c r="MNV412" s="446"/>
      <c r="MNW412" s="446"/>
      <c r="MNX412" s="446"/>
      <c r="MNY412" s="446"/>
      <c r="MNZ412" s="446"/>
      <c r="MOA412" s="446"/>
      <c r="MOB412" s="446"/>
      <c r="MOC412" s="446"/>
      <c r="MOD412" s="446"/>
      <c r="MOE412" s="446"/>
      <c r="MOF412" s="446"/>
      <c r="MOG412" s="446"/>
      <c r="MOH412" s="446"/>
      <c r="MOI412" s="446"/>
      <c r="MOJ412" s="446"/>
      <c r="MOK412" s="446"/>
      <c r="MOL412" s="446"/>
      <c r="MOM412" s="446"/>
      <c r="MON412" s="446"/>
      <c r="MOO412" s="446"/>
      <c r="MOP412" s="446"/>
      <c r="MOQ412" s="446"/>
      <c r="MOR412" s="446"/>
      <c r="MOS412" s="446"/>
      <c r="MOT412" s="446"/>
      <c r="MOU412" s="446"/>
      <c r="MOV412" s="446"/>
      <c r="MOW412" s="446"/>
      <c r="MOX412" s="446"/>
      <c r="MOY412" s="446"/>
      <c r="MOZ412" s="446"/>
      <c r="MPA412" s="446"/>
      <c r="MPB412" s="446"/>
      <c r="MPC412" s="446"/>
      <c r="MPD412" s="446"/>
      <c r="MPE412" s="446"/>
      <c r="MPF412" s="446"/>
      <c r="MPG412" s="446"/>
      <c r="MPH412" s="446"/>
      <c r="MPI412" s="446"/>
      <c r="MPJ412" s="446"/>
      <c r="MPK412" s="446"/>
      <c r="MPL412" s="446"/>
      <c r="MPM412" s="446"/>
      <c r="MPN412" s="446"/>
      <c r="MPO412" s="446"/>
      <c r="MPP412" s="446"/>
      <c r="MPQ412" s="446"/>
      <c r="MPR412" s="446"/>
      <c r="MPS412" s="446"/>
      <c r="MPT412" s="446"/>
      <c r="MPU412" s="446"/>
      <c r="MPV412" s="446"/>
      <c r="MPW412" s="446"/>
      <c r="MPX412" s="446"/>
      <c r="MPY412" s="446"/>
      <c r="MPZ412" s="446"/>
      <c r="MQA412" s="446"/>
      <c r="MQB412" s="446"/>
      <c r="MQC412" s="446"/>
      <c r="MQD412" s="446"/>
      <c r="MQE412" s="446"/>
      <c r="MQF412" s="446"/>
      <c r="MQG412" s="446"/>
      <c r="MQH412" s="446"/>
      <c r="MQI412" s="446"/>
      <c r="MQJ412" s="446"/>
      <c r="MQK412" s="446"/>
      <c r="MQL412" s="446"/>
      <c r="MQM412" s="446"/>
      <c r="MQN412" s="446"/>
      <c r="MQO412" s="446"/>
      <c r="MQP412" s="446"/>
      <c r="MQQ412" s="446"/>
      <c r="MQR412" s="446"/>
      <c r="MQS412" s="446"/>
      <c r="MQT412" s="446"/>
      <c r="MQU412" s="446"/>
      <c r="MQV412" s="446"/>
      <c r="MQW412" s="446"/>
      <c r="MQX412" s="446"/>
      <c r="MQY412" s="446"/>
      <c r="MQZ412" s="446"/>
      <c r="MRA412" s="446"/>
      <c r="MRB412" s="446"/>
      <c r="MRC412" s="446"/>
      <c r="MRD412" s="446"/>
      <c r="MRE412" s="446"/>
      <c r="MRF412" s="446"/>
      <c r="MRG412" s="446"/>
      <c r="MRH412" s="446"/>
      <c r="MRI412" s="446"/>
      <c r="MRJ412" s="446"/>
      <c r="MRK412" s="446"/>
      <c r="MRL412" s="446"/>
      <c r="MRM412" s="446"/>
      <c r="MRN412" s="446"/>
      <c r="MRO412" s="446"/>
      <c r="MRP412" s="446"/>
      <c r="MRQ412" s="446"/>
      <c r="MRR412" s="446"/>
      <c r="MRS412" s="446"/>
      <c r="MRT412" s="446"/>
      <c r="MRU412" s="446"/>
      <c r="MRV412" s="446"/>
      <c r="MRW412" s="446"/>
      <c r="MRX412" s="446"/>
      <c r="MRY412" s="446"/>
      <c r="MRZ412" s="446"/>
      <c r="MSA412" s="446"/>
      <c r="MSB412" s="446"/>
      <c r="MSC412" s="446"/>
      <c r="MSD412" s="446"/>
      <c r="MSE412" s="446"/>
      <c r="MSF412" s="446"/>
      <c r="MSG412" s="446"/>
      <c r="MSH412" s="446"/>
      <c r="MSI412" s="446"/>
      <c r="MSJ412" s="446"/>
      <c r="MSK412" s="446"/>
      <c r="MSL412" s="446"/>
      <c r="MSM412" s="446"/>
      <c r="MSN412" s="446"/>
      <c r="MSO412" s="446"/>
      <c r="MSP412" s="446"/>
      <c r="MSQ412" s="446"/>
      <c r="MSR412" s="446"/>
      <c r="MSS412" s="446"/>
      <c r="MST412" s="446"/>
      <c r="MSU412" s="446"/>
      <c r="MSV412" s="446"/>
      <c r="MSW412" s="446"/>
      <c r="MSX412" s="446"/>
      <c r="MSY412" s="446"/>
      <c r="MSZ412" s="446"/>
      <c r="MTA412" s="446"/>
      <c r="MTB412" s="446"/>
      <c r="MTC412" s="446"/>
      <c r="MTD412" s="446"/>
      <c r="MTE412" s="446"/>
      <c r="MTF412" s="446"/>
      <c r="MTG412" s="446"/>
      <c r="MTH412" s="446"/>
      <c r="MTI412" s="446"/>
      <c r="MTJ412" s="446"/>
      <c r="MTK412" s="446"/>
      <c r="MTL412" s="446"/>
      <c r="MTM412" s="446"/>
      <c r="MTN412" s="446"/>
      <c r="MTO412" s="446"/>
      <c r="MTP412" s="446"/>
      <c r="MTQ412" s="446"/>
      <c r="MTR412" s="446"/>
      <c r="MTS412" s="446"/>
      <c r="MTT412" s="446"/>
      <c r="MTU412" s="446"/>
      <c r="MTV412" s="446"/>
      <c r="MTW412" s="446"/>
      <c r="MTX412" s="446"/>
      <c r="MTY412" s="446"/>
      <c r="MTZ412" s="446"/>
      <c r="MUA412" s="446"/>
      <c r="MUB412" s="446"/>
      <c r="MUC412" s="446"/>
      <c r="MUD412" s="446"/>
      <c r="MUE412" s="446"/>
      <c r="MUF412" s="446"/>
      <c r="MUG412" s="446"/>
      <c r="MUH412" s="446"/>
      <c r="MUI412" s="446"/>
      <c r="MUJ412" s="446"/>
      <c r="MUK412" s="446"/>
      <c r="MUL412" s="446"/>
      <c r="MUM412" s="446"/>
      <c r="MUN412" s="446"/>
      <c r="MUO412" s="446"/>
      <c r="MUP412" s="446"/>
      <c r="MUQ412" s="446"/>
      <c r="MUR412" s="446"/>
      <c r="MUS412" s="446"/>
      <c r="MUT412" s="446"/>
      <c r="MUU412" s="446"/>
      <c r="MUV412" s="446"/>
      <c r="MUW412" s="446"/>
      <c r="MUX412" s="446"/>
      <c r="MUY412" s="446"/>
      <c r="MUZ412" s="446"/>
      <c r="MVA412" s="446"/>
      <c r="MVB412" s="446"/>
      <c r="MVC412" s="446"/>
      <c r="MVD412" s="446"/>
      <c r="MVE412" s="446"/>
      <c r="MVF412" s="446"/>
      <c r="MVG412" s="446"/>
      <c r="MVH412" s="446"/>
      <c r="MVI412" s="446"/>
      <c r="MVJ412" s="446"/>
      <c r="MVK412" s="446"/>
      <c r="MVL412" s="446"/>
      <c r="MVM412" s="446"/>
      <c r="MVN412" s="446"/>
      <c r="MVO412" s="446"/>
      <c r="MVP412" s="446"/>
      <c r="MVQ412" s="446"/>
      <c r="MVR412" s="446"/>
      <c r="MVS412" s="446"/>
      <c r="MVT412" s="446"/>
      <c r="MVU412" s="446"/>
      <c r="MVV412" s="446"/>
      <c r="MVW412" s="446"/>
      <c r="MVX412" s="446"/>
      <c r="MVY412" s="446"/>
      <c r="MVZ412" s="446"/>
      <c r="MWA412" s="446"/>
      <c r="MWB412" s="446"/>
      <c r="MWC412" s="446"/>
      <c r="MWD412" s="446"/>
      <c r="MWE412" s="446"/>
      <c r="MWF412" s="446"/>
      <c r="MWG412" s="446"/>
      <c r="MWH412" s="446"/>
      <c r="MWI412" s="446"/>
      <c r="MWJ412" s="446"/>
      <c r="MWK412" s="446"/>
      <c r="MWL412" s="446"/>
      <c r="MWM412" s="446"/>
      <c r="MWN412" s="446"/>
      <c r="MWO412" s="446"/>
      <c r="MWP412" s="446"/>
      <c r="MWQ412" s="446"/>
      <c r="MWR412" s="446"/>
      <c r="MWS412" s="446"/>
      <c r="MWT412" s="446"/>
      <c r="MWU412" s="446"/>
      <c r="MWV412" s="446"/>
      <c r="MWW412" s="446"/>
      <c r="MWX412" s="446"/>
      <c r="MWY412" s="446"/>
      <c r="MWZ412" s="446"/>
      <c r="MXA412" s="446"/>
      <c r="MXB412" s="446"/>
      <c r="MXC412" s="446"/>
      <c r="MXD412" s="446"/>
      <c r="MXE412" s="446"/>
      <c r="MXF412" s="446"/>
      <c r="MXG412" s="446"/>
      <c r="MXH412" s="446"/>
      <c r="MXI412" s="446"/>
      <c r="MXJ412" s="446"/>
      <c r="MXK412" s="446"/>
      <c r="MXL412" s="446"/>
      <c r="MXM412" s="446"/>
      <c r="MXN412" s="446"/>
      <c r="MXO412" s="446"/>
      <c r="MXP412" s="446"/>
      <c r="MXQ412" s="446"/>
      <c r="MXR412" s="446"/>
      <c r="MXS412" s="446"/>
      <c r="MXT412" s="446"/>
      <c r="MXU412" s="446"/>
      <c r="MXV412" s="446"/>
      <c r="MXW412" s="446"/>
      <c r="MXX412" s="446"/>
      <c r="MXY412" s="446"/>
      <c r="MXZ412" s="446"/>
      <c r="MYA412" s="446"/>
      <c r="MYB412" s="446"/>
      <c r="MYC412" s="446"/>
      <c r="MYD412" s="446"/>
      <c r="MYE412" s="446"/>
      <c r="MYF412" s="446"/>
      <c r="MYG412" s="446"/>
      <c r="MYH412" s="446"/>
      <c r="MYI412" s="446"/>
      <c r="MYJ412" s="446"/>
      <c r="MYK412" s="446"/>
      <c r="MYL412" s="446"/>
      <c r="MYM412" s="446"/>
      <c r="MYN412" s="446"/>
      <c r="MYO412" s="446"/>
      <c r="MYP412" s="446"/>
      <c r="MYQ412" s="446"/>
      <c r="MYR412" s="446"/>
      <c r="MYS412" s="446"/>
      <c r="MYT412" s="446"/>
      <c r="MYU412" s="446"/>
      <c r="MYV412" s="446"/>
      <c r="MYW412" s="446"/>
      <c r="MYX412" s="446"/>
      <c r="MYY412" s="446"/>
      <c r="MYZ412" s="446"/>
      <c r="MZA412" s="446"/>
      <c r="MZB412" s="446"/>
      <c r="MZC412" s="446"/>
      <c r="MZD412" s="446"/>
      <c r="MZE412" s="446"/>
      <c r="MZF412" s="446"/>
      <c r="MZG412" s="446"/>
      <c r="MZH412" s="446"/>
      <c r="MZI412" s="446"/>
      <c r="MZJ412" s="446"/>
      <c r="MZK412" s="446"/>
      <c r="MZL412" s="446"/>
      <c r="MZM412" s="446"/>
      <c r="MZN412" s="446"/>
      <c r="MZO412" s="446"/>
      <c r="MZP412" s="446"/>
      <c r="MZQ412" s="446"/>
      <c r="MZR412" s="446"/>
      <c r="MZS412" s="446"/>
      <c r="MZT412" s="446"/>
      <c r="MZU412" s="446"/>
      <c r="MZV412" s="446"/>
      <c r="MZW412" s="446"/>
      <c r="MZX412" s="446"/>
      <c r="MZY412" s="446"/>
      <c r="MZZ412" s="446"/>
      <c r="NAA412" s="446"/>
      <c r="NAB412" s="446"/>
      <c r="NAC412" s="446"/>
      <c r="NAD412" s="446"/>
      <c r="NAE412" s="446"/>
      <c r="NAF412" s="446"/>
      <c r="NAG412" s="446"/>
      <c r="NAH412" s="446"/>
      <c r="NAI412" s="446"/>
      <c r="NAJ412" s="446"/>
      <c r="NAK412" s="446"/>
      <c r="NAL412" s="446"/>
      <c r="NAM412" s="446"/>
      <c r="NAN412" s="446"/>
      <c r="NAO412" s="446"/>
      <c r="NAP412" s="446"/>
      <c r="NAQ412" s="446"/>
      <c r="NAR412" s="446"/>
      <c r="NAS412" s="446"/>
      <c r="NAT412" s="446"/>
      <c r="NAU412" s="446"/>
      <c r="NAV412" s="446"/>
      <c r="NAW412" s="446"/>
      <c r="NAX412" s="446"/>
      <c r="NAY412" s="446"/>
      <c r="NAZ412" s="446"/>
      <c r="NBA412" s="446"/>
      <c r="NBB412" s="446"/>
      <c r="NBC412" s="446"/>
      <c r="NBD412" s="446"/>
      <c r="NBE412" s="446"/>
      <c r="NBF412" s="446"/>
      <c r="NBG412" s="446"/>
      <c r="NBH412" s="446"/>
      <c r="NBI412" s="446"/>
      <c r="NBJ412" s="446"/>
      <c r="NBK412" s="446"/>
      <c r="NBL412" s="446"/>
      <c r="NBM412" s="446"/>
      <c r="NBN412" s="446"/>
      <c r="NBO412" s="446"/>
      <c r="NBP412" s="446"/>
      <c r="NBQ412" s="446"/>
      <c r="NBR412" s="446"/>
      <c r="NBS412" s="446"/>
      <c r="NBT412" s="446"/>
      <c r="NBU412" s="446"/>
      <c r="NBV412" s="446"/>
      <c r="NBW412" s="446"/>
      <c r="NBX412" s="446"/>
      <c r="NBY412" s="446"/>
      <c r="NBZ412" s="446"/>
      <c r="NCA412" s="446"/>
      <c r="NCB412" s="446"/>
      <c r="NCC412" s="446"/>
      <c r="NCD412" s="446"/>
      <c r="NCE412" s="446"/>
      <c r="NCF412" s="446"/>
      <c r="NCG412" s="446"/>
      <c r="NCH412" s="446"/>
      <c r="NCI412" s="446"/>
      <c r="NCJ412" s="446"/>
      <c r="NCK412" s="446"/>
      <c r="NCL412" s="446"/>
      <c r="NCM412" s="446"/>
      <c r="NCN412" s="446"/>
      <c r="NCO412" s="446"/>
      <c r="NCP412" s="446"/>
      <c r="NCQ412" s="446"/>
      <c r="NCR412" s="446"/>
      <c r="NCS412" s="446"/>
      <c r="NCT412" s="446"/>
      <c r="NCU412" s="446"/>
      <c r="NCV412" s="446"/>
      <c r="NCW412" s="446"/>
      <c r="NCX412" s="446"/>
      <c r="NCY412" s="446"/>
      <c r="NCZ412" s="446"/>
      <c r="NDA412" s="446"/>
      <c r="NDB412" s="446"/>
      <c r="NDC412" s="446"/>
      <c r="NDD412" s="446"/>
      <c r="NDE412" s="446"/>
      <c r="NDF412" s="446"/>
      <c r="NDG412" s="446"/>
      <c r="NDH412" s="446"/>
      <c r="NDI412" s="446"/>
      <c r="NDJ412" s="446"/>
      <c r="NDK412" s="446"/>
      <c r="NDL412" s="446"/>
      <c r="NDM412" s="446"/>
      <c r="NDN412" s="446"/>
      <c r="NDO412" s="446"/>
      <c r="NDP412" s="446"/>
      <c r="NDQ412" s="446"/>
      <c r="NDR412" s="446"/>
      <c r="NDS412" s="446"/>
      <c r="NDT412" s="446"/>
      <c r="NDU412" s="446"/>
      <c r="NDV412" s="446"/>
      <c r="NDW412" s="446"/>
      <c r="NDX412" s="446"/>
      <c r="NDY412" s="446"/>
      <c r="NDZ412" s="446"/>
      <c r="NEA412" s="446"/>
      <c r="NEB412" s="446"/>
      <c r="NEC412" s="446"/>
      <c r="NED412" s="446"/>
      <c r="NEE412" s="446"/>
      <c r="NEF412" s="446"/>
      <c r="NEG412" s="446"/>
      <c r="NEH412" s="446"/>
      <c r="NEI412" s="446"/>
      <c r="NEJ412" s="446"/>
      <c r="NEK412" s="446"/>
      <c r="NEL412" s="446"/>
      <c r="NEM412" s="446"/>
      <c r="NEN412" s="446"/>
      <c r="NEO412" s="446"/>
      <c r="NEP412" s="446"/>
      <c r="NEQ412" s="446"/>
      <c r="NER412" s="446"/>
      <c r="NES412" s="446"/>
      <c r="NET412" s="446"/>
      <c r="NEU412" s="446"/>
      <c r="NEV412" s="446"/>
      <c r="NEW412" s="446"/>
      <c r="NEX412" s="446"/>
      <c r="NEY412" s="446"/>
      <c r="NEZ412" s="446"/>
      <c r="NFA412" s="446"/>
      <c r="NFB412" s="446"/>
      <c r="NFC412" s="446"/>
      <c r="NFD412" s="446"/>
      <c r="NFE412" s="446"/>
      <c r="NFF412" s="446"/>
      <c r="NFG412" s="446"/>
      <c r="NFH412" s="446"/>
      <c r="NFI412" s="446"/>
      <c r="NFJ412" s="446"/>
      <c r="NFK412" s="446"/>
      <c r="NFL412" s="446"/>
      <c r="NFM412" s="446"/>
      <c r="NFN412" s="446"/>
      <c r="NFO412" s="446"/>
      <c r="NFP412" s="446"/>
      <c r="NFQ412" s="446"/>
      <c r="NFR412" s="446"/>
      <c r="NFS412" s="446"/>
      <c r="NFT412" s="446"/>
      <c r="NFU412" s="446"/>
      <c r="NFV412" s="446"/>
      <c r="NFW412" s="446"/>
      <c r="NFX412" s="446"/>
      <c r="NFY412" s="446"/>
      <c r="NFZ412" s="446"/>
      <c r="NGA412" s="446"/>
      <c r="NGB412" s="446"/>
      <c r="NGC412" s="446"/>
      <c r="NGD412" s="446"/>
      <c r="NGE412" s="446"/>
      <c r="NGF412" s="446"/>
      <c r="NGG412" s="446"/>
      <c r="NGH412" s="446"/>
      <c r="NGI412" s="446"/>
      <c r="NGJ412" s="446"/>
      <c r="NGK412" s="446"/>
      <c r="NGL412" s="446"/>
      <c r="NGM412" s="446"/>
      <c r="NGN412" s="446"/>
      <c r="NGO412" s="446"/>
      <c r="NGP412" s="446"/>
      <c r="NGQ412" s="446"/>
      <c r="NGR412" s="446"/>
      <c r="NGS412" s="446"/>
      <c r="NGT412" s="446"/>
      <c r="NGU412" s="446"/>
      <c r="NGV412" s="446"/>
      <c r="NGW412" s="446"/>
      <c r="NGX412" s="446"/>
      <c r="NGY412" s="446"/>
      <c r="NGZ412" s="446"/>
      <c r="NHA412" s="446"/>
      <c r="NHB412" s="446"/>
      <c r="NHC412" s="446"/>
      <c r="NHD412" s="446"/>
      <c r="NHE412" s="446"/>
      <c r="NHF412" s="446"/>
      <c r="NHG412" s="446"/>
      <c r="NHH412" s="446"/>
      <c r="NHI412" s="446"/>
      <c r="NHJ412" s="446"/>
      <c r="NHK412" s="446"/>
      <c r="NHL412" s="446"/>
      <c r="NHM412" s="446"/>
      <c r="NHN412" s="446"/>
      <c r="NHO412" s="446"/>
      <c r="NHP412" s="446"/>
      <c r="NHQ412" s="446"/>
      <c r="NHR412" s="446"/>
      <c r="NHS412" s="446"/>
      <c r="NHT412" s="446"/>
      <c r="NHU412" s="446"/>
      <c r="NHV412" s="446"/>
      <c r="NHW412" s="446"/>
      <c r="NHX412" s="446"/>
      <c r="NHY412" s="446"/>
      <c r="NHZ412" s="446"/>
      <c r="NIA412" s="446"/>
      <c r="NIB412" s="446"/>
      <c r="NIC412" s="446"/>
      <c r="NID412" s="446"/>
      <c r="NIE412" s="446"/>
      <c r="NIF412" s="446"/>
      <c r="NIG412" s="446"/>
      <c r="NIH412" s="446"/>
      <c r="NII412" s="446"/>
      <c r="NIJ412" s="446"/>
      <c r="NIK412" s="446"/>
      <c r="NIL412" s="446"/>
      <c r="NIM412" s="446"/>
      <c r="NIN412" s="446"/>
      <c r="NIO412" s="446"/>
      <c r="NIP412" s="446"/>
      <c r="NIQ412" s="446"/>
      <c r="NIR412" s="446"/>
      <c r="NIS412" s="446"/>
      <c r="NIT412" s="446"/>
      <c r="NIU412" s="446"/>
      <c r="NIV412" s="446"/>
      <c r="NIW412" s="446"/>
      <c r="NIX412" s="446"/>
      <c r="NIY412" s="446"/>
      <c r="NIZ412" s="446"/>
      <c r="NJA412" s="446"/>
      <c r="NJB412" s="446"/>
      <c r="NJC412" s="446"/>
      <c r="NJD412" s="446"/>
      <c r="NJE412" s="446"/>
      <c r="NJF412" s="446"/>
      <c r="NJG412" s="446"/>
      <c r="NJH412" s="446"/>
      <c r="NJI412" s="446"/>
      <c r="NJJ412" s="446"/>
      <c r="NJK412" s="446"/>
      <c r="NJL412" s="446"/>
      <c r="NJM412" s="446"/>
      <c r="NJN412" s="446"/>
      <c r="NJO412" s="446"/>
      <c r="NJP412" s="446"/>
      <c r="NJQ412" s="446"/>
      <c r="NJR412" s="446"/>
      <c r="NJS412" s="446"/>
      <c r="NJT412" s="446"/>
      <c r="NJU412" s="446"/>
      <c r="NJV412" s="446"/>
      <c r="NJW412" s="446"/>
      <c r="NJX412" s="446"/>
      <c r="NJY412" s="446"/>
      <c r="NJZ412" s="446"/>
      <c r="NKA412" s="446"/>
      <c r="NKB412" s="446"/>
      <c r="NKC412" s="446"/>
      <c r="NKD412" s="446"/>
      <c r="NKE412" s="446"/>
      <c r="NKF412" s="446"/>
      <c r="NKG412" s="446"/>
      <c r="NKH412" s="446"/>
      <c r="NKI412" s="446"/>
      <c r="NKJ412" s="446"/>
      <c r="NKK412" s="446"/>
      <c r="NKL412" s="446"/>
      <c r="NKM412" s="446"/>
      <c r="NKN412" s="446"/>
      <c r="NKO412" s="446"/>
      <c r="NKP412" s="446"/>
      <c r="NKQ412" s="446"/>
      <c r="NKR412" s="446"/>
      <c r="NKS412" s="446"/>
      <c r="NKT412" s="446"/>
      <c r="NKU412" s="446"/>
      <c r="NKV412" s="446"/>
      <c r="NKW412" s="446"/>
      <c r="NKX412" s="446"/>
      <c r="NKY412" s="446"/>
      <c r="NKZ412" s="446"/>
      <c r="NLA412" s="446"/>
      <c r="NLB412" s="446"/>
      <c r="NLC412" s="446"/>
      <c r="NLD412" s="446"/>
      <c r="NLE412" s="446"/>
      <c r="NLF412" s="446"/>
      <c r="NLG412" s="446"/>
      <c r="NLH412" s="446"/>
      <c r="NLI412" s="446"/>
      <c r="NLJ412" s="446"/>
      <c r="NLK412" s="446"/>
      <c r="NLL412" s="446"/>
      <c r="NLM412" s="446"/>
      <c r="NLN412" s="446"/>
      <c r="NLO412" s="446"/>
      <c r="NLP412" s="446"/>
      <c r="NLQ412" s="446"/>
      <c r="NLR412" s="446"/>
      <c r="NLS412" s="446"/>
      <c r="NLT412" s="446"/>
      <c r="NLU412" s="446"/>
      <c r="NLV412" s="446"/>
      <c r="NLW412" s="446"/>
      <c r="NLX412" s="446"/>
      <c r="NLY412" s="446"/>
      <c r="NLZ412" s="446"/>
      <c r="NMA412" s="446"/>
      <c r="NMB412" s="446"/>
      <c r="NMC412" s="446"/>
      <c r="NMD412" s="446"/>
      <c r="NME412" s="446"/>
      <c r="NMF412" s="446"/>
      <c r="NMG412" s="446"/>
      <c r="NMH412" s="446"/>
      <c r="NMI412" s="446"/>
      <c r="NMJ412" s="446"/>
      <c r="NMK412" s="446"/>
      <c r="NML412" s="446"/>
      <c r="NMM412" s="446"/>
      <c r="NMN412" s="446"/>
      <c r="NMO412" s="446"/>
      <c r="NMP412" s="446"/>
      <c r="NMQ412" s="446"/>
      <c r="NMR412" s="446"/>
      <c r="NMS412" s="446"/>
      <c r="NMT412" s="446"/>
      <c r="NMU412" s="446"/>
      <c r="NMV412" s="446"/>
      <c r="NMW412" s="446"/>
      <c r="NMX412" s="446"/>
      <c r="NMY412" s="446"/>
      <c r="NMZ412" s="446"/>
      <c r="NNA412" s="446"/>
      <c r="NNB412" s="446"/>
      <c r="NNC412" s="446"/>
      <c r="NND412" s="446"/>
      <c r="NNE412" s="446"/>
      <c r="NNF412" s="446"/>
      <c r="NNG412" s="446"/>
      <c r="NNH412" s="446"/>
      <c r="NNI412" s="446"/>
      <c r="NNJ412" s="446"/>
      <c r="NNK412" s="446"/>
      <c r="NNL412" s="446"/>
      <c r="NNM412" s="446"/>
      <c r="NNN412" s="446"/>
      <c r="NNO412" s="446"/>
      <c r="NNP412" s="446"/>
      <c r="NNQ412" s="446"/>
      <c r="NNR412" s="446"/>
      <c r="NNS412" s="446"/>
      <c r="NNT412" s="446"/>
      <c r="NNU412" s="446"/>
      <c r="NNV412" s="446"/>
      <c r="NNW412" s="446"/>
      <c r="NNX412" s="446"/>
      <c r="NNY412" s="446"/>
      <c r="NNZ412" s="446"/>
      <c r="NOA412" s="446"/>
      <c r="NOB412" s="446"/>
      <c r="NOC412" s="446"/>
      <c r="NOD412" s="446"/>
      <c r="NOE412" s="446"/>
      <c r="NOF412" s="446"/>
      <c r="NOG412" s="446"/>
      <c r="NOH412" s="446"/>
      <c r="NOI412" s="446"/>
      <c r="NOJ412" s="446"/>
      <c r="NOK412" s="446"/>
      <c r="NOL412" s="446"/>
      <c r="NOM412" s="446"/>
      <c r="NON412" s="446"/>
      <c r="NOO412" s="446"/>
      <c r="NOP412" s="446"/>
      <c r="NOQ412" s="446"/>
      <c r="NOR412" s="446"/>
      <c r="NOS412" s="446"/>
      <c r="NOT412" s="446"/>
      <c r="NOU412" s="446"/>
      <c r="NOV412" s="446"/>
      <c r="NOW412" s="446"/>
      <c r="NOX412" s="446"/>
      <c r="NOY412" s="446"/>
      <c r="NOZ412" s="446"/>
      <c r="NPA412" s="446"/>
      <c r="NPB412" s="446"/>
      <c r="NPC412" s="446"/>
      <c r="NPD412" s="446"/>
      <c r="NPE412" s="446"/>
      <c r="NPF412" s="446"/>
      <c r="NPG412" s="446"/>
      <c r="NPH412" s="446"/>
      <c r="NPI412" s="446"/>
      <c r="NPJ412" s="446"/>
      <c r="NPK412" s="446"/>
      <c r="NPL412" s="446"/>
      <c r="NPM412" s="446"/>
      <c r="NPN412" s="446"/>
      <c r="NPO412" s="446"/>
      <c r="NPP412" s="446"/>
      <c r="NPQ412" s="446"/>
      <c r="NPR412" s="446"/>
      <c r="NPS412" s="446"/>
      <c r="NPT412" s="446"/>
      <c r="NPU412" s="446"/>
      <c r="NPV412" s="446"/>
      <c r="NPW412" s="446"/>
      <c r="NPX412" s="446"/>
      <c r="NPY412" s="446"/>
      <c r="NPZ412" s="446"/>
      <c r="NQA412" s="446"/>
      <c r="NQB412" s="446"/>
      <c r="NQC412" s="446"/>
      <c r="NQD412" s="446"/>
      <c r="NQE412" s="446"/>
      <c r="NQF412" s="446"/>
      <c r="NQG412" s="446"/>
      <c r="NQH412" s="446"/>
      <c r="NQI412" s="446"/>
      <c r="NQJ412" s="446"/>
      <c r="NQK412" s="446"/>
      <c r="NQL412" s="446"/>
      <c r="NQM412" s="446"/>
      <c r="NQN412" s="446"/>
      <c r="NQO412" s="446"/>
      <c r="NQP412" s="446"/>
      <c r="NQQ412" s="446"/>
      <c r="NQR412" s="446"/>
      <c r="NQS412" s="446"/>
      <c r="NQT412" s="446"/>
      <c r="NQU412" s="446"/>
      <c r="NQV412" s="446"/>
      <c r="NQW412" s="446"/>
      <c r="NQX412" s="446"/>
      <c r="NQY412" s="446"/>
      <c r="NQZ412" s="446"/>
      <c r="NRA412" s="446"/>
      <c r="NRB412" s="446"/>
      <c r="NRC412" s="446"/>
      <c r="NRD412" s="446"/>
      <c r="NRE412" s="446"/>
      <c r="NRF412" s="446"/>
      <c r="NRG412" s="446"/>
      <c r="NRH412" s="446"/>
      <c r="NRI412" s="446"/>
      <c r="NRJ412" s="446"/>
      <c r="NRK412" s="446"/>
      <c r="NRL412" s="446"/>
      <c r="NRM412" s="446"/>
      <c r="NRN412" s="446"/>
      <c r="NRO412" s="446"/>
      <c r="NRP412" s="446"/>
      <c r="NRQ412" s="446"/>
      <c r="NRR412" s="446"/>
      <c r="NRS412" s="446"/>
      <c r="NRT412" s="446"/>
      <c r="NRU412" s="446"/>
      <c r="NRV412" s="446"/>
      <c r="NRW412" s="446"/>
      <c r="NRX412" s="446"/>
      <c r="NRY412" s="446"/>
      <c r="NRZ412" s="446"/>
      <c r="NSA412" s="446"/>
      <c r="NSB412" s="446"/>
      <c r="NSC412" s="446"/>
      <c r="NSD412" s="446"/>
      <c r="NSE412" s="446"/>
      <c r="NSF412" s="446"/>
      <c r="NSG412" s="446"/>
      <c r="NSH412" s="446"/>
      <c r="NSI412" s="446"/>
      <c r="NSJ412" s="446"/>
      <c r="NSK412" s="446"/>
      <c r="NSL412" s="446"/>
      <c r="NSM412" s="446"/>
      <c r="NSN412" s="446"/>
      <c r="NSO412" s="446"/>
      <c r="NSP412" s="446"/>
      <c r="NSQ412" s="446"/>
      <c r="NSR412" s="446"/>
      <c r="NSS412" s="446"/>
      <c r="NST412" s="446"/>
      <c r="NSU412" s="446"/>
      <c r="NSV412" s="446"/>
      <c r="NSW412" s="446"/>
      <c r="NSX412" s="446"/>
      <c r="NSY412" s="446"/>
      <c r="NSZ412" s="446"/>
      <c r="NTA412" s="446"/>
      <c r="NTB412" s="446"/>
      <c r="NTC412" s="446"/>
      <c r="NTD412" s="446"/>
      <c r="NTE412" s="446"/>
      <c r="NTF412" s="446"/>
      <c r="NTG412" s="446"/>
      <c r="NTH412" s="446"/>
      <c r="NTI412" s="446"/>
      <c r="NTJ412" s="446"/>
      <c r="NTK412" s="446"/>
      <c r="NTL412" s="446"/>
      <c r="NTM412" s="446"/>
      <c r="NTN412" s="446"/>
      <c r="NTO412" s="446"/>
      <c r="NTP412" s="446"/>
      <c r="NTQ412" s="446"/>
      <c r="NTR412" s="446"/>
      <c r="NTS412" s="446"/>
      <c r="NTT412" s="446"/>
      <c r="NTU412" s="446"/>
      <c r="NTV412" s="446"/>
      <c r="NTW412" s="446"/>
      <c r="NTX412" s="446"/>
      <c r="NTY412" s="446"/>
      <c r="NTZ412" s="446"/>
      <c r="NUA412" s="446"/>
      <c r="NUB412" s="446"/>
      <c r="NUC412" s="446"/>
      <c r="NUD412" s="446"/>
      <c r="NUE412" s="446"/>
      <c r="NUF412" s="446"/>
      <c r="NUG412" s="446"/>
      <c r="NUH412" s="446"/>
      <c r="NUI412" s="446"/>
      <c r="NUJ412" s="446"/>
      <c r="NUK412" s="446"/>
      <c r="NUL412" s="446"/>
      <c r="NUM412" s="446"/>
      <c r="NUN412" s="446"/>
      <c r="NUO412" s="446"/>
      <c r="NUP412" s="446"/>
      <c r="NUQ412" s="446"/>
      <c r="NUR412" s="446"/>
      <c r="NUS412" s="446"/>
      <c r="NUT412" s="446"/>
      <c r="NUU412" s="446"/>
      <c r="NUV412" s="446"/>
      <c r="NUW412" s="446"/>
      <c r="NUX412" s="446"/>
      <c r="NUY412" s="446"/>
      <c r="NUZ412" s="446"/>
      <c r="NVA412" s="446"/>
      <c r="NVB412" s="446"/>
      <c r="NVC412" s="446"/>
      <c r="NVD412" s="446"/>
      <c r="NVE412" s="446"/>
      <c r="NVF412" s="446"/>
      <c r="NVG412" s="446"/>
      <c r="NVH412" s="446"/>
      <c r="NVI412" s="446"/>
      <c r="NVJ412" s="446"/>
      <c r="NVK412" s="446"/>
      <c r="NVL412" s="446"/>
      <c r="NVM412" s="446"/>
      <c r="NVN412" s="446"/>
      <c r="NVO412" s="446"/>
      <c r="NVP412" s="446"/>
      <c r="NVQ412" s="446"/>
      <c r="NVR412" s="446"/>
      <c r="NVS412" s="446"/>
      <c r="NVT412" s="446"/>
      <c r="NVU412" s="446"/>
      <c r="NVV412" s="446"/>
      <c r="NVW412" s="446"/>
      <c r="NVX412" s="446"/>
      <c r="NVY412" s="446"/>
      <c r="NVZ412" s="446"/>
      <c r="NWA412" s="446"/>
      <c r="NWB412" s="446"/>
      <c r="NWC412" s="446"/>
      <c r="NWD412" s="446"/>
      <c r="NWE412" s="446"/>
      <c r="NWF412" s="446"/>
      <c r="NWG412" s="446"/>
      <c r="NWH412" s="446"/>
      <c r="NWI412" s="446"/>
      <c r="NWJ412" s="446"/>
      <c r="NWK412" s="446"/>
      <c r="NWL412" s="446"/>
      <c r="NWM412" s="446"/>
      <c r="NWN412" s="446"/>
      <c r="NWO412" s="446"/>
      <c r="NWP412" s="446"/>
      <c r="NWQ412" s="446"/>
      <c r="NWR412" s="446"/>
      <c r="NWS412" s="446"/>
      <c r="NWT412" s="446"/>
      <c r="NWU412" s="446"/>
      <c r="NWV412" s="446"/>
      <c r="NWW412" s="446"/>
      <c r="NWX412" s="446"/>
      <c r="NWY412" s="446"/>
      <c r="NWZ412" s="446"/>
      <c r="NXA412" s="446"/>
      <c r="NXB412" s="446"/>
      <c r="NXC412" s="446"/>
      <c r="NXD412" s="446"/>
      <c r="NXE412" s="446"/>
      <c r="NXF412" s="446"/>
      <c r="NXG412" s="446"/>
      <c r="NXH412" s="446"/>
      <c r="NXI412" s="446"/>
      <c r="NXJ412" s="446"/>
      <c r="NXK412" s="446"/>
      <c r="NXL412" s="446"/>
      <c r="NXM412" s="446"/>
      <c r="NXN412" s="446"/>
      <c r="NXO412" s="446"/>
      <c r="NXP412" s="446"/>
      <c r="NXQ412" s="446"/>
      <c r="NXR412" s="446"/>
      <c r="NXS412" s="446"/>
      <c r="NXT412" s="446"/>
      <c r="NXU412" s="446"/>
      <c r="NXV412" s="446"/>
      <c r="NXW412" s="446"/>
      <c r="NXX412" s="446"/>
      <c r="NXY412" s="446"/>
      <c r="NXZ412" s="446"/>
      <c r="NYA412" s="446"/>
      <c r="NYB412" s="446"/>
      <c r="NYC412" s="446"/>
      <c r="NYD412" s="446"/>
      <c r="NYE412" s="446"/>
      <c r="NYF412" s="446"/>
      <c r="NYG412" s="446"/>
      <c r="NYH412" s="446"/>
      <c r="NYI412" s="446"/>
      <c r="NYJ412" s="446"/>
      <c r="NYK412" s="446"/>
      <c r="NYL412" s="446"/>
      <c r="NYM412" s="446"/>
      <c r="NYN412" s="446"/>
      <c r="NYO412" s="446"/>
      <c r="NYP412" s="446"/>
      <c r="NYQ412" s="446"/>
      <c r="NYR412" s="446"/>
      <c r="NYS412" s="446"/>
      <c r="NYT412" s="446"/>
      <c r="NYU412" s="446"/>
      <c r="NYV412" s="446"/>
      <c r="NYW412" s="446"/>
      <c r="NYX412" s="446"/>
      <c r="NYY412" s="446"/>
      <c r="NYZ412" s="446"/>
      <c r="NZA412" s="446"/>
      <c r="NZB412" s="446"/>
      <c r="NZC412" s="446"/>
      <c r="NZD412" s="446"/>
      <c r="NZE412" s="446"/>
      <c r="NZF412" s="446"/>
      <c r="NZG412" s="446"/>
      <c r="NZH412" s="446"/>
      <c r="NZI412" s="446"/>
      <c r="NZJ412" s="446"/>
      <c r="NZK412" s="446"/>
      <c r="NZL412" s="446"/>
      <c r="NZM412" s="446"/>
      <c r="NZN412" s="446"/>
      <c r="NZO412" s="446"/>
      <c r="NZP412" s="446"/>
      <c r="NZQ412" s="446"/>
      <c r="NZR412" s="446"/>
      <c r="NZS412" s="446"/>
      <c r="NZT412" s="446"/>
      <c r="NZU412" s="446"/>
      <c r="NZV412" s="446"/>
      <c r="NZW412" s="446"/>
      <c r="NZX412" s="446"/>
      <c r="NZY412" s="446"/>
      <c r="NZZ412" s="446"/>
      <c r="OAA412" s="446"/>
      <c r="OAB412" s="446"/>
      <c r="OAC412" s="446"/>
      <c r="OAD412" s="446"/>
      <c r="OAE412" s="446"/>
      <c r="OAF412" s="446"/>
      <c r="OAG412" s="446"/>
      <c r="OAH412" s="446"/>
      <c r="OAI412" s="446"/>
      <c r="OAJ412" s="446"/>
      <c r="OAK412" s="446"/>
      <c r="OAL412" s="446"/>
      <c r="OAM412" s="446"/>
      <c r="OAN412" s="446"/>
      <c r="OAO412" s="446"/>
      <c r="OAP412" s="446"/>
      <c r="OAQ412" s="446"/>
      <c r="OAR412" s="446"/>
      <c r="OAS412" s="446"/>
      <c r="OAT412" s="446"/>
      <c r="OAU412" s="446"/>
      <c r="OAV412" s="446"/>
      <c r="OAW412" s="446"/>
      <c r="OAX412" s="446"/>
      <c r="OAY412" s="446"/>
      <c r="OAZ412" s="446"/>
      <c r="OBA412" s="446"/>
      <c r="OBB412" s="446"/>
      <c r="OBC412" s="446"/>
      <c r="OBD412" s="446"/>
      <c r="OBE412" s="446"/>
      <c r="OBF412" s="446"/>
      <c r="OBG412" s="446"/>
      <c r="OBH412" s="446"/>
      <c r="OBI412" s="446"/>
      <c r="OBJ412" s="446"/>
      <c r="OBK412" s="446"/>
      <c r="OBL412" s="446"/>
      <c r="OBM412" s="446"/>
      <c r="OBN412" s="446"/>
      <c r="OBO412" s="446"/>
      <c r="OBP412" s="446"/>
      <c r="OBQ412" s="446"/>
      <c r="OBR412" s="446"/>
      <c r="OBS412" s="446"/>
      <c r="OBT412" s="446"/>
      <c r="OBU412" s="446"/>
      <c r="OBV412" s="446"/>
      <c r="OBW412" s="446"/>
      <c r="OBX412" s="446"/>
      <c r="OBY412" s="446"/>
      <c r="OBZ412" s="446"/>
      <c r="OCA412" s="446"/>
      <c r="OCB412" s="446"/>
      <c r="OCC412" s="446"/>
      <c r="OCD412" s="446"/>
      <c r="OCE412" s="446"/>
      <c r="OCF412" s="446"/>
      <c r="OCG412" s="446"/>
      <c r="OCH412" s="446"/>
      <c r="OCI412" s="446"/>
      <c r="OCJ412" s="446"/>
      <c r="OCK412" s="446"/>
      <c r="OCL412" s="446"/>
      <c r="OCM412" s="446"/>
      <c r="OCN412" s="446"/>
      <c r="OCO412" s="446"/>
      <c r="OCP412" s="446"/>
      <c r="OCQ412" s="446"/>
      <c r="OCR412" s="446"/>
      <c r="OCS412" s="446"/>
      <c r="OCT412" s="446"/>
      <c r="OCU412" s="446"/>
      <c r="OCV412" s="446"/>
      <c r="OCW412" s="446"/>
      <c r="OCX412" s="446"/>
      <c r="OCY412" s="446"/>
      <c r="OCZ412" s="446"/>
      <c r="ODA412" s="446"/>
      <c r="ODB412" s="446"/>
      <c r="ODC412" s="446"/>
      <c r="ODD412" s="446"/>
      <c r="ODE412" s="446"/>
      <c r="ODF412" s="446"/>
      <c r="ODG412" s="446"/>
      <c r="ODH412" s="446"/>
      <c r="ODI412" s="446"/>
      <c r="ODJ412" s="446"/>
      <c r="ODK412" s="446"/>
      <c r="ODL412" s="446"/>
      <c r="ODM412" s="446"/>
      <c r="ODN412" s="446"/>
      <c r="ODO412" s="446"/>
      <c r="ODP412" s="446"/>
      <c r="ODQ412" s="446"/>
      <c r="ODR412" s="446"/>
      <c r="ODS412" s="446"/>
      <c r="ODT412" s="446"/>
      <c r="ODU412" s="446"/>
      <c r="ODV412" s="446"/>
      <c r="ODW412" s="446"/>
      <c r="ODX412" s="446"/>
      <c r="ODY412" s="446"/>
      <c r="ODZ412" s="446"/>
      <c r="OEA412" s="446"/>
      <c r="OEB412" s="446"/>
      <c r="OEC412" s="446"/>
      <c r="OED412" s="446"/>
      <c r="OEE412" s="446"/>
      <c r="OEF412" s="446"/>
      <c r="OEG412" s="446"/>
      <c r="OEH412" s="446"/>
      <c r="OEI412" s="446"/>
      <c r="OEJ412" s="446"/>
      <c r="OEK412" s="446"/>
      <c r="OEL412" s="446"/>
      <c r="OEM412" s="446"/>
      <c r="OEN412" s="446"/>
      <c r="OEO412" s="446"/>
      <c r="OEP412" s="446"/>
      <c r="OEQ412" s="446"/>
      <c r="OER412" s="446"/>
      <c r="OES412" s="446"/>
      <c r="OET412" s="446"/>
      <c r="OEU412" s="446"/>
      <c r="OEV412" s="446"/>
      <c r="OEW412" s="446"/>
      <c r="OEX412" s="446"/>
      <c r="OEY412" s="446"/>
      <c r="OEZ412" s="446"/>
      <c r="OFA412" s="446"/>
      <c r="OFB412" s="446"/>
      <c r="OFC412" s="446"/>
      <c r="OFD412" s="446"/>
      <c r="OFE412" s="446"/>
      <c r="OFF412" s="446"/>
      <c r="OFG412" s="446"/>
      <c r="OFH412" s="446"/>
      <c r="OFI412" s="446"/>
      <c r="OFJ412" s="446"/>
      <c r="OFK412" s="446"/>
      <c r="OFL412" s="446"/>
      <c r="OFM412" s="446"/>
      <c r="OFN412" s="446"/>
      <c r="OFO412" s="446"/>
      <c r="OFP412" s="446"/>
      <c r="OFQ412" s="446"/>
      <c r="OFR412" s="446"/>
      <c r="OFS412" s="446"/>
      <c r="OFT412" s="446"/>
      <c r="OFU412" s="446"/>
      <c r="OFV412" s="446"/>
      <c r="OFW412" s="446"/>
      <c r="OFX412" s="446"/>
      <c r="OFY412" s="446"/>
      <c r="OFZ412" s="446"/>
      <c r="OGA412" s="446"/>
      <c r="OGB412" s="446"/>
      <c r="OGC412" s="446"/>
      <c r="OGD412" s="446"/>
      <c r="OGE412" s="446"/>
      <c r="OGF412" s="446"/>
      <c r="OGG412" s="446"/>
      <c r="OGH412" s="446"/>
      <c r="OGI412" s="446"/>
      <c r="OGJ412" s="446"/>
      <c r="OGK412" s="446"/>
      <c r="OGL412" s="446"/>
      <c r="OGM412" s="446"/>
      <c r="OGN412" s="446"/>
      <c r="OGO412" s="446"/>
      <c r="OGP412" s="446"/>
      <c r="OGQ412" s="446"/>
      <c r="OGR412" s="446"/>
      <c r="OGS412" s="446"/>
      <c r="OGT412" s="446"/>
      <c r="OGU412" s="446"/>
      <c r="OGV412" s="446"/>
      <c r="OGW412" s="446"/>
      <c r="OGX412" s="446"/>
      <c r="OGY412" s="446"/>
      <c r="OGZ412" s="446"/>
      <c r="OHA412" s="446"/>
      <c r="OHB412" s="446"/>
      <c r="OHC412" s="446"/>
      <c r="OHD412" s="446"/>
      <c r="OHE412" s="446"/>
      <c r="OHF412" s="446"/>
      <c r="OHG412" s="446"/>
      <c r="OHH412" s="446"/>
      <c r="OHI412" s="446"/>
      <c r="OHJ412" s="446"/>
      <c r="OHK412" s="446"/>
      <c r="OHL412" s="446"/>
      <c r="OHM412" s="446"/>
      <c r="OHN412" s="446"/>
      <c r="OHO412" s="446"/>
      <c r="OHP412" s="446"/>
      <c r="OHQ412" s="446"/>
      <c r="OHR412" s="446"/>
      <c r="OHS412" s="446"/>
      <c r="OHT412" s="446"/>
      <c r="OHU412" s="446"/>
      <c r="OHV412" s="446"/>
      <c r="OHW412" s="446"/>
      <c r="OHX412" s="446"/>
      <c r="OHY412" s="446"/>
      <c r="OHZ412" s="446"/>
      <c r="OIA412" s="446"/>
      <c r="OIB412" s="446"/>
      <c r="OIC412" s="446"/>
      <c r="OID412" s="446"/>
      <c r="OIE412" s="446"/>
      <c r="OIF412" s="446"/>
      <c r="OIG412" s="446"/>
      <c r="OIH412" s="446"/>
      <c r="OII412" s="446"/>
      <c r="OIJ412" s="446"/>
      <c r="OIK412" s="446"/>
      <c r="OIL412" s="446"/>
      <c r="OIM412" s="446"/>
      <c r="OIN412" s="446"/>
      <c r="OIO412" s="446"/>
      <c r="OIP412" s="446"/>
      <c r="OIQ412" s="446"/>
      <c r="OIR412" s="446"/>
      <c r="OIS412" s="446"/>
      <c r="OIT412" s="446"/>
      <c r="OIU412" s="446"/>
      <c r="OIV412" s="446"/>
      <c r="OIW412" s="446"/>
      <c r="OIX412" s="446"/>
      <c r="OIY412" s="446"/>
      <c r="OIZ412" s="446"/>
      <c r="OJA412" s="446"/>
      <c r="OJB412" s="446"/>
      <c r="OJC412" s="446"/>
      <c r="OJD412" s="446"/>
      <c r="OJE412" s="446"/>
      <c r="OJF412" s="446"/>
      <c r="OJG412" s="446"/>
      <c r="OJH412" s="446"/>
      <c r="OJI412" s="446"/>
      <c r="OJJ412" s="446"/>
      <c r="OJK412" s="446"/>
      <c r="OJL412" s="446"/>
      <c r="OJM412" s="446"/>
      <c r="OJN412" s="446"/>
      <c r="OJO412" s="446"/>
      <c r="OJP412" s="446"/>
      <c r="OJQ412" s="446"/>
      <c r="OJR412" s="446"/>
      <c r="OJS412" s="446"/>
      <c r="OJT412" s="446"/>
      <c r="OJU412" s="446"/>
      <c r="OJV412" s="446"/>
      <c r="OJW412" s="446"/>
      <c r="OJX412" s="446"/>
      <c r="OJY412" s="446"/>
      <c r="OJZ412" s="446"/>
      <c r="OKA412" s="446"/>
      <c r="OKB412" s="446"/>
      <c r="OKC412" s="446"/>
      <c r="OKD412" s="446"/>
      <c r="OKE412" s="446"/>
      <c r="OKF412" s="446"/>
      <c r="OKG412" s="446"/>
      <c r="OKH412" s="446"/>
      <c r="OKI412" s="446"/>
      <c r="OKJ412" s="446"/>
      <c r="OKK412" s="446"/>
      <c r="OKL412" s="446"/>
      <c r="OKM412" s="446"/>
      <c r="OKN412" s="446"/>
      <c r="OKO412" s="446"/>
      <c r="OKP412" s="446"/>
      <c r="OKQ412" s="446"/>
      <c r="OKR412" s="446"/>
      <c r="OKS412" s="446"/>
      <c r="OKT412" s="446"/>
      <c r="OKU412" s="446"/>
      <c r="OKV412" s="446"/>
      <c r="OKW412" s="446"/>
      <c r="OKX412" s="446"/>
      <c r="OKY412" s="446"/>
      <c r="OKZ412" s="446"/>
      <c r="OLA412" s="446"/>
      <c r="OLB412" s="446"/>
      <c r="OLC412" s="446"/>
      <c r="OLD412" s="446"/>
      <c r="OLE412" s="446"/>
      <c r="OLF412" s="446"/>
      <c r="OLG412" s="446"/>
      <c r="OLH412" s="446"/>
      <c r="OLI412" s="446"/>
      <c r="OLJ412" s="446"/>
      <c r="OLK412" s="446"/>
      <c r="OLL412" s="446"/>
      <c r="OLM412" s="446"/>
      <c r="OLN412" s="446"/>
      <c r="OLO412" s="446"/>
      <c r="OLP412" s="446"/>
      <c r="OLQ412" s="446"/>
      <c r="OLR412" s="446"/>
      <c r="OLS412" s="446"/>
      <c r="OLT412" s="446"/>
      <c r="OLU412" s="446"/>
      <c r="OLV412" s="446"/>
      <c r="OLW412" s="446"/>
      <c r="OLX412" s="446"/>
      <c r="OLY412" s="446"/>
      <c r="OLZ412" s="446"/>
      <c r="OMA412" s="446"/>
      <c r="OMB412" s="446"/>
      <c r="OMC412" s="446"/>
      <c r="OMD412" s="446"/>
      <c r="OME412" s="446"/>
      <c r="OMF412" s="446"/>
      <c r="OMG412" s="446"/>
      <c r="OMH412" s="446"/>
      <c r="OMI412" s="446"/>
      <c r="OMJ412" s="446"/>
      <c r="OMK412" s="446"/>
      <c r="OML412" s="446"/>
      <c r="OMM412" s="446"/>
      <c r="OMN412" s="446"/>
      <c r="OMO412" s="446"/>
      <c r="OMP412" s="446"/>
      <c r="OMQ412" s="446"/>
      <c r="OMR412" s="446"/>
      <c r="OMS412" s="446"/>
      <c r="OMT412" s="446"/>
      <c r="OMU412" s="446"/>
      <c r="OMV412" s="446"/>
      <c r="OMW412" s="446"/>
      <c r="OMX412" s="446"/>
      <c r="OMY412" s="446"/>
      <c r="OMZ412" s="446"/>
      <c r="ONA412" s="446"/>
      <c r="ONB412" s="446"/>
      <c r="ONC412" s="446"/>
      <c r="OND412" s="446"/>
      <c r="ONE412" s="446"/>
      <c r="ONF412" s="446"/>
      <c r="ONG412" s="446"/>
      <c r="ONH412" s="446"/>
      <c r="ONI412" s="446"/>
      <c r="ONJ412" s="446"/>
      <c r="ONK412" s="446"/>
      <c r="ONL412" s="446"/>
      <c r="ONM412" s="446"/>
      <c r="ONN412" s="446"/>
      <c r="ONO412" s="446"/>
      <c r="ONP412" s="446"/>
      <c r="ONQ412" s="446"/>
      <c r="ONR412" s="446"/>
      <c r="ONS412" s="446"/>
      <c r="ONT412" s="446"/>
      <c r="ONU412" s="446"/>
      <c r="ONV412" s="446"/>
      <c r="ONW412" s="446"/>
      <c r="ONX412" s="446"/>
      <c r="ONY412" s="446"/>
      <c r="ONZ412" s="446"/>
      <c r="OOA412" s="446"/>
      <c r="OOB412" s="446"/>
      <c r="OOC412" s="446"/>
      <c r="OOD412" s="446"/>
      <c r="OOE412" s="446"/>
      <c r="OOF412" s="446"/>
      <c r="OOG412" s="446"/>
      <c r="OOH412" s="446"/>
      <c r="OOI412" s="446"/>
      <c r="OOJ412" s="446"/>
      <c r="OOK412" s="446"/>
      <c r="OOL412" s="446"/>
      <c r="OOM412" s="446"/>
      <c r="OON412" s="446"/>
      <c r="OOO412" s="446"/>
      <c r="OOP412" s="446"/>
      <c r="OOQ412" s="446"/>
      <c r="OOR412" s="446"/>
      <c r="OOS412" s="446"/>
      <c r="OOT412" s="446"/>
      <c r="OOU412" s="446"/>
      <c r="OOV412" s="446"/>
      <c r="OOW412" s="446"/>
      <c r="OOX412" s="446"/>
      <c r="OOY412" s="446"/>
      <c r="OOZ412" s="446"/>
      <c r="OPA412" s="446"/>
      <c r="OPB412" s="446"/>
      <c r="OPC412" s="446"/>
      <c r="OPD412" s="446"/>
      <c r="OPE412" s="446"/>
      <c r="OPF412" s="446"/>
      <c r="OPG412" s="446"/>
      <c r="OPH412" s="446"/>
      <c r="OPI412" s="446"/>
      <c r="OPJ412" s="446"/>
      <c r="OPK412" s="446"/>
      <c r="OPL412" s="446"/>
      <c r="OPM412" s="446"/>
      <c r="OPN412" s="446"/>
      <c r="OPO412" s="446"/>
      <c r="OPP412" s="446"/>
      <c r="OPQ412" s="446"/>
      <c r="OPR412" s="446"/>
      <c r="OPS412" s="446"/>
      <c r="OPT412" s="446"/>
      <c r="OPU412" s="446"/>
      <c r="OPV412" s="446"/>
      <c r="OPW412" s="446"/>
      <c r="OPX412" s="446"/>
      <c r="OPY412" s="446"/>
      <c r="OPZ412" s="446"/>
      <c r="OQA412" s="446"/>
      <c r="OQB412" s="446"/>
      <c r="OQC412" s="446"/>
      <c r="OQD412" s="446"/>
      <c r="OQE412" s="446"/>
      <c r="OQF412" s="446"/>
      <c r="OQG412" s="446"/>
      <c r="OQH412" s="446"/>
      <c r="OQI412" s="446"/>
      <c r="OQJ412" s="446"/>
      <c r="OQK412" s="446"/>
      <c r="OQL412" s="446"/>
      <c r="OQM412" s="446"/>
      <c r="OQN412" s="446"/>
      <c r="OQO412" s="446"/>
      <c r="OQP412" s="446"/>
      <c r="OQQ412" s="446"/>
      <c r="OQR412" s="446"/>
      <c r="OQS412" s="446"/>
      <c r="OQT412" s="446"/>
      <c r="OQU412" s="446"/>
      <c r="OQV412" s="446"/>
      <c r="OQW412" s="446"/>
      <c r="OQX412" s="446"/>
      <c r="OQY412" s="446"/>
      <c r="OQZ412" s="446"/>
      <c r="ORA412" s="446"/>
      <c r="ORB412" s="446"/>
      <c r="ORC412" s="446"/>
      <c r="ORD412" s="446"/>
      <c r="ORE412" s="446"/>
      <c r="ORF412" s="446"/>
      <c r="ORG412" s="446"/>
      <c r="ORH412" s="446"/>
      <c r="ORI412" s="446"/>
      <c r="ORJ412" s="446"/>
      <c r="ORK412" s="446"/>
      <c r="ORL412" s="446"/>
      <c r="ORM412" s="446"/>
      <c r="ORN412" s="446"/>
      <c r="ORO412" s="446"/>
      <c r="ORP412" s="446"/>
      <c r="ORQ412" s="446"/>
      <c r="ORR412" s="446"/>
      <c r="ORS412" s="446"/>
      <c r="ORT412" s="446"/>
      <c r="ORU412" s="446"/>
      <c r="ORV412" s="446"/>
      <c r="ORW412" s="446"/>
      <c r="ORX412" s="446"/>
      <c r="ORY412" s="446"/>
      <c r="ORZ412" s="446"/>
      <c r="OSA412" s="446"/>
      <c r="OSB412" s="446"/>
      <c r="OSC412" s="446"/>
      <c r="OSD412" s="446"/>
      <c r="OSE412" s="446"/>
      <c r="OSF412" s="446"/>
      <c r="OSG412" s="446"/>
      <c r="OSH412" s="446"/>
      <c r="OSI412" s="446"/>
      <c r="OSJ412" s="446"/>
      <c r="OSK412" s="446"/>
      <c r="OSL412" s="446"/>
      <c r="OSM412" s="446"/>
      <c r="OSN412" s="446"/>
      <c r="OSO412" s="446"/>
      <c r="OSP412" s="446"/>
      <c r="OSQ412" s="446"/>
      <c r="OSR412" s="446"/>
      <c r="OSS412" s="446"/>
      <c r="OST412" s="446"/>
      <c r="OSU412" s="446"/>
      <c r="OSV412" s="446"/>
      <c r="OSW412" s="446"/>
      <c r="OSX412" s="446"/>
      <c r="OSY412" s="446"/>
      <c r="OSZ412" s="446"/>
      <c r="OTA412" s="446"/>
      <c r="OTB412" s="446"/>
      <c r="OTC412" s="446"/>
      <c r="OTD412" s="446"/>
      <c r="OTE412" s="446"/>
      <c r="OTF412" s="446"/>
      <c r="OTG412" s="446"/>
      <c r="OTH412" s="446"/>
      <c r="OTI412" s="446"/>
      <c r="OTJ412" s="446"/>
      <c r="OTK412" s="446"/>
      <c r="OTL412" s="446"/>
      <c r="OTM412" s="446"/>
      <c r="OTN412" s="446"/>
      <c r="OTO412" s="446"/>
      <c r="OTP412" s="446"/>
      <c r="OTQ412" s="446"/>
      <c r="OTR412" s="446"/>
      <c r="OTS412" s="446"/>
      <c r="OTT412" s="446"/>
      <c r="OTU412" s="446"/>
      <c r="OTV412" s="446"/>
      <c r="OTW412" s="446"/>
      <c r="OTX412" s="446"/>
      <c r="OTY412" s="446"/>
      <c r="OTZ412" s="446"/>
      <c r="OUA412" s="446"/>
      <c r="OUB412" s="446"/>
      <c r="OUC412" s="446"/>
      <c r="OUD412" s="446"/>
      <c r="OUE412" s="446"/>
      <c r="OUF412" s="446"/>
      <c r="OUG412" s="446"/>
      <c r="OUH412" s="446"/>
      <c r="OUI412" s="446"/>
      <c r="OUJ412" s="446"/>
      <c r="OUK412" s="446"/>
      <c r="OUL412" s="446"/>
      <c r="OUM412" s="446"/>
      <c r="OUN412" s="446"/>
      <c r="OUO412" s="446"/>
      <c r="OUP412" s="446"/>
      <c r="OUQ412" s="446"/>
      <c r="OUR412" s="446"/>
      <c r="OUS412" s="446"/>
      <c r="OUT412" s="446"/>
      <c r="OUU412" s="446"/>
      <c r="OUV412" s="446"/>
      <c r="OUW412" s="446"/>
      <c r="OUX412" s="446"/>
      <c r="OUY412" s="446"/>
      <c r="OUZ412" s="446"/>
      <c r="OVA412" s="446"/>
      <c r="OVB412" s="446"/>
      <c r="OVC412" s="446"/>
      <c r="OVD412" s="446"/>
      <c r="OVE412" s="446"/>
      <c r="OVF412" s="446"/>
      <c r="OVG412" s="446"/>
      <c r="OVH412" s="446"/>
      <c r="OVI412" s="446"/>
      <c r="OVJ412" s="446"/>
      <c r="OVK412" s="446"/>
      <c r="OVL412" s="446"/>
      <c r="OVM412" s="446"/>
      <c r="OVN412" s="446"/>
      <c r="OVO412" s="446"/>
      <c r="OVP412" s="446"/>
      <c r="OVQ412" s="446"/>
      <c r="OVR412" s="446"/>
      <c r="OVS412" s="446"/>
      <c r="OVT412" s="446"/>
      <c r="OVU412" s="446"/>
      <c r="OVV412" s="446"/>
      <c r="OVW412" s="446"/>
      <c r="OVX412" s="446"/>
      <c r="OVY412" s="446"/>
      <c r="OVZ412" s="446"/>
      <c r="OWA412" s="446"/>
      <c r="OWB412" s="446"/>
      <c r="OWC412" s="446"/>
      <c r="OWD412" s="446"/>
      <c r="OWE412" s="446"/>
      <c r="OWF412" s="446"/>
      <c r="OWG412" s="446"/>
      <c r="OWH412" s="446"/>
      <c r="OWI412" s="446"/>
      <c r="OWJ412" s="446"/>
      <c r="OWK412" s="446"/>
      <c r="OWL412" s="446"/>
      <c r="OWM412" s="446"/>
      <c r="OWN412" s="446"/>
      <c r="OWO412" s="446"/>
      <c r="OWP412" s="446"/>
      <c r="OWQ412" s="446"/>
      <c r="OWR412" s="446"/>
      <c r="OWS412" s="446"/>
      <c r="OWT412" s="446"/>
      <c r="OWU412" s="446"/>
      <c r="OWV412" s="446"/>
      <c r="OWW412" s="446"/>
      <c r="OWX412" s="446"/>
      <c r="OWY412" s="446"/>
      <c r="OWZ412" s="446"/>
      <c r="OXA412" s="446"/>
      <c r="OXB412" s="446"/>
      <c r="OXC412" s="446"/>
      <c r="OXD412" s="446"/>
      <c r="OXE412" s="446"/>
      <c r="OXF412" s="446"/>
      <c r="OXG412" s="446"/>
      <c r="OXH412" s="446"/>
      <c r="OXI412" s="446"/>
      <c r="OXJ412" s="446"/>
      <c r="OXK412" s="446"/>
      <c r="OXL412" s="446"/>
      <c r="OXM412" s="446"/>
      <c r="OXN412" s="446"/>
      <c r="OXO412" s="446"/>
      <c r="OXP412" s="446"/>
      <c r="OXQ412" s="446"/>
      <c r="OXR412" s="446"/>
      <c r="OXS412" s="446"/>
      <c r="OXT412" s="446"/>
      <c r="OXU412" s="446"/>
      <c r="OXV412" s="446"/>
      <c r="OXW412" s="446"/>
      <c r="OXX412" s="446"/>
      <c r="OXY412" s="446"/>
      <c r="OXZ412" s="446"/>
      <c r="OYA412" s="446"/>
      <c r="OYB412" s="446"/>
      <c r="OYC412" s="446"/>
      <c r="OYD412" s="446"/>
      <c r="OYE412" s="446"/>
      <c r="OYF412" s="446"/>
      <c r="OYG412" s="446"/>
      <c r="OYH412" s="446"/>
      <c r="OYI412" s="446"/>
      <c r="OYJ412" s="446"/>
      <c r="OYK412" s="446"/>
      <c r="OYL412" s="446"/>
      <c r="OYM412" s="446"/>
      <c r="OYN412" s="446"/>
      <c r="OYO412" s="446"/>
      <c r="OYP412" s="446"/>
      <c r="OYQ412" s="446"/>
      <c r="OYR412" s="446"/>
      <c r="OYS412" s="446"/>
      <c r="OYT412" s="446"/>
      <c r="OYU412" s="446"/>
      <c r="OYV412" s="446"/>
      <c r="OYW412" s="446"/>
      <c r="OYX412" s="446"/>
      <c r="OYY412" s="446"/>
      <c r="OYZ412" s="446"/>
      <c r="OZA412" s="446"/>
      <c r="OZB412" s="446"/>
      <c r="OZC412" s="446"/>
      <c r="OZD412" s="446"/>
      <c r="OZE412" s="446"/>
      <c r="OZF412" s="446"/>
      <c r="OZG412" s="446"/>
      <c r="OZH412" s="446"/>
      <c r="OZI412" s="446"/>
      <c r="OZJ412" s="446"/>
      <c r="OZK412" s="446"/>
      <c r="OZL412" s="446"/>
      <c r="OZM412" s="446"/>
      <c r="OZN412" s="446"/>
      <c r="OZO412" s="446"/>
      <c r="OZP412" s="446"/>
      <c r="OZQ412" s="446"/>
      <c r="OZR412" s="446"/>
      <c r="OZS412" s="446"/>
      <c r="OZT412" s="446"/>
      <c r="OZU412" s="446"/>
      <c r="OZV412" s="446"/>
      <c r="OZW412" s="446"/>
      <c r="OZX412" s="446"/>
      <c r="OZY412" s="446"/>
      <c r="OZZ412" s="446"/>
      <c r="PAA412" s="446"/>
      <c r="PAB412" s="446"/>
      <c r="PAC412" s="446"/>
      <c r="PAD412" s="446"/>
      <c r="PAE412" s="446"/>
      <c r="PAF412" s="446"/>
      <c r="PAG412" s="446"/>
      <c r="PAH412" s="446"/>
      <c r="PAI412" s="446"/>
      <c r="PAJ412" s="446"/>
      <c r="PAK412" s="446"/>
      <c r="PAL412" s="446"/>
      <c r="PAM412" s="446"/>
      <c r="PAN412" s="446"/>
      <c r="PAO412" s="446"/>
      <c r="PAP412" s="446"/>
      <c r="PAQ412" s="446"/>
      <c r="PAR412" s="446"/>
      <c r="PAS412" s="446"/>
      <c r="PAT412" s="446"/>
      <c r="PAU412" s="446"/>
      <c r="PAV412" s="446"/>
      <c r="PAW412" s="446"/>
      <c r="PAX412" s="446"/>
      <c r="PAY412" s="446"/>
      <c r="PAZ412" s="446"/>
      <c r="PBA412" s="446"/>
      <c r="PBB412" s="446"/>
      <c r="PBC412" s="446"/>
      <c r="PBD412" s="446"/>
      <c r="PBE412" s="446"/>
      <c r="PBF412" s="446"/>
      <c r="PBG412" s="446"/>
      <c r="PBH412" s="446"/>
      <c r="PBI412" s="446"/>
      <c r="PBJ412" s="446"/>
      <c r="PBK412" s="446"/>
      <c r="PBL412" s="446"/>
      <c r="PBM412" s="446"/>
      <c r="PBN412" s="446"/>
      <c r="PBO412" s="446"/>
      <c r="PBP412" s="446"/>
      <c r="PBQ412" s="446"/>
      <c r="PBR412" s="446"/>
      <c r="PBS412" s="446"/>
      <c r="PBT412" s="446"/>
      <c r="PBU412" s="446"/>
      <c r="PBV412" s="446"/>
      <c r="PBW412" s="446"/>
      <c r="PBX412" s="446"/>
      <c r="PBY412" s="446"/>
      <c r="PBZ412" s="446"/>
      <c r="PCA412" s="446"/>
      <c r="PCB412" s="446"/>
      <c r="PCC412" s="446"/>
      <c r="PCD412" s="446"/>
      <c r="PCE412" s="446"/>
      <c r="PCF412" s="446"/>
      <c r="PCG412" s="446"/>
      <c r="PCH412" s="446"/>
      <c r="PCI412" s="446"/>
      <c r="PCJ412" s="446"/>
      <c r="PCK412" s="446"/>
      <c r="PCL412" s="446"/>
      <c r="PCM412" s="446"/>
      <c r="PCN412" s="446"/>
      <c r="PCO412" s="446"/>
      <c r="PCP412" s="446"/>
      <c r="PCQ412" s="446"/>
      <c r="PCR412" s="446"/>
      <c r="PCS412" s="446"/>
      <c r="PCT412" s="446"/>
      <c r="PCU412" s="446"/>
      <c r="PCV412" s="446"/>
      <c r="PCW412" s="446"/>
      <c r="PCX412" s="446"/>
      <c r="PCY412" s="446"/>
      <c r="PCZ412" s="446"/>
      <c r="PDA412" s="446"/>
      <c r="PDB412" s="446"/>
      <c r="PDC412" s="446"/>
      <c r="PDD412" s="446"/>
      <c r="PDE412" s="446"/>
      <c r="PDF412" s="446"/>
      <c r="PDG412" s="446"/>
      <c r="PDH412" s="446"/>
      <c r="PDI412" s="446"/>
      <c r="PDJ412" s="446"/>
      <c r="PDK412" s="446"/>
      <c r="PDL412" s="446"/>
      <c r="PDM412" s="446"/>
      <c r="PDN412" s="446"/>
      <c r="PDO412" s="446"/>
      <c r="PDP412" s="446"/>
      <c r="PDQ412" s="446"/>
      <c r="PDR412" s="446"/>
      <c r="PDS412" s="446"/>
      <c r="PDT412" s="446"/>
      <c r="PDU412" s="446"/>
      <c r="PDV412" s="446"/>
      <c r="PDW412" s="446"/>
      <c r="PDX412" s="446"/>
      <c r="PDY412" s="446"/>
      <c r="PDZ412" s="446"/>
      <c r="PEA412" s="446"/>
      <c r="PEB412" s="446"/>
      <c r="PEC412" s="446"/>
      <c r="PED412" s="446"/>
      <c r="PEE412" s="446"/>
      <c r="PEF412" s="446"/>
      <c r="PEG412" s="446"/>
      <c r="PEH412" s="446"/>
      <c r="PEI412" s="446"/>
      <c r="PEJ412" s="446"/>
      <c r="PEK412" s="446"/>
      <c r="PEL412" s="446"/>
      <c r="PEM412" s="446"/>
      <c r="PEN412" s="446"/>
      <c r="PEO412" s="446"/>
      <c r="PEP412" s="446"/>
      <c r="PEQ412" s="446"/>
      <c r="PER412" s="446"/>
      <c r="PES412" s="446"/>
      <c r="PET412" s="446"/>
      <c r="PEU412" s="446"/>
      <c r="PEV412" s="446"/>
      <c r="PEW412" s="446"/>
      <c r="PEX412" s="446"/>
      <c r="PEY412" s="446"/>
      <c r="PEZ412" s="446"/>
      <c r="PFA412" s="446"/>
      <c r="PFB412" s="446"/>
      <c r="PFC412" s="446"/>
      <c r="PFD412" s="446"/>
      <c r="PFE412" s="446"/>
      <c r="PFF412" s="446"/>
      <c r="PFG412" s="446"/>
      <c r="PFH412" s="446"/>
      <c r="PFI412" s="446"/>
      <c r="PFJ412" s="446"/>
      <c r="PFK412" s="446"/>
      <c r="PFL412" s="446"/>
      <c r="PFM412" s="446"/>
      <c r="PFN412" s="446"/>
      <c r="PFO412" s="446"/>
      <c r="PFP412" s="446"/>
      <c r="PFQ412" s="446"/>
      <c r="PFR412" s="446"/>
      <c r="PFS412" s="446"/>
      <c r="PFT412" s="446"/>
      <c r="PFU412" s="446"/>
      <c r="PFV412" s="446"/>
      <c r="PFW412" s="446"/>
      <c r="PFX412" s="446"/>
      <c r="PFY412" s="446"/>
      <c r="PFZ412" s="446"/>
      <c r="PGA412" s="446"/>
      <c r="PGB412" s="446"/>
      <c r="PGC412" s="446"/>
      <c r="PGD412" s="446"/>
      <c r="PGE412" s="446"/>
      <c r="PGF412" s="446"/>
      <c r="PGG412" s="446"/>
      <c r="PGH412" s="446"/>
      <c r="PGI412" s="446"/>
      <c r="PGJ412" s="446"/>
      <c r="PGK412" s="446"/>
      <c r="PGL412" s="446"/>
      <c r="PGM412" s="446"/>
      <c r="PGN412" s="446"/>
      <c r="PGO412" s="446"/>
      <c r="PGP412" s="446"/>
      <c r="PGQ412" s="446"/>
      <c r="PGR412" s="446"/>
      <c r="PGS412" s="446"/>
      <c r="PGT412" s="446"/>
      <c r="PGU412" s="446"/>
      <c r="PGV412" s="446"/>
      <c r="PGW412" s="446"/>
      <c r="PGX412" s="446"/>
      <c r="PGY412" s="446"/>
      <c r="PGZ412" s="446"/>
      <c r="PHA412" s="446"/>
      <c r="PHB412" s="446"/>
      <c r="PHC412" s="446"/>
      <c r="PHD412" s="446"/>
      <c r="PHE412" s="446"/>
      <c r="PHF412" s="446"/>
      <c r="PHG412" s="446"/>
      <c r="PHH412" s="446"/>
      <c r="PHI412" s="446"/>
      <c r="PHJ412" s="446"/>
      <c r="PHK412" s="446"/>
      <c r="PHL412" s="446"/>
      <c r="PHM412" s="446"/>
      <c r="PHN412" s="446"/>
      <c r="PHO412" s="446"/>
      <c r="PHP412" s="446"/>
      <c r="PHQ412" s="446"/>
      <c r="PHR412" s="446"/>
      <c r="PHS412" s="446"/>
      <c r="PHT412" s="446"/>
      <c r="PHU412" s="446"/>
      <c r="PHV412" s="446"/>
      <c r="PHW412" s="446"/>
      <c r="PHX412" s="446"/>
      <c r="PHY412" s="446"/>
      <c r="PHZ412" s="446"/>
      <c r="PIA412" s="446"/>
      <c r="PIB412" s="446"/>
      <c r="PIC412" s="446"/>
      <c r="PID412" s="446"/>
      <c r="PIE412" s="446"/>
      <c r="PIF412" s="446"/>
      <c r="PIG412" s="446"/>
      <c r="PIH412" s="446"/>
      <c r="PII412" s="446"/>
      <c r="PIJ412" s="446"/>
      <c r="PIK412" s="446"/>
      <c r="PIL412" s="446"/>
      <c r="PIM412" s="446"/>
      <c r="PIN412" s="446"/>
      <c r="PIO412" s="446"/>
      <c r="PIP412" s="446"/>
      <c r="PIQ412" s="446"/>
      <c r="PIR412" s="446"/>
      <c r="PIS412" s="446"/>
      <c r="PIT412" s="446"/>
      <c r="PIU412" s="446"/>
      <c r="PIV412" s="446"/>
      <c r="PIW412" s="446"/>
      <c r="PIX412" s="446"/>
      <c r="PIY412" s="446"/>
      <c r="PIZ412" s="446"/>
      <c r="PJA412" s="446"/>
      <c r="PJB412" s="446"/>
      <c r="PJC412" s="446"/>
      <c r="PJD412" s="446"/>
      <c r="PJE412" s="446"/>
      <c r="PJF412" s="446"/>
      <c r="PJG412" s="446"/>
      <c r="PJH412" s="446"/>
      <c r="PJI412" s="446"/>
      <c r="PJJ412" s="446"/>
      <c r="PJK412" s="446"/>
      <c r="PJL412" s="446"/>
      <c r="PJM412" s="446"/>
      <c r="PJN412" s="446"/>
      <c r="PJO412" s="446"/>
      <c r="PJP412" s="446"/>
      <c r="PJQ412" s="446"/>
      <c r="PJR412" s="446"/>
      <c r="PJS412" s="446"/>
      <c r="PJT412" s="446"/>
      <c r="PJU412" s="446"/>
      <c r="PJV412" s="446"/>
      <c r="PJW412" s="446"/>
      <c r="PJX412" s="446"/>
      <c r="PJY412" s="446"/>
      <c r="PJZ412" s="446"/>
      <c r="PKA412" s="446"/>
      <c r="PKB412" s="446"/>
      <c r="PKC412" s="446"/>
      <c r="PKD412" s="446"/>
      <c r="PKE412" s="446"/>
      <c r="PKF412" s="446"/>
      <c r="PKG412" s="446"/>
      <c r="PKH412" s="446"/>
      <c r="PKI412" s="446"/>
      <c r="PKJ412" s="446"/>
      <c r="PKK412" s="446"/>
      <c r="PKL412" s="446"/>
      <c r="PKM412" s="446"/>
      <c r="PKN412" s="446"/>
      <c r="PKO412" s="446"/>
      <c r="PKP412" s="446"/>
      <c r="PKQ412" s="446"/>
      <c r="PKR412" s="446"/>
      <c r="PKS412" s="446"/>
      <c r="PKT412" s="446"/>
      <c r="PKU412" s="446"/>
      <c r="PKV412" s="446"/>
      <c r="PKW412" s="446"/>
      <c r="PKX412" s="446"/>
      <c r="PKY412" s="446"/>
      <c r="PKZ412" s="446"/>
      <c r="PLA412" s="446"/>
      <c r="PLB412" s="446"/>
      <c r="PLC412" s="446"/>
      <c r="PLD412" s="446"/>
      <c r="PLE412" s="446"/>
      <c r="PLF412" s="446"/>
      <c r="PLG412" s="446"/>
      <c r="PLH412" s="446"/>
      <c r="PLI412" s="446"/>
      <c r="PLJ412" s="446"/>
      <c r="PLK412" s="446"/>
      <c r="PLL412" s="446"/>
      <c r="PLM412" s="446"/>
      <c r="PLN412" s="446"/>
      <c r="PLO412" s="446"/>
      <c r="PLP412" s="446"/>
      <c r="PLQ412" s="446"/>
      <c r="PLR412" s="446"/>
      <c r="PLS412" s="446"/>
      <c r="PLT412" s="446"/>
      <c r="PLU412" s="446"/>
      <c r="PLV412" s="446"/>
      <c r="PLW412" s="446"/>
      <c r="PLX412" s="446"/>
      <c r="PLY412" s="446"/>
      <c r="PLZ412" s="446"/>
      <c r="PMA412" s="446"/>
      <c r="PMB412" s="446"/>
      <c r="PMC412" s="446"/>
      <c r="PMD412" s="446"/>
      <c r="PME412" s="446"/>
      <c r="PMF412" s="446"/>
      <c r="PMG412" s="446"/>
      <c r="PMH412" s="446"/>
      <c r="PMI412" s="446"/>
      <c r="PMJ412" s="446"/>
      <c r="PMK412" s="446"/>
      <c r="PML412" s="446"/>
      <c r="PMM412" s="446"/>
      <c r="PMN412" s="446"/>
      <c r="PMO412" s="446"/>
      <c r="PMP412" s="446"/>
      <c r="PMQ412" s="446"/>
      <c r="PMR412" s="446"/>
      <c r="PMS412" s="446"/>
      <c r="PMT412" s="446"/>
      <c r="PMU412" s="446"/>
      <c r="PMV412" s="446"/>
      <c r="PMW412" s="446"/>
      <c r="PMX412" s="446"/>
      <c r="PMY412" s="446"/>
      <c r="PMZ412" s="446"/>
      <c r="PNA412" s="446"/>
      <c r="PNB412" s="446"/>
      <c r="PNC412" s="446"/>
      <c r="PND412" s="446"/>
      <c r="PNE412" s="446"/>
      <c r="PNF412" s="446"/>
      <c r="PNG412" s="446"/>
      <c r="PNH412" s="446"/>
      <c r="PNI412" s="446"/>
      <c r="PNJ412" s="446"/>
      <c r="PNK412" s="446"/>
      <c r="PNL412" s="446"/>
      <c r="PNM412" s="446"/>
      <c r="PNN412" s="446"/>
      <c r="PNO412" s="446"/>
      <c r="PNP412" s="446"/>
      <c r="PNQ412" s="446"/>
      <c r="PNR412" s="446"/>
      <c r="PNS412" s="446"/>
      <c r="PNT412" s="446"/>
      <c r="PNU412" s="446"/>
      <c r="PNV412" s="446"/>
      <c r="PNW412" s="446"/>
      <c r="PNX412" s="446"/>
      <c r="PNY412" s="446"/>
      <c r="PNZ412" s="446"/>
      <c r="POA412" s="446"/>
      <c r="POB412" s="446"/>
      <c r="POC412" s="446"/>
      <c r="POD412" s="446"/>
      <c r="POE412" s="446"/>
      <c r="POF412" s="446"/>
      <c r="POG412" s="446"/>
      <c r="POH412" s="446"/>
      <c r="POI412" s="446"/>
      <c r="POJ412" s="446"/>
      <c r="POK412" s="446"/>
      <c r="POL412" s="446"/>
      <c r="POM412" s="446"/>
      <c r="PON412" s="446"/>
      <c r="POO412" s="446"/>
      <c r="POP412" s="446"/>
      <c r="POQ412" s="446"/>
      <c r="POR412" s="446"/>
      <c r="POS412" s="446"/>
      <c r="POT412" s="446"/>
      <c r="POU412" s="446"/>
      <c r="POV412" s="446"/>
      <c r="POW412" s="446"/>
      <c r="POX412" s="446"/>
      <c r="POY412" s="446"/>
      <c r="POZ412" s="446"/>
      <c r="PPA412" s="446"/>
      <c r="PPB412" s="446"/>
      <c r="PPC412" s="446"/>
      <c r="PPD412" s="446"/>
      <c r="PPE412" s="446"/>
      <c r="PPF412" s="446"/>
      <c r="PPG412" s="446"/>
      <c r="PPH412" s="446"/>
      <c r="PPI412" s="446"/>
      <c r="PPJ412" s="446"/>
      <c r="PPK412" s="446"/>
      <c r="PPL412" s="446"/>
      <c r="PPM412" s="446"/>
      <c r="PPN412" s="446"/>
      <c r="PPO412" s="446"/>
      <c r="PPP412" s="446"/>
      <c r="PPQ412" s="446"/>
      <c r="PPR412" s="446"/>
      <c r="PPS412" s="446"/>
      <c r="PPT412" s="446"/>
      <c r="PPU412" s="446"/>
      <c r="PPV412" s="446"/>
      <c r="PPW412" s="446"/>
      <c r="PPX412" s="446"/>
      <c r="PPY412" s="446"/>
      <c r="PPZ412" s="446"/>
      <c r="PQA412" s="446"/>
      <c r="PQB412" s="446"/>
      <c r="PQC412" s="446"/>
      <c r="PQD412" s="446"/>
      <c r="PQE412" s="446"/>
      <c r="PQF412" s="446"/>
      <c r="PQG412" s="446"/>
      <c r="PQH412" s="446"/>
      <c r="PQI412" s="446"/>
      <c r="PQJ412" s="446"/>
      <c r="PQK412" s="446"/>
      <c r="PQL412" s="446"/>
      <c r="PQM412" s="446"/>
      <c r="PQN412" s="446"/>
      <c r="PQO412" s="446"/>
      <c r="PQP412" s="446"/>
      <c r="PQQ412" s="446"/>
      <c r="PQR412" s="446"/>
      <c r="PQS412" s="446"/>
      <c r="PQT412" s="446"/>
      <c r="PQU412" s="446"/>
      <c r="PQV412" s="446"/>
      <c r="PQW412" s="446"/>
      <c r="PQX412" s="446"/>
      <c r="PQY412" s="446"/>
      <c r="PQZ412" s="446"/>
      <c r="PRA412" s="446"/>
      <c r="PRB412" s="446"/>
      <c r="PRC412" s="446"/>
      <c r="PRD412" s="446"/>
      <c r="PRE412" s="446"/>
      <c r="PRF412" s="446"/>
      <c r="PRG412" s="446"/>
      <c r="PRH412" s="446"/>
      <c r="PRI412" s="446"/>
      <c r="PRJ412" s="446"/>
      <c r="PRK412" s="446"/>
      <c r="PRL412" s="446"/>
      <c r="PRM412" s="446"/>
      <c r="PRN412" s="446"/>
      <c r="PRO412" s="446"/>
      <c r="PRP412" s="446"/>
      <c r="PRQ412" s="446"/>
      <c r="PRR412" s="446"/>
      <c r="PRS412" s="446"/>
      <c r="PRT412" s="446"/>
      <c r="PRU412" s="446"/>
      <c r="PRV412" s="446"/>
      <c r="PRW412" s="446"/>
      <c r="PRX412" s="446"/>
      <c r="PRY412" s="446"/>
      <c r="PRZ412" s="446"/>
      <c r="PSA412" s="446"/>
      <c r="PSB412" s="446"/>
      <c r="PSC412" s="446"/>
      <c r="PSD412" s="446"/>
      <c r="PSE412" s="446"/>
      <c r="PSF412" s="446"/>
      <c r="PSG412" s="446"/>
      <c r="PSH412" s="446"/>
      <c r="PSI412" s="446"/>
      <c r="PSJ412" s="446"/>
      <c r="PSK412" s="446"/>
      <c r="PSL412" s="446"/>
      <c r="PSM412" s="446"/>
      <c r="PSN412" s="446"/>
      <c r="PSO412" s="446"/>
      <c r="PSP412" s="446"/>
      <c r="PSQ412" s="446"/>
      <c r="PSR412" s="446"/>
      <c r="PSS412" s="446"/>
      <c r="PST412" s="446"/>
      <c r="PSU412" s="446"/>
      <c r="PSV412" s="446"/>
      <c r="PSW412" s="446"/>
      <c r="PSX412" s="446"/>
      <c r="PSY412" s="446"/>
      <c r="PSZ412" s="446"/>
      <c r="PTA412" s="446"/>
      <c r="PTB412" s="446"/>
      <c r="PTC412" s="446"/>
      <c r="PTD412" s="446"/>
      <c r="PTE412" s="446"/>
      <c r="PTF412" s="446"/>
      <c r="PTG412" s="446"/>
      <c r="PTH412" s="446"/>
      <c r="PTI412" s="446"/>
      <c r="PTJ412" s="446"/>
      <c r="PTK412" s="446"/>
      <c r="PTL412" s="446"/>
      <c r="PTM412" s="446"/>
      <c r="PTN412" s="446"/>
      <c r="PTO412" s="446"/>
      <c r="PTP412" s="446"/>
      <c r="PTQ412" s="446"/>
      <c r="PTR412" s="446"/>
      <c r="PTS412" s="446"/>
      <c r="PTT412" s="446"/>
      <c r="PTU412" s="446"/>
      <c r="PTV412" s="446"/>
      <c r="PTW412" s="446"/>
      <c r="PTX412" s="446"/>
      <c r="PTY412" s="446"/>
      <c r="PTZ412" s="446"/>
      <c r="PUA412" s="446"/>
      <c r="PUB412" s="446"/>
      <c r="PUC412" s="446"/>
      <c r="PUD412" s="446"/>
      <c r="PUE412" s="446"/>
      <c r="PUF412" s="446"/>
      <c r="PUG412" s="446"/>
      <c r="PUH412" s="446"/>
      <c r="PUI412" s="446"/>
      <c r="PUJ412" s="446"/>
      <c r="PUK412" s="446"/>
      <c r="PUL412" s="446"/>
      <c r="PUM412" s="446"/>
      <c r="PUN412" s="446"/>
      <c r="PUO412" s="446"/>
      <c r="PUP412" s="446"/>
      <c r="PUQ412" s="446"/>
      <c r="PUR412" s="446"/>
      <c r="PUS412" s="446"/>
      <c r="PUT412" s="446"/>
      <c r="PUU412" s="446"/>
      <c r="PUV412" s="446"/>
      <c r="PUW412" s="446"/>
      <c r="PUX412" s="446"/>
      <c r="PUY412" s="446"/>
      <c r="PUZ412" s="446"/>
      <c r="PVA412" s="446"/>
      <c r="PVB412" s="446"/>
      <c r="PVC412" s="446"/>
      <c r="PVD412" s="446"/>
      <c r="PVE412" s="446"/>
      <c r="PVF412" s="446"/>
      <c r="PVG412" s="446"/>
      <c r="PVH412" s="446"/>
      <c r="PVI412" s="446"/>
      <c r="PVJ412" s="446"/>
      <c r="PVK412" s="446"/>
      <c r="PVL412" s="446"/>
      <c r="PVM412" s="446"/>
      <c r="PVN412" s="446"/>
      <c r="PVO412" s="446"/>
      <c r="PVP412" s="446"/>
      <c r="PVQ412" s="446"/>
      <c r="PVR412" s="446"/>
      <c r="PVS412" s="446"/>
      <c r="PVT412" s="446"/>
      <c r="PVU412" s="446"/>
      <c r="PVV412" s="446"/>
      <c r="PVW412" s="446"/>
      <c r="PVX412" s="446"/>
      <c r="PVY412" s="446"/>
      <c r="PVZ412" s="446"/>
      <c r="PWA412" s="446"/>
      <c r="PWB412" s="446"/>
      <c r="PWC412" s="446"/>
      <c r="PWD412" s="446"/>
      <c r="PWE412" s="446"/>
      <c r="PWF412" s="446"/>
      <c r="PWG412" s="446"/>
      <c r="PWH412" s="446"/>
      <c r="PWI412" s="446"/>
      <c r="PWJ412" s="446"/>
      <c r="PWK412" s="446"/>
      <c r="PWL412" s="446"/>
      <c r="PWM412" s="446"/>
      <c r="PWN412" s="446"/>
      <c r="PWO412" s="446"/>
      <c r="PWP412" s="446"/>
      <c r="PWQ412" s="446"/>
      <c r="PWR412" s="446"/>
      <c r="PWS412" s="446"/>
      <c r="PWT412" s="446"/>
      <c r="PWU412" s="446"/>
      <c r="PWV412" s="446"/>
      <c r="PWW412" s="446"/>
      <c r="PWX412" s="446"/>
      <c r="PWY412" s="446"/>
      <c r="PWZ412" s="446"/>
      <c r="PXA412" s="446"/>
      <c r="PXB412" s="446"/>
      <c r="PXC412" s="446"/>
      <c r="PXD412" s="446"/>
      <c r="PXE412" s="446"/>
      <c r="PXF412" s="446"/>
      <c r="PXG412" s="446"/>
      <c r="PXH412" s="446"/>
      <c r="PXI412" s="446"/>
      <c r="PXJ412" s="446"/>
      <c r="PXK412" s="446"/>
      <c r="PXL412" s="446"/>
      <c r="PXM412" s="446"/>
      <c r="PXN412" s="446"/>
      <c r="PXO412" s="446"/>
      <c r="PXP412" s="446"/>
      <c r="PXQ412" s="446"/>
      <c r="PXR412" s="446"/>
      <c r="PXS412" s="446"/>
      <c r="PXT412" s="446"/>
      <c r="PXU412" s="446"/>
      <c r="PXV412" s="446"/>
      <c r="PXW412" s="446"/>
      <c r="PXX412" s="446"/>
      <c r="PXY412" s="446"/>
      <c r="PXZ412" s="446"/>
      <c r="PYA412" s="446"/>
      <c r="PYB412" s="446"/>
      <c r="PYC412" s="446"/>
      <c r="PYD412" s="446"/>
      <c r="PYE412" s="446"/>
      <c r="PYF412" s="446"/>
      <c r="PYG412" s="446"/>
      <c r="PYH412" s="446"/>
      <c r="PYI412" s="446"/>
      <c r="PYJ412" s="446"/>
      <c r="PYK412" s="446"/>
      <c r="PYL412" s="446"/>
      <c r="PYM412" s="446"/>
      <c r="PYN412" s="446"/>
      <c r="PYO412" s="446"/>
      <c r="PYP412" s="446"/>
      <c r="PYQ412" s="446"/>
      <c r="PYR412" s="446"/>
      <c r="PYS412" s="446"/>
      <c r="PYT412" s="446"/>
      <c r="PYU412" s="446"/>
      <c r="PYV412" s="446"/>
      <c r="PYW412" s="446"/>
      <c r="PYX412" s="446"/>
      <c r="PYY412" s="446"/>
      <c r="PYZ412" s="446"/>
      <c r="PZA412" s="446"/>
      <c r="PZB412" s="446"/>
      <c r="PZC412" s="446"/>
      <c r="PZD412" s="446"/>
      <c r="PZE412" s="446"/>
      <c r="PZF412" s="446"/>
      <c r="PZG412" s="446"/>
      <c r="PZH412" s="446"/>
      <c r="PZI412" s="446"/>
      <c r="PZJ412" s="446"/>
      <c r="PZK412" s="446"/>
      <c r="PZL412" s="446"/>
      <c r="PZM412" s="446"/>
      <c r="PZN412" s="446"/>
      <c r="PZO412" s="446"/>
      <c r="PZP412" s="446"/>
      <c r="PZQ412" s="446"/>
      <c r="PZR412" s="446"/>
      <c r="PZS412" s="446"/>
      <c r="PZT412" s="446"/>
      <c r="PZU412" s="446"/>
      <c r="PZV412" s="446"/>
      <c r="PZW412" s="446"/>
      <c r="PZX412" s="446"/>
      <c r="PZY412" s="446"/>
      <c r="PZZ412" s="446"/>
      <c r="QAA412" s="446"/>
      <c r="QAB412" s="446"/>
      <c r="QAC412" s="446"/>
      <c r="QAD412" s="446"/>
      <c r="QAE412" s="446"/>
      <c r="QAF412" s="446"/>
      <c r="QAG412" s="446"/>
      <c r="QAH412" s="446"/>
      <c r="QAI412" s="446"/>
      <c r="QAJ412" s="446"/>
      <c r="QAK412" s="446"/>
      <c r="QAL412" s="446"/>
      <c r="QAM412" s="446"/>
      <c r="QAN412" s="446"/>
      <c r="QAO412" s="446"/>
      <c r="QAP412" s="446"/>
      <c r="QAQ412" s="446"/>
      <c r="QAR412" s="446"/>
      <c r="QAS412" s="446"/>
      <c r="QAT412" s="446"/>
      <c r="QAU412" s="446"/>
      <c r="QAV412" s="446"/>
      <c r="QAW412" s="446"/>
      <c r="QAX412" s="446"/>
      <c r="QAY412" s="446"/>
      <c r="QAZ412" s="446"/>
      <c r="QBA412" s="446"/>
      <c r="QBB412" s="446"/>
      <c r="QBC412" s="446"/>
      <c r="QBD412" s="446"/>
      <c r="QBE412" s="446"/>
      <c r="QBF412" s="446"/>
      <c r="QBG412" s="446"/>
      <c r="QBH412" s="446"/>
      <c r="QBI412" s="446"/>
      <c r="QBJ412" s="446"/>
      <c r="QBK412" s="446"/>
      <c r="QBL412" s="446"/>
      <c r="QBM412" s="446"/>
      <c r="QBN412" s="446"/>
      <c r="QBO412" s="446"/>
      <c r="QBP412" s="446"/>
      <c r="QBQ412" s="446"/>
      <c r="QBR412" s="446"/>
      <c r="QBS412" s="446"/>
      <c r="QBT412" s="446"/>
      <c r="QBU412" s="446"/>
      <c r="QBV412" s="446"/>
      <c r="QBW412" s="446"/>
      <c r="QBX412" s="446"/>
      <c r="QBY412" s="446"/>
      <c r="QBZ412" s="446"/>
      <c r="QCA412" s="446"/>
      <c r="QCB412" s="446"/>
      <c r="QCC412" s="446"/>
      <c r="QCD412" s="446"/>
      <c r="QCE412" s="446"/>
      <c r="QCF412" s="446"/>
      <c r="QCG412" s="446"/>
      <c r="QCH412" s="446"/>
      <c r="QCI412" s="446"/>
      <c r="QCJ412" s="446"/>
      <c r="QCK412" s="446"/>
      <c r="QCL412" s="446"/>
      <c r="QCM412" s="446"/>
      <c r="QCN412" s="446"/>
      <c r="QCO412" s="446"/>
      <c r="QCP412" s="446"/>
      <c r="QCQ412" s="446"/>
      <c r="QCR412" s="446"/>
      <c r="QCS412" s="446"/>
      <c r="QCT412" s="446"/>
      <c r="QCU412" s="446"/>
      <c r="QCV412" s="446"/>
      <c r="QCW412" s="446"/>
      <c r="QCX412" s="446"/>
      <c r="QCY412" s="446"/>
      <c r="QCZ412" s="446"/>
      <c r="QDA412" s="446"/>
      <c r="QDB412" s="446"/>
      <c r="QDC412" s="446"/>
      <c r="QDD412" s="446"/>
      <c r="QDE412" s="446"/>
      <c r="QDF412" s="446"/>
      <c r="QDG412" s="446"/>
      <c r="QDH412" s="446"/>
      <c r="QDI412" s="446"/>
      <c r="QDJ412" s="446"/>
      <c r="QDK412" s="446"/>
      <c r="QDL412" s="446"/>
      <c r="QDM412" s="446"/>
      <c r="QDN412" s="446"/>
      <c r="QDO412" s="446"/>
      <c r="QDP412" s="446"/>
      <c r="QDQ412" s="446"/>
      <c r="QDR412" s="446"/>
      <c r="QDS412" s="446"/>
      <c r="QDT412" s="446"/>
      <c r="QDU412" s="446"/>
      <c r="QDV412" s="446"/>
      <c r="QDW412" s="446"/>
      <c r="QDX412" s="446"/>
      <c r="QDY412" s="446"/>
      <c r="QDZ412" s="446"/>
      <c r="QEA412" s="446"/>
      <c r="QEB412" s="446"/>
      <c r="QEC412" s="446"/>
      <c r="QED412" s="446"/>
      <c r="QEE412" s="446"/>
      <c r="QEF412" s="446"/>
      <c r="QEG412" s="446"/>
      <c r="QEH412" s="446"/>
      <c r="QEI412" s="446"/>
      <c r="QEJ412" s="446"/>
      <c r="QEK412" s="446"/>
      <c r="QEL412" s="446"/>
      <c r="QEM412" s="446"/>
      <c r="QEN412" s="446"/>
      <c r="QEO412" s="446"/>
      <c r="QEP412" s="446"/>
      <c r="QEQ412" s="446"/>
      <c r="QER412" s="446"/>
      <c r="QES412" s="446"/>
      <c r="QET412" s="446"/>
      <c r="QEU412" s="446"/>
      <c r="QEV412" s="446"/>
      <c r="QEW412" s="446"/>
      <c r="QEX412" s="446"/>
      <c r="QEY412" s="446"/>
      <c r="QEZ412" s="446"/>
      <c r="QFA412" s="446"/>
      <c r="QFB412" s="446"/>
      <c r="QFC412" s="446"/>
      <c r="QFD412" s="446"/>
      <c r="QFE412" s="446"/>
      <c r="QFF412" s="446"/>
      <c r="QFG412" s="446"/>
      <c r="QFH412" s="446"/>
      <c r="QFI412" s="446"/>
      <c r="QFJ412" s="446"/>
      <c r="QFK412" s="446"/>
      <c r="QFL412" s="446"/>
      <c r="QFM412" s="446"/>
      <c r="QFN412" s="446"/>
      <c r="QFO412" s="446"/>
      <c r="QFP412" s="446"/>
      <c r="QFQ412" s="446"/>
      <c r="QFR412" s="446"/>
      <c r="QFS412" s="446"/>
      <c r="QFT412" s="446"/>
      <c r="QFU412" s="446"/>
      <c r="QFV412" s="446"/>
      <c r="QFW412" s="446"/>
      <c r="QFX412" s="446"/>
      <c r="QFY412" s="446"/>
      <c r="QFZ412" s="446"/>
      <c r="QGA412" s="446"/>
      <c r="QGB412" s="446"/>
      <c r="QGC412" s="446"/>
      <c r="QGD412" s="446"/>
      <c r="QGE412" s="446"/>
      <c r="QGF412" s="446"/>
      <c r="QGG412" s="446"/>
      <c r="QGH412" s="446"/>
      <c r="QGI412" s="446"/>
      <c r="QGJ412" s="446"/>
      <c r="QGK412" s="446"/>
      <c r="QGL412" s="446"/>
      <c r="QGM412" s="446"/>
      <c r="QGN412" s="446"/>
      <c r="QGO412" s="446"/>
      <c r="QGP412" s="446"/>
      <c r="QGQ412" s="446"/>
      <c r="QGR412" s="446"/>
      <c r="QGS412" s="446"/>
      <c r="QGT412" s="446"/>
      <c r="QGU412" s="446"/>
      <c r="QGV412" s="446"/>
      <c r="QGW412" s="446"/>
      <c r="QGX412" s="446"/>
      <c r="QGY412" s="446"/>
      <c r="QGZ412" s="446"/>
      <c r="QHA412" s="446"/>
      <c r="QHB412" s="446"/>
      <c r="QHC412" s="446"/>
      <c r="QHD412" s="446"/>
      <c r="QHE412" s="446"/>
      <c r="QHF412" s="446"/>
      <c r="QHG412" s="446"/>
      <c r="QHH412" s="446"/>
      <c r="QHI412" s="446"/>
      <c r="QHJ412" s="446"/>
      <c r="QHK412" s="446"/>
      <c r="QHL412" s="446"/>
      <c r="QHM412" s="446"/>
      <c r="QHN412" s="446"/>
      <c r="QHO412" s="446"/>
      <c r="QHP412" s="446"/>
      <c r="QHQ412" s="446"/>
      <c r="QHR412" s="446"/>
      <c r="QHS412" s="446"/>
      <c r="QHT412" s="446"/>
      <c r="QHU412" s="446"/>
      <c r="QHV412" s="446"/>
      <c r="QHW412" s="446"/>
      <c r="QHX412" s="446"/>
      <c r="QHY412" s="446"/>
      <c r="QHZ412" s="446"/>
      <c r="QIA412" s="446"/>
      <c r="QIB412" s="446"/>
      <c r="QIC412" s="446"/>
      <c r="QID412" s="446"/>
      <c r="QIE412" s="446"/>
      <c r="QIF412" s="446"/>
      <c r="QIG412" s="446"/>
      <c r="QIH412" s="446"/>
      <c r="QII412" s="446"/>
      <c r="QIJ412" s="446"/>
      <c r="QIK412" s="446"/>
      <c r="QIL412" s="446"/>
      <c r="QIM412" s="446"/>
      <c r="QIN412" s="446"/>
      <c r="QIO412" s="446"/>
      <c r="QIP412" s="446"/>
      <c r="QIQ412" s="446"/>
      <c r="QIR412" s="446"/>
      <c r="QIS412" s="446"/>
      <c r="QIT412" s="446"/>
      <c r="QIU412" s="446"/>
      <c r="QIV412" s="446"/>
      <c r="QIW412" s="446"/>
      <c r="QIX412" s="446"/>
      <c r="QIY412" s="446"/>
      <c r="QIZ412" s="446"/>
      <c r="QJA412" s="446"/>
      <c r="QJB412" s="446"/>
      <c r="QJC412" s="446"/>
      <c r="QJD412" s="446"/>
      <c r="QJE412" s="446"/>
      <c r="QJF412" s="446"/>
      <c r="QJG412" s="446"/>
      <c r="QJH412" s="446"/>
      <c r="QJI412" s="446"/>
      <c r="QJJ412" s="446"/>
      <c r="QJK412" s="446"/>
      <c r="QJL412" s="446"/>
      <c r="QJM412" s="446"/>
      <c r="QJN412" s="446"/>
      <c r="QJO412" s="446"/>
      <c r="QJP412" s="446"/>
      <c r="QJQ412" s="446"/>
      <c r="QJR412" s="446"/>
      <c r="QJS412" s="446"/>
      <c r="QJT412" s="446"/>
      <c r="QJU412" s="446"/>
      <c r="QJV412" s="446"/>
      <c r="QJW412" s="446"/>
      <c r="QJX412" s="446"/>
      <c r="QJY412" s="446"/>
      <c r="QJZ412" s="446"/>
      <c r="QKA412" s="446"/>
      <c r="QKB412" s="446"/>
      <c r="QKC412" s="446"/>
      <c r="QKD412" s="446"/>
      <c r="QKE412" s="446"/>
      <c r="QKF412" s="446"/>
      <c r="QKG412" s="446"/>
      <c r="QKH412" s="446"/>
      <c r="QKI412" s="446"/>
      <c r="QKJ412" s="446"/>
      <c r="QKK412" s="446"/>
      <c r="QKL412" s="446"/>
      <c r="QKM412" s="446"/>
      <c r="QKN412" s="446"/>
      <c r="QKO412" s="446"/>
      <c r="QKP412" s="446"/>
      <c r="QKQ412" s="446"/>
      <c r="QKR412" s="446"/>
      <c r="QKS412" s="446"/>
      <c r="QKT412" s="446"/>
      <c r="QKU412" s="446"/>
      <c r="QKV412" s="446"/>
      <c r="QKW412" s="446"/>
      <c r="QKX412" s="446"/>
      <c r="QKY412" s="446"/>
      <c r="QKZ412" s="446"/>
      <c r="QLA412" s="446"/>
      <c r="QLB412" s="446"/>
      <c r="QLC412" s="446"/>
      <c r="QLD412" s="446"/>
      <c r="QLE412" s="446"/>
      <c r="QLF412" s="446"/>
      <c r="QLG412" s="446"/>
      <c r="QLH412" s="446"/>
      <c r="QLI412" s="446"/>
      <c r="QLJ412" s="446"/>
      <c r="QLK412" s="446"/>
      <c r="QLL412" s="446"/>
      <c r="QLM412" s="446"/>
      <c r="QLN412" s="446"/>
      <c r="QLO412" s="446"/>
      <c r="QLP412" s="446"/>
      <c r="QLQ412" s="446"/>
      <c r="QLR412" s="446"/>
      <c r="QLS412" s="446"/>
      <c r="QLT412" s="446"/>
      <c r="QLU412" s="446"/>
      <c r="QLV412" s="446"/>
      <c r="QLW412" s="446"/>
      <c r="QLX412" s="446"/>
      <c r="QLY412" s="446"/>
      <c r="QLZ412" s="446"/>
      <c r="QMA412" s="446"/>
      <c r="QMB412" s="446"/>
      <c r="QMC412" s="446"/>
      <c r="QMD412" s="446"/>
      <c r="QME412" s="446"/>
      <c r="QMF412" s="446"/>
      <c r="QMG412" s="446"/>
      <c r="QMH412" s="446"/>
      <c r="QMI412" s="446"/>
      <c r="QMJ412" s="446"/>
      <c r="QMK412" s="446"/>
      <c r="QML412" s="446"/>
      <c r="QMM412" s="446"/>
      <c r="QMN412" s="446"/>
      <c r="QMO412" s="446"/>
      <c r="QMP412" s="446"/>
      <c r="QMQ412" s="446"/>
      <c r="QMR412" s="446"/>
      <c r="QMS412" s="446"/>
      <c r="QMT412" s="446"/>
      <c r="QMU412" s="446"/>
      <c r="QMV412" s="446"/>
      <c r="QMW412" s="446"/>
      <c r="QMX412" s="446"/>
      <c r="QMY412" s="446"/>
      <c r="QMZ412" s="446"/>
      <c r="QNA412" s="446"/>
      <c r="QNB412" s="446"/>
      <c r="QNC412" s="446"/>
      <c r="QND412" s="446"/>
      <c r="QNE412" s="446"/>
      <c r="QNF412" s="446"/>
      <c r="QNG412" s="446"/>
      <c r="QNH412" s="446"/>
      <c r="QNI412" s="446"/>
      <c r="QNJ412" s="446"/>
      <c r="QNK412" s="446"/>
      <c r="QNL412" s="446"/>
      <c r="QNM412" s="446"/>
      <c r="QNN412" s="446"/>
      <c r="QNO412" s="446"/>
      <c r="QNP412" s="446"/>
      <c r="QNQ412" s="446"/>
      <c r="QNR412" s="446"/>
      <c r="QNS412" s="446"/>
      <c r="QNT412" s="446"/>
      <c r="QNU412" s="446"/>
      <c r="QNV412" s="446"/>
      <c r="QNW412" s="446"/>
      <c r="QNX412" s="446"/>
      <c r="QNY412" s="446"/>
      <c r="QNZ412" s="446"/>
      <c r="QOA412" s="446"/>
      <c r="QOB412" s="446"/>
      <c r="QOC412" s="446"/>
      <c r="QOD412" s="446"/>
      <c r="QOE412" s="446"/>
      <c r="QOF412" s="446"/>
      <c r="QOG412" s="446"/>
      <c r="QOH412" s="446"/>
      <c r="QOI412" s="446"/>
      <c r="QOJ412" s="446"/>
      <c r="QOK412" s="446"/>
      <c r="QOL412" s="446"/>
      <c r="QOM412" s="446"/>
      <c r="QON412" s="446"/>
      <c r="QOO412" s="446"/>
      <c r="QOP412" s="446"/>
      <c r="QOQ412" s="446"/>
      <c r="QOR412" s="446"/>
      <c r="QOS412" s="446"/>
      <c r="QOT412" s="446"/>
      <c r="QOU412" s="446"/>
      <c r="QOV412" s="446"/>
      <c r="QOW412" s="446"/>
      <c r="QOX412" s="446"/>
      <c r="QOY412" s="446"/>
      <c r="QOZ412" s="446"/>
      <c r="QPA412" s="446"/>
      <c r="QPB412" s="446"/>
      <c r="QPC412" s="446"/>
      <c r="QPD412" s="446"/>
      <c r="QPE412" s="446"/>
      <c r="QPF412" s="446"/>
      <c r="QPG412" s="446"/>
      <c r="QPH412" s="446"/>
      <c r="QPI412" s="446"/>
      <c r="QPJ412" s="446"/>
      <c r="QPK412" s="446"/>
      <c r="QPL412" s="446"/>
      <c r="QPM412" s="446"/>
      <c r="QPN412" s="446"/>
      <c r="QPO412" s="446"/>
      <c r="QPP412" s="446"/>
      <c r="QPQ412" s="446"/>
      <c r="QPR412" s="446"/>
      <c r="QPS412" s="446"/>
      <c r="QPT412" s="446"/>
      <c r="QPU412" s="446"/>
      <c r="QPV412" s="446"/>
      <c r="QPW412" s="446"/>
      <c r="QPX412" s="446"/>
      <c r="QPY412" s="446"/>
      <c r="QPZ412" s="446"/>
      <c r="QQA412" s="446"/>
      <c r="QQB412" s="446"/>
      <c r="QQC412" s="446"/>
      <c r="QQD412" s="446"/>
      <c r="QQE412" s="446"/>
      <c r="QQF412" s="446"/>
      <c r="QQG412" s="446"/>
      <c r="QQH412" s="446"/>
      <c r="QQI412" s="446"/>
      <c r="QQJ412" s="446"/>
      <c r="QQK412" s="446"/>
      <c r="QQL412" s="446"/>
      <c r="QQM412" s="446"/>
      <c r="QQN412" s="446"/>
      <c r="QQO412" s="446"/>
      <c r="QQP412" s="446"/>
      <c r="QQQ412" s="446"/>
      <c r="QQR412" s="446"/>
      <c r="QQS412" s="446"/>
      <c r="QQT412" s="446"/>
      <c r="QQU412" s="446"/>
      <c r="QQV412" s="446"/>
      <c r="QQW412" s="446"/>
      <c r="QQX412" s="446"/>
      <c r="QQY412" s="446"/>
      <c r="QQZ412" s="446"/>
      <c r="QRA412" s="446"/>
      <c r="QRB412" s="446"/>
      <c r="QRC412" s="446"/>
      <c r="QRD412" s="446"/>
      <c r="QRE412" s="446"/>
      <c r="QRF412" s="446"/>
      <c r="QRG412" s="446"/>
      <c r="QRH412" s="446"/>
      <c r="QRI412" s="446"/>
      <c r="QRJ412" s="446"/>
      <c r="QRK412" s="446"/>
      <c r="QRL412" s="446"/>
      <c r="QRM412" s="446"/>
      <c r="QRN412" s="446"/>
      <c r="QRO412" s="446"/>
      <c r="QRP412" s="446"/>
      <c r="QRQ412" s="446"/>
      <c r="QRR412" s="446"/>
      <c r="QRS412" s="446"/>
      <c r="QRT412" s="446"/>
      <c r="QRU412" s="446"/>
      <c r="QRV412" s="446"/>
      <c r="QRW412" s="446"/>
      <c r="QRX412" s="446"/>
      <c r="QRY412" s="446"/>
      <c r="QRZ412" s="446"/>
      <c r="QSA412" s="446"/>
      <c r="QSB412" s="446"/>
      <c r="QSC412" s="446"/>
      <c r="QSD412" s="446"/>
      <c r="QSE412" s="446"/>
      <c r="QSF412" s="446"/>
      <c r="QSG412" s="446"/>
      <c r="QSH412" s="446"/>
      <c r="QSI412" s="446"/>
      <c r="QSJ412" s="446"/>
      <c r="QSK412" s="446"/>
      <c r="QSL412" s="446"/>
      <c r="QSM412" s="446"/>
      <c r="QSN412" s="446"/>
      <c r="QSO412" s="446"/>
      <c r="QSP412" s="446"/>
      <c r="QSQ412" s="446"/>
      <c r="QSR412" s="446"/>
      <c r="QSS412" s="446"/>
      <c r="QST412" s="446"/>
      <c r="QSU412" s="446"/>
      <c r="QSV412" s="446"/>
      <c r="QSW412" s="446"/>
      <c r="QSX412" s="446"/>
      <c r="QSY412" s="446"/>
      <c r="QSZ412" s="446"/>
      <c r="QTA412" s="446"/>
      <c r="QTB412" s="446"/>
      <c r="QTC412" s="446"/>
      <c r="QTD412" s="446"/>
      <c r="QTE412" s="446"/>
      <c r="QTF412" s="446"/>
      <c r="QTG412" s="446"/>
      <c r="QTH412" s="446"/>
      <c r="QTI412" s="446"/>
      <c r="QTJ412" s="446"/>
      <c r="QTK412" s="446"/>
      <c r="QTL412" s="446"/>
      <c r="QTM412" s="446"/>
      <c r="QTN412" s="446"/>
      <c r="QTO412" s="446"/>
      <c r="QTP412" s="446"/>
      <c r="QTQ412" s="446"/>
      <c r="QTR412" s="446"/>
      <c r="QTS412" s="446"/>
      <c r="QTT412" s="446"/>
      <c r="QTU412" s="446"/>
      <c r="QTV412" s="446"/>
      <c r="QTW412" s="446"/>
      <c r="QTX412" s="446"/>
      <c r="QTY412" s="446"/>
      <c r="QTZ412" s="446"/>
      <c r="QUA412" s="446"/>
      <c r="QUB412" s="446"/>
      <c r="QUC412" s="446"/>
      <c r="QUD412" s="446"/>
      <c r="QUE412" s="446"/>
      <c r="QUF412" s="446"/>
      <c r="QUG412" s="446"/>
      <c r="QUH412" s="446"/>
      <c r="QUI412" s="446"/>
      <c r="QUJ412" s="446"/>
      <c r="QUK412" s="446"/>
      <c r="QUL412" s="446"/>
      <c r="QUM412" s="446"/>
      <c r="QUN412" s="446"/>
      <c r="QUO412" s="446"/>
      <c r="QUP412" s="446"/>
      <c r="QUQ412" s="446"/>
      <c r="QUR412" s="446"/>
      <c r="QUS412" s="446"/>
      <c r="QUT412" s="446"/>
      <c r="QUU412" s="446"/>
      <c r="QUV412" s="446"/>
      <c r="QUW412" s="446"/>
      <c r="QUX412" s="446"/>
      <c r="QUY412" s="446"/>
      <c r="QUZ412" s="446"/>
      <c r="QVA412" s="446"/>
      <c r="QVB412" s="446"/>
      <c r="QVC412" s="446"/>
      <c r="QVD412" s="446"/>
      <c r="QVE412" s="446"/>
      <c r="QVF412" s="446"/>
      <c r="QVG412" s="446"/>
      <c r="QVH412" s="446"/>
      <c r="QVI412" s="446"/>
      <c r="QVJ412" s="446"/>
      <c r="QVK412" s="446"/>
      <c r="QVL412" s="446"/>
      <c r="QVM412" s="446"/>
      <c r="QVN412" s="446"/>
      <c r="QVO412" s="446"/>
      <c r="QVP412" s="446"/>
      <c r="QVQ412" s="446"/>
      <c r="QVR412" s="446"/>
      <c r="QVS412" s="446"/>
      <c r="QVT412" s="446"/>
      <c r="QVU412" s="446"/>
      <c r="QVV412" s="446"/>
      <c r="QVW412" s="446"/>
      <c r="QVX412" s="446"/>
      <c r="QVY412" s="446"/>
      <c r="QVZ412" s="446"/>
      <c r="QWA412" s="446"/>
      <c r="QWB412" s="446"/>
      <c r="QWC412" s="446"/>
      <c r="QWD412" s="446"/>
      <c r="QWE412" s="446"/>
      <c r="QWF412" s="446"/>
      <c r="QWG412" s="446"/>
      <c r="QWH412" s="446"/>
      <c r="QWI412" s="446"/>
      <c r="QWJ412" s="446"/>
      <c r="QWK412" s="446"/>
      <c r="QWL412" s="446"/>
      <c r="QWM412" s="446"/>
      <c r="QWN412" s="446"/>
      <c r="QWO412" s="446"/>
      <c r="QWP412" s="446"/>
      <c r="QWQ412" s="446"/>
      <c r="QWR412" s="446"/>
      <c r="QWS412" s="446"/>
      <c r="QWT412" s="446"/>
      <c r="QWU412" s="446"/>
      <c r="QWV412" s="446"/>
      <c r="QWW412" s="446"/>
      <c r="QWX412" s="446"/>
      <c r="QWY412" s="446"/>
      <c r="QWZ412" s="446"/>
      <c r="QXA412" s="446"/>
      <c r="QXB412" s="446"/>
      <c r="QXC412" s="446"/>
      <c r="QXD412" s="446"/>
      <c r="QXE412" s="446"/>
      <c r="QXF412" s="446"/>
      <c r="QXG412" s="446"/>
      <c r="QXH412" s="446"/>
      <c r="QXI412" s="446"/>
      <c r="QXJ412" s="446"/>
      <c r="QXK412" s="446"/>
      <c r="QXL412" s="446"/>
      <c r="QXM412" s="446"/>
      <c r="QXN412" s="446"/>
      <c r="QXO412" s="446"/>
      <c r="QXP412" s="446"/>
      <c r="QXQ412" s="446"/>
      <c r="QXR412" s="446"/>
      <c r="QXS412" s="446"/>
      <c r="QXT412" s="446"/>
      <c r="QXU412" s="446"/>
      <c r="QXV412" s="446"/>
      <c r="QXW412" s="446"/>
      <c r="QXX412" s="446"/>
      <c r="QXY412" s="446"/>
      <c r="QXZ412" s="446"/>
      <c r="QYA412" s="446"/>
      <c r="QYB412" s="446"/>
      <c r="QYC412" s="446"/>
      <c r="QYD412" s="446"/>
      <c r="QYE412" s="446"/>
      <c r="QYF412" s="446"/>
      <c r="QYG412" s="446"/>
      <c r="QYH412" s="446"/>
      <c r="QYI412" s="446"/>
      <c r="QYJ412" s="446"/>
      <c r="QYK412" s="446"/>
      <c r="QYL412" s="446"/>
      <c r="QYM412" s="446"/>
      <c r="QYN412" s="446"/>
      <c r="QYO412" s="446"/>
      <c r="QYP412" s="446"/>
      <c r="QYQ412" s="446"/>
      <c r="QYR412" s="446"/>
      <c r="QYS412" s="446"/>
      <c r="QYT412" s="446"/>
      <c r="QYU412" s="446"/>
      <c r="QYV412" s="446"/>
      <c r="QYW412" s="446"/>
      <c r="QYX412" s="446"/>
      <c r="QYY412" s="446"/>
      <c r="QYZ412" s="446"/>
      <c r="QZA412" s="446"/>
      <c r="QZB412" s="446"/>
      <c r="QZC412" s="446"/>
      <c r="QZD412" s="446"/>
      <c r="QZE412" s="446"/>
      <c r="QZF412" s="446"/>
      <c r="QZG412" s="446"/>
      <c r="QZH412" s="446"/>
      <c r="QZI412" s="446"/>
      <c r="QZJ412" s="446"/>
      <c r="QZK412" s="446"/>
      <c r="QZL412" s="446"/>
      <c r="QZM412" s="446"/>
      <c r="QZN412" s="446"/>
      <c r="QZO412" s="446"/>
      <c r="QZP412" s="446"/>
      <c r="QZQ412" s="446"/>
      <c r="QZR412" s="446"/>
      <c r="QZS412" s="446"/>
      <c r="QZT412" s="446"/>
      <c r="QZU412" s="446"/>
      <c r="QZV412" s="446"/>
      <c r="QZW412" s="446"/>
      <c r="QZX412" s="446"/>
      <c r="QZY412" s="446"/>
      <c r="QZZ412" s="446"/>
      <c r="RAA412" s="446"/>
      <c r="RAB412" s="446"/>
      <c r="RAC412" s="446"/>
      <c r="RAD412" s="446"/>
      <c r="RAE412" s="446"/>
      <c r="RAF412" s="446"/>
      <c r="RAG412" s="446"/>
      <c r="RAH412" s="446"/>
      <c r="RAI412" s="446"/>
      <c r="RAJ412" s="446"/>
      <c r="RAK412" s="446"/>
      <c r="RAL412" s="446"/>
      <c r="RAM412" s="446"/>
      <c r="RAN412" s="446"/>
      <c r="RAO412" s="446"/>
      <c r="RAP412" s="446"/>
      <c r="RAQ412" s="446"/>
      <c r="RAR412" s="446"/>
      <c r="RAS412" s="446"/>
      <c r="RAT412" s="446"/>
      <c r="RAU412" s="446"/>
      <c r="RAV412" s="446"/>
      <c r="RAW412" s="446"/>
      <c r="RAX412" s="446"/>
      <c r="RAY412" s="446"/>
      <c r="RAZ412" s="446"/>
      <c r="RBA412" s="446"/>
      <c r="RBB412" s="446"/>
      <c r="RBC412" s="446"/>
      <c r="RBD412" s="446"/>
      <c r="RBE412" s="446"/>
      <c r="RBF412" s="446"/>
      <c r="RBG412" s="446"/>
      <c r="RBH412" s="446"/>
      <c r="RBI412" s="446"/>
      <c r="RBJ412" s="446"/>
      <c r="RBK412" s="446"/>
      <c r="RBL412" s="446"/>
      <c r="RBM412" s="446"/>
      <c r="RBN412" s="446"/>
      <c r="RBO412" s="446"/>
      <c r="RBP412" s="446"/>
      <c r="RBQ412" s="446"/>
      <c r="RBR412" s="446"/>
      <c r="RBS412" s="446"/>
      <c r="RBT412" s="446"/>
      <c r="RBU412" s="446"/>
      <c r="RBV412" s="446"/>
      <c r="RBW412" s="446"/>
      <c r="RBX412" s="446"/>
      <c r="RBY412" s="446"/>
      <c r="RBZ412" s="446"/>
      <c r="RCA412" s="446"/>
      <c r="RCB412" s="446"/>
      <c r="RCC412" s="446"/>
      <c r="RCD412" s="446"/>
      <c r="RCE412" s="446"/>
      <c r="RCF412" s="446"/>
      <c r="RCG412" s="446"/>
      <c r="RCH412" s="446"/>
      <c r="RCI412" s="446"/>
      <c r="RCJ412" s="446"/>
      <c r="RCK412" s="446"/>
      <c r="RCL412" s="446"/>
      <c r="RCM412" s="446"/>
      <c r="RCN412" s="446"/>
      <c r="RCO412" s="446"/>
      <c r="RCP412" s="446"/>
      <c r="RCQ412" s="446"/>
      <c r="RCR412" s="446"/>
      <c r="RCS412" s="446"/>
      <c r="RCT412" s="446"/>
      <c r="RCU412" s="446"/>
      <c r="RCV412" s="446"/>
      <c r="RCW412" s="446"/>
      <c r="RCX412" s="446"/>
      <c r="RCY412" s="446"/>
      <c r="RCZ412" s="446"/>
      <c r="RDA412" s="446"/>
      <c r="RDB412" s="446"/>
      <c r="RDC412" s="446"/>
      <c r="RDD412" s="446"/>
      <c r="RDE412" s="446"/>
      <c r="RDF412" s="446"/>
      <c r="RDG412" s="446"/>
      <c r="RDH412" s="446"/>
      <c r="RDI412" s="446"/>
      <c r="RDJ412" s="446"/>
      <c r="RDK412" s="446"/>
      <c r="RDL412" s="446"/>
      <c r="RDM412" s="446"/>
      <c r="RDN412" s="446"/>
      <c r="RDO412" s="446"/>
      <c r="RDP412" s="446"/>
      <c r="RDQ412" s="446"/>
      <c r="RDR412" s="446"/>
      <c r="RDS412" s="446"/>
      <c r="RDT412" s="446"/>
      <c r="RDU412" s="446"/>
      <c r="RDV412" s="446"/>
      <c r="RDW412" s="446"/>
      <c r="RDX412" s="446"/>
      <c r="RDY412" s="446"/>
      <c r="RDZ412" s="446"/>
      <c r="REA412" s="446"/>
      <c r="REB412" s="446"/>
      <c r="REC412" s="446"/>
      <c r="RED412" s="446"/>
      <c r="REE412" s="446"/>
      <c r="REF412" s="446"/>
      <c r="REG412" s="446"/>
      <c r="REH412" s="446"/>
      <c r="REI412" s="446"/>
      <c r="REJ412" s="446"/>
      <c r="REK412" s="446"/>
      <c r="REL412" s="446"/>
      <c r="REM412" s="446"/>
      <c r="REN412" s="446"/>
      <c r="REO412" s="446"/>
      <c r="REP412" s="446"/>
      <c r="REQ412" s="446"/>
      <c r="RER412" s="446"/>
      <c r="RES412" s="446"/>
      <c r="RET412" s="446"/>
      <c r="REU412" s="446"/>
      <c r="REV412" s="446"/>
      <c r="REW412" s="446"/>
      <c r="REX412" s="446"/>
      <c r="REY412" s="446"/>
      <c r="REZ412" s="446"/>
      <c r="RFA412" s="446"/>
      <c r="RFB412" s="446"/>
      <c r="RFC412" s="446"/>
      <c r="RFD412" s="446"/>
      <c r="RFE412" s="446"/>
      <c r="RFF412" s="446"/>
      <c r="RFG412" s="446"/>
      <c r="RFH412" s="446"/>
      <c r="RFI412" s="446"/>
      <c r="RFJ412" s="446"/>
      <c r="RFK412" s="446"/>
      <c r="RFL412" s="446"/>
      <c r="RFM412" s="446"/>
      <c r="RFN412" s="446"/>
      <c r="RFO412" s="446"/>
      <c r="RFP412" s="446"/>
      <c r="RFQ412" s="446"/>
      <c r="RFR412" s="446"/>
      <c r="RFS412" s="446"/>
      <c r="RFT412" s="446"/>
      <c r="RFU412" s="446"/>
      <c r="RFV412" s="446"/>
      <c r="RFW412" s="446"/>
      <c r="RFX412" s="446"/>
      <c r="RFY412" s="446"/>
      <c r="RFZ412" s="446"/>
      <c r="RGA412" s="446"/>
      <c r="RGB412" s="446"/>
      <c r="RGC412" s="446"/>
      <c r="RGD412" s="446"/>
      <c r="RGE412" s="446"/>
      <c r="RGF412" s="446"/>
      <c r="RGG412" s="446"/>
      <c r="RGH412" s="446"/>
      <c r="RGI412" s="446"/>
      <c r="RGJ412" s="446"/>
      <c r="RGK412" s="446"/>
      <c r="RGL412" s="446"/>
      <c r="RGM412" s="446"/>
      <c r="RGN412" s="446"/>
      <c r="RGO412" s="446"/>
      <c r="RGP412" s="446"/>
      <c r="RGQ412" s="446"/>
      <c r="RGR412" s="446"/>
      <c r="RGS412" s="446"/>
      <c r="RGT412" s="446"/>
      <c r="RGU412" s="446"/>
      <c r="RGV412" s="446"/>
      <c r="RGW412" s="446"/>
      <c r="RGX412" s="446"/>
      <c r="RGY412" s="446"/>
      <c r="RGZ412" s="446"/>
      <c r="RHA412" s="446"/>
      <c r="RHB412" s="446"/>
      <c r="RHC412" s="446"/>
      <c r="RHD412" s="446"/>
      <c r="RHE412" s="446"/>
      <c r="RHF412" s="446"/>
      <c r="RHG412" s="446"/>
      <c r="RHH412" s="446"/>
      <c r="RHI412" s="446"/>
      <c r="RHJ412" s="446"/>
      <c r="RHK412" s="446"/>
      <c r="RHL412" s="446"/>
      <c r="RHM412" s="446"/>
      <c r="RHN412" s="446"/>
      <c r="RHO412" s="446"/>
      <c r="RHP412" s="446"/>
      <c r="RHQ412" s="446"/>
      <c r="RHR412" s="446"/>
      <c r="RHS412" s="446"/>
      <c r="RHT412" s="446"/>
      <c r="RHU412" s="446"/>
      <c r="RHV412" s="446"/>
      <c r="RHW412" s="446"/>
      <c r="RHX412" s="446"/>
      <c r="RHY412" s="446"/>
      <c r="RHZ412" s="446"/>
      <c r="RIA412" s="446"/>
      <c r="RIB412" s="446"/>
      <c r="RIC412" s="446"/>
      <c r="RID412" s="446"/>
      <c r="RIE412" s="446"/>
      <c r="RIF412" s="446"/>
      <c r="RIG412" s="446"/>
      <c r="RIH412" s="446"/>
      <c r="RII412" s="446"/>
      <c r="RIJ412" s="446"/>
      <c r="RIK412" s="446"/>
      <c r="RIL412" s="446"/>
      <c r="RIM412" s="446"/>
      <c r="RIN412" s="446"/>
      <c r="RIO412" s="446"/>
      <c r="RIP412" s="446"/>
      <c r="RIQ412" s="446"/>
      <c r="RIR412" s="446"/>
      <c r="RIS412" s="446"/>
      <c r="RIT412" s="446"/>
      <c r="RIU412" s="446"/>
      <c r="RIV412" s="446"/>
      <c r="RIW412" s="446"/>
      <c r="RIX412" s="446"/>
      <c r="RIY412" s="446"/>
      <c r="RIZ412" s="446"/>
      <c r="RJA412" s="446"/>
      <c r="RJB412" s="446"/>
      <c r="RJC412" s="446"/>
      <c r="RJD412" s="446"/>
      <c r="RJE412" s="446"/>
      <c r="RJF412" s="446"/>
      <c r="RJG412" s="446"/>
      <c r="RJH412" s="446"/>
      <c r="RJI412" s="446"/>
      <c r="RJJ412" s="446"/>
      <c r="RJK412" s="446"/>
      <c r="RJL412" s="446"/>
      <c r="RJM412" s="446"/>
      <c r="RJN412" s="446"/>
      <c r="RJO412" s="446"/>
      <c r="RJP412" s="446"/>
      <c r="RJQ412" s="446"/>
      <c r="RJR412" s="446"/>
      <c r="RJS412" s="446"/>
      <c r="RJT412" s="446"/>
      <c r="RJU412" s="446"/>
      <c r="RJV412" s="446"/>
      <c r="RJW412" s="446"/>
      <c r="RJX412" s="446"/>
      <c r="RJY412" s="446"/>
      <c r="RJZ412" s="446"/>
      <c r="RKA412" s="446"/>
      <c r="RKB412" s="446"/>
      <c r="RKC412" s="446"/>
      <c r="RKD412" s="446"/>
      <c r="RKE412" s="446"/>
      <c r="RKF412" s="446"/>
      <c r="RKG412" s="446"/>
      <c r="RKH412" s="446"/>
      <c r="RKI412" s="446"/>
      <c r="RKJ412" s="446"/>
      <c r="RKK412" s="446"/>
      <c r="RKL412" s="446"/>
      <c r="RKM412" s="446"/>
      <c r="RKN412" s="446"/>
      <c r="RKO412" s="446"/>
      <c r="RKP412" s="446"/>
      <c r="RKQ412" s="446"/>
      <c r="RKR412" s="446"/>
      <c r="RKS412" s="446"/>
      <c r="RKT412" s="446"/>
      <c r="RKU412" s="446"/>
      <c r="RKV412" s="446"/>
      <c r="RKW412" s="446"/>
      <c r="RKX412" s="446"/>
      <c r="RKY412" s="446"/>
      <c r="RKZ412" s="446"/>
      <c r="RLA412" s="446"/>
      <c r="RLB412" s="446"/>
      <c r="RLC412" s="446"/>
      <c r="RLD412" s="446"/>
      <c r="RLE412" s="446"/>
      <c r="RLF412" s="446"/>
      <c r="RLG412" s="446"/>
      <c r="RLH412" s="446"/>
      <c r="RLI412" s="446"/>
      <c r="RLJ412" s="446"/>
      <c r="RLK412" s="446"/>
      <c r="RLL412" s="446"/>
      <c r="RLM412" s="446"/>
      <c r="RLN412" s="446"/>
      <c r="RLO412" s="446"/>
      <c r="RLP412" s="446"/>
      <c r="RLQ412" s="446"/>
      <c r="RLR412" s="446"/>
      <c r="RLS412" s="446"/>
      <c r="RLT412" s="446"/>
      <c r="RLU412" s="446"/>
      <c r="RLV412" s="446"/>
      <c r="RLW412" s="446"/>
      <c r="RLX412" s="446"/>
      <c r="RLY412" s="446"/>
      <c r="RLZ412" s="446"/>
      <c r="RMA412" s="446"/>
      <c r="RMB412" s="446"/>
      <c r="RMC412" s="446"/>
      <c r="RMD412" s="446"/>
      <c r="RME412" s="446"/>
      <c r="RMF412" s="446"/>
      <c r="RMG412" s="446"/>
      <c r="RMH412" s="446"/>
      <c r="RMI412" s="446"/>
      <c r="RMJ412" s="446"/>
      <c r="RMK412" s="446"/>
      <c r="RML412" s="446"/>
      <c r="RMM412" s="446"/>
      <c r="RMN412" s="446"/>
      <c r="RMO412" s="446"/>
      <c r="RMP412" s="446"/>
      <c r="RMQ412" s="446"/>
      <c r="RMR412" s="446"/>
      <c r="RMS412" s="446"/>
      <c r="RMT412" s="446"/>
      <c r="RMU412" s="446"/>
      <c r="RMV412" s="446"/>
      <c r="RMW412" s="446"/>
      <c r="RMX412" s="446"/>
      <c r="RMY412" s="446"/>
      <c r="RMZ412" s="446"/>
      <c r="RNA412" s="446"/>
      <c r="RNB412" s="446"/>
      <c r="RNC412" s="446"/>
      <c r="RND412" s="446"/>
      <c r="RNE412" s="446"/>
      <c r="RNF412" s="446"/>
      <c r="RNG412" s="446"/>
      <c r="RNH412" s="446"/>
      <c r="RNI412" s="446"/>
      <c r="RNJ412" s="446"/>
      <c r="RNK412" s="446"/>
      <c r="RNL412" s="446"/>
      <c r="RNM412" s="446"/>
      <c r="RNN412" s="446"/>
      <c r="RNO412" s="446"/>
      <c r="RNP412" s="446"/>
      <c r="RNQ412" s="446"/>
      <c r="RNR412" s="446"/>
      <c r="RNS412" s="446"/>
      <c r="RNT412" s="446"/>
      <c r="RNU412" s="446"/>
      <c r="RNV412" s="446"/>
      <c r="RNW412" s="446"/>
      <c r="RNX412" s="446"/>
      <c r="RNY412" s="446"/>
      <c r="RNZ412" s="446"/>
      <c r="ROA412" s="446"/>
      <c r="ROB412" s="446"/>
      <c r="ROC412" s="446"/>
      <c r="ROD412" s="446"/>
      <c r="ROE412" s="446"/>
      <c r="ROF412" s="446"/>
      <c r="ROG412" s="446"/>
      <c r="ROH412" s="446"/>
      <c r="ROI412" s="446"/>
      <c r="ROJ412" s="446"/>
      <c r="ROK412" s="446"/>
      <c r="ROL412" s="446"/>
      <c r="ROM412" s="446"/>
      <c r="RON412" s="446"/>
      <c r="ROO412" s="446"/>
      <c r="ROP412" s="446"/>
      <c r="ROQ412" s="446"/>
      <c r="ROR412" s="446"/>
      <c r="ROS412" s="446"/>
      <c r="ROT412" s="446"/>
      <c r="ROU412" s="446"/>
      <c r="ROV412" s="446"/>
      <c r="ROW412" s="446"/>
      <c r="ROX412" s="446"/>
      <c r="ROY412" s="446"/>
      <c r="ROZ412" s="446"/>
      <c r="RPA412" s="446"/>
      <c r="RPB412" s="446"/>
      <c r="RPC412" s="446"/>
      <c r="RPD412" s="446"/>
      <c r="RPE412" s="446"/>
      <c r="RPF412" s="446"/>
      <c r="RPG412" s="446"/>
      <c r="RPH412" s="446"/>
      <c r="RPI412" s="446"/>
      <c r="RPJ412" s="446"/>
      <c r="RPK412" s="446"/>
      <c r="RPL412" s="446"/>
      <c r="RPM412" s="446"/>
      <c r="RPN412" s="446"/>
      <c r="RPO412" s="446"/>
      <c r="RPP412" s="446"/>
      <c r="RPQ412" s="446"/>
      <c r="RPR412" s="446"/>
      <c r="RPS412" s="446"/>
      <c r="RPT412" s="446"/>
      <c r="RPU412" s="446"/>
      <c r="RPV412" s="446"/>
      <c r="RPW412" s="446"/>
      <c r="RPX412" s="446"/>
      <c r="RPY412" s="446"/>
      <c r="RPZ412" s="446"/>
      <c r="RQA412" s="446"/>
      <c r="RQB412" s="446"/>
      <c r="RQC412" s="446"/>
      <c r="RQD412" s="446"/>
      <c r="RQE412" s="446"/>
      <c r="RQF412" s="446"/>
      <c r="RQG412" s="446"/>
      <c r="RQH412" s="446"/>
      <c r="RQI412" s="446"/>
      <c r="RQJ412" s="446"/>
      <c r="RQK412" s="446"/>
      <c r="RQL412" s="446"/>
      <c r="RQM412" s="446"/>
      <c r="RQN412" s="446"/>
      <c r="RQO412" s="446"/>
      <c r="RQP412" s="446"/>
      <c r="RQQ412" s="446"/>
      <c r="RQR412" s="446"/>
      <c r="RQS412" s="446"/>
      <c r="RQT412" s="446"/>
      <c r="RQU412" s="446"/>
      <c r="RQV412" s="446"/>
      <c r="RQW412" s="446"/>
      <c r="RQX412" s="446"/>
      <c r="RQY412" s="446"/>
      <c r="RQZ412" s="446"/>
      <c r="RRA412" s="446"/>
      <c r="RRB412" s="446"/>
      <c r="RRC412" s="446"/>
      <c r="RRD412" s="446"/>
      <c r="RRE412" s="446"/>
      <c r="RRF412" s="446"/>
      <c r="RRG412" s="446"/>
      <c r="RRH412" s="446"/>
      <c r="RRI412" s="446"/>
      <c r="RRJ412" s="446"/>
      <c r="RRK412" s="446"/>
      <c r="RRL412" s="446"/>
      <c r="RRM412" s="446"/>
      <c r="RRN412" s="446"/>
      <c r="RRO412" s="446"/>
      <c r="RRP412" s="446"/>
      <c r="RRQ412" s="446"/>
      <c r="RRR412" s="446"/>
      <c r="RRS412" s="446"/>
      <c r="RRT412" s="446"/>
      <c r="RRU412" s="446"/>
      <c r="RRV412" s="446"/>
      <c r="RRW412" s="446"/>
      <c r="RRX412" s="446"/>
      <c r="RRY412" s="446"/>
      <c r="RRZ412" s="446"/>
      <c r="RSA412" s="446"/>
      <c r="RSB412" s="446"/>
      <c r="RSC412" s="446"/>
      <c r="RSD412" s="446"/>
      <c r="RSE412" s="446"/>
      <c r="RSF412" s="446"/>
      <c r="RSG412" s="446"/>
      <c r="RSH412" s="446"/>
      <c r="RSI412" s="446"/>
      <c r="RSJ412" s="446"/>
      <c r="RSK412" s="446"/>
      <c r="RSL412" s="446"/>
      <c r="RSM412" s="446"/>
      <c r="RSN412" s="446"/>
      <c r="RSO412" s="446"/>
      <c r="RSP412" s="446"/>
      <c r="RSQ412" s="446"/>
      <c r="RSR412" s="446"/>
      <c r="RSS412" s="446"/>
      <c r="RST412" s="446"/>
      <c r="RSU412" s="446"/>
      <c r="RSV412" s="446"/>
      <c r="RSW412" s="446"/>
      <c r="RSX412" s="446"/>
      <c r="RSY412" s="446"/>
      <c r="RSZ412" s="446"/>
      <c r="RTA412" s="446"/>
      <c r="RTB412" s="446"/>
      <c r="RTC412" s="446"/>
      <c r="RTD412" s="446"/>
      <c r="RTE412" s="446"/>
      <c r="RTF412" s="446"/>
      <c r="RTG412" s="446"/>
      <c r="RTH412" s="446"/>
      <c r="RTI412" s="446"/>
      <c r="RTJ412" s="446"/>
      <c r="RTK412" s="446"/>
      <c r="RTL412" s="446"/>
      <c r="RTM412" s="446"/>
      <c r="RTN412" s="446"/>
      <c r="RTO412" s="446"/>
      <c r="RTP412" s="446"/>
      <c r="RTQ412" s="446"/>
      <c r="RTR412" s="446"/>
      <c r="RTS412" s="446"/>
      <c r="RTT412" s="446"/>
      <c r="RTU412" s="446"/>
      <c r="RTV412" s="446"/>
      <c r="RTW412" s="446"/>
      <c r="RTX412" s="446"/>
      <c r="RTY412" s="446"/>
      <c r="RTZ412" s="446"/>
      <c r="RUA412" s="446"/>
      <c r="RUB412" s="446"/>
      <c r="RUC412" s="446"/>
      <c r="RUD412" s="446"/>
      <c r="RUE412" s="446"/>
      <c r="RUF412" s="446"/>
      <c r="RUG412" s="446"/>
      <c r="RUH412" s="446"/>
      <c r="RUI412" s="446"/>
      <c r="RUJ412" s="446"/>
      <c r="RUK412" s="446"/>
      <c r="RUL412" s="446"/>
      <c r="RUM412" s="446"/>
      <c r="RUN412" s="446"/>
      <c r="RUO412" s="446"/>
      <c r="RUP412" s="446"/>
      <c r="RUQ412" s="446"/>
      <c r="RUR412" s="446"/>
      <c r="RUS412" s="446"/>
      <c r="RUT412" s="446"/>
      <c r="RUU412" s="446"/>
      <c r="RUV412" s="446"/>
      <c r="RUW412" s="446"/>
      <c r="RUX412" s="446"/>
      <c r="RUY412" s="446"/>
      <c r="RUZ412" s="446"/>
      <c r="RVA412" s="446"/>
      <c r="RVB412" s="446"/>
      <c r="RVC412" s="446"/>
      <c r="RVD412" s="446"/>
      <c r="RVE412" s="446"/>
      <c r="RVF412" s="446"/>
      <c r="RVG412" s="446"/>
      <c r="RVH412" s="446"/>
      <c r="RVI412" s="446"/>
      <c r="RVJ412" s="446"/>
      <c r="RVK412" s="446"/>
      <c r="RVL412" s="446"/>
      <c r="RVM412" s="446"/>
      <c r="RVN412" s="446"/>
      <c r="RVO412" s="446"/>
      <c r="RVP412" s="446"/>
      <c r="RVQ412" s="446"/>
      <c r="RVR412" s="446"/>
      <c r="RVS412" s="446"/>
      <c r="RVT412" s="446"/>
      <c r="RVU412" s="446"/>
      <c r="RVV412" s="446"/>
      <c r="RVW412" s="446"/>
      <c r="RVX412" s="446"/>
      <c r="RVY412" s="446"/>
      <c r="RVZ412" s="446"/>
      <c r="RWA412" s="446"/>
      <c r="RWB412" s="446"/>
      <c r="RWC412" s="446"/>
      <c r="RWD412" s="446"/>
      <c r="RWE412" s="446"/>
      <c r="RWF412" s="446"/>
      <c r="RWG412" s="446"/>
      <c r="RWH412" s="446"/>
      <c r="RWI412" s="446"/>
      <c r="RWJ412" s="446"/>
      <c r="RWK412" s="446"/>
      <c r="RWL412" s="446"/>
      <c r="RWM412" s="446"/>
      <c r="RWN412" s="446"/>
      <c r="RWO412" s="446"/>
      <c r="RWP412" s="446"/>
      <c r="RWQ412" s="446"/>
      <c r="RWR412" s="446"/>
      <c r="RWS412" s="446"/>
      <c r="RWT412" s="446"/>
      <c r="RWU412" s="446"/>
      <c r="RWV412" s="446"/>
      <c r="RWW412" s="446"/>
      <c r="RWX412" s="446"/>
      <c r="RWY412" s="446"/>
      <c r="RWZ412" s="446"/>
      <c r="RXA412" s="446"/>
      <c r="RXB412" s="446"/>
      <c r="RXC412" s="446"/>
      <c r="RXD412" s="446"/>
      <c r="RXE412" s="446"/>
      <c r="RXF412" s="446"/>
      <c r="RXG412" s="446"/>
      <c r="RXH412" s="446"/>
      <c r="RXI412" s="446"/>
      <c r="RXJ412" s="446"/>
      <c r="RXK412" s="446"/>
      <c r="RXL412" s="446"/>
      <c r="RXM412" s="446"/>
      <c r="RXN412" s="446"/>
      <c r="RXO412" s="446"/>
      <c r="RXP412" s="446"/>
      <c r="RXQ412" s="446"/>
      <c r="RXR412" s="446"/>
      <c r="RXS412" s="446"/>
      <c r="RXT412" s="446"/>
      <c r="RXU412" s="446"/>
      <c r="RXV412" s="446"/>
      <c r="RXW412" s="446"/>
      <c r="RXX412" s="446"/>
      <c r="RXY412" s="446"/>
      <c r="RXZ412" s="446"/>
      <c r="RYA412" s="446"/>
      <c r="RYB412" s="446"/>
      <c r="RYC412" s="446"/>
      <c r="RYD412" s="446"/>
      <c r="RYE412" s="446"/>
      <c r="RYF412" s="446"/>
      <c r="RYG412" s="446"/>
      <c r="RYH412" s="446"/>
      <c r="RYI412" s="446"/>
      <c r="RYJ412" s="446"/>
      <c r="RYK412" s="446"/>
      <c r="RYL412" s="446"/>
      <c r="RYM412" s="446"/>
      <c r="RYN412" s="446"/>
      <c r="RYO412" s="446"/>
      <c r="RYP412" s="446"/>
      <c r="RYQ412" s="446"/>
      <c r="RYR412" s="446"/>
      <c r="RYS412" s="446"/>
      <c r="RYT412" s="446"/>
      <c r="RYU412" s="446"/>
      <c r="RYV412" s="446"/>
      <c r="RYW412" s="446"/>
      <c r="RYX412" s="446"/>
      <c r="RYY412" s="446"/>
      <c r="RYZ412" s="446"/>
      <c r="RZA412" s="446"/>
      <c r="RZB412" s="446"/>
      <c r="RZC412" s="446"/>
      <c r="RZD412" s="446"/>
      <c r="RZE412" s="446"/>
      <c r="RZF412" s="446"/>
      <c r="RZG412" s="446"/>
      <c r="RZH412" s="446"/>
      <c r="RZI412" s="446"/>
      <c r="RZJ412" s="446"/>
      <c r="RZK412" s="446"/>
      <c r="RZL412" s="446"/>
      <c r="RZM412" s="446"/>
      <c r="RZN412" s="446"/>
      <c r="RZO412" s="446"/>
      <c r="RZP412" s="446"/>
      <c r="RZQ412" s="446"/>
      <c r="RZR412" s="446"/>
      <c r="RZS412" s="446"/>
      <c r="RZT412" s="446"/>
      <c r="RZU412" s="446"/>
      <c r="RZV412" s="446"/>
      <c r="RZW412" s="446"/>
      <c r="RZX412" s="446"/>
      <c r="RZY412" s="446"/>
      <c r="RZZ412" s="446"/>
      <c r="SAA412" s="446"/>
      <c r="SAB412" s="446"/>
      <c r="SAC412" s="446"/>
      <c r="SAD412" s="446"/>
      <c r="SAE412" s="446"/>
      <c r="SAF412" s="446"/>
      <c r="SAG412" s="446"/>
      <c r="SAH412" s="446"/>
      <c r="SAI412" s="446"/>
      <c r="SAJ412" s="446"/>
      <c r="SAK412" s="446"/>
      <c r="SAL412" s="446"/>
      <c r="SAM412" s="446"/>
      <c r="SAN412" s="446"/>
      <c r="SAO412" s="446"/>
      <c r="SAP412" s="446"/>
      <c r="SAQ412" s="446"/>
      <c r="SAR412" s="446"/>
      <c r="SAS412" s="446"/>
      <c r="SAT412" s="446"/>
      <c r="SAU412" s="446"/>
      <c r="SAV412" s="446"/>
      <c r="SAW412" s="446"/>
      <c r="SAX412" s="446"/>
      <c r="SAY412" s="446"/>
      <c r="SAZ412" s="446"/>
      <c r="SBA412" s="446"/>
      <c r="SBB412" s="446"/>
      <c r="SBC412" s="446"/>
      <c r="SBD412" s="446"/>
      <c r="SBE412" s="446"/>
      <c r="SBF412" s="446"/>
      <c r="SBG412" s="446"/>
      <c r="SBH412" s="446"/>
      <c r="SBI412" s="446"/>
      <c r="SBJ412" s="446"/>
      <c r="SBK412" s="446"/>
      <c r="SBL412" s="446"/>
      <c r="SBM412" s="446"/>
      <c r="SBN412" s="446"/>
      <c r="SBO412" s="446"/>
      <c r="SBP412" s="446"/>
      <c r="SBQ412" s="446"/>
      <c r="SBR412" s="446"/>
      <c r="SBS412" s="446"/>
      <c r="SBT412" s="446"/>
      <c r="SBU412" s="446"/>
      <c r="SBV412" s="446"/>
      <c r="SBW412" s="446"/>
      <c r="SBX412" s="446"/>
      <c r="SBY412" s="446"/>
      <c r="SBZ412" s="446"/>
      <c r="SCA412" s="446"/>
      <c r="SCB412" s="446"/>
      <c r="SCC412" s="446"/>
      <c r="SCD412" s="446"/>
      <c r="SCE412" s="446"/>
      <c r="SCF412" s="446"/>
      <c r="SCG412" s="446"/>
      <c r="SCH412" s="446"/>
      <c r="SCI412" s="446"/>
      <c r="SCJ412" s="446"/>
      <c r="SCK412" s="446"/>
      <c r="SCL412" s="446"/>
      <c r="SCM412" s="446"/>
      <c r="SCN412" s="446"/>
      <c r="SCO412" s="446"/>
      <c r="SCP412" s="446"/>
      <c r="SCQ412" s="446"/>
      <c r="SCR412" s="446"/>
      <c r="SCS412" s="446"/>
      <c r="SCT412" s="446"/>
      <c r="SCU412" s="446"/>
      <c r="SCV412" s="446"/>
      <c r="SCW412" s="446"/>
      <c r="SCX412" s="446"/>
      <c r="SCY412" s="446"/>
      <c r="SCZ412" s="446"/>
      <c r="SDA412" s="446"/>
      <c r="SDB412" s="446"/>
      <c r="SDC412" s="446"/>
      <c r="SDD412" s="446"/>
      <c r="SDE412" s="446"/>
      <c r="SDF412" s="446"/>
      <c r="SDG412" s="446"/>
      <c r="SDH412" s="446"/>
      <c r="SDI412" s="446"/>
      <c r="SDJ412" s="446"/>
      <c r="SDK412" s="446"/>
      <c r="SDL412" s="446"/>
      <c r="SDM412" s="446"/>
      <c r="SDN412" s="446"/>
      <c r="SDO412" s="446"/>
      <c r="SDP412" s="446"/>
      <c r="SDQ412" s="446"/>
      <c r="SDR412" s="446"/>
      <c r="SDS412" s="446"/>
      <c r="SDT412" s="446"/>
      <c r="SDU412" s="446"/>
      <c r="SDV412" s="446"/>
      <c r="SDW412" s="446"/>
      <c r="SDX412" s="446"/>
      <c r="SDY412" s="446"/>
      <c r="SDZ412" s="446"/>
      <c r="SEA412" s="446"/>
      <c r="SEB412" s="446"/>
      <c r="SEC412" s="446"/>
      <c r="SED412" s="446"/>
      <c r="SEE412" s="446"/>
      <c r="SEF412" s="446"/>
      <c r="SEG412" s="446"/>
      <c r="SEH412" s="446"/>
      <c r="SEI412" s="446"/>
      <c r="SEJ412" s="446"/>
      <c r="SEK412" s="446"/>
      <c r="SEL412" s="446"/>
      <c r="SEM412" s="446"/>
      <c r="SEN412" s="446"/>
      <c r="SEO412" s="446"/>
      <c r="SEP412" s="446"/>
      <c r="SEQ412" s="446"/>
      <c r="SER412" s="446"/>
      <c r="SES412" s="446"/>
      <c r="SET412" s="446"/>
      <c r="SEU412" s="446"/>
      <c r="SEV412" s="446"/>
      <c r="SEW412" s="446"/>
      <c r="SEX412" s="446"/>
      <c r="SEY412" s="446"/>
      <c r="SEZ412" s="446"/>
      <c r="SFA412" s="446"/>
      <c r="SFB412" s="446"/>
      <c r="SFC412" s="446"/>
      <c r="SFD412" s="446"/>
      <c r="SFE412" s="446"/>
      <c r="SFF412" s="446"/>
      <c r="SFG412" s="446"/>
      <c r="SFH412" s="446"/>
      <c r="SFI412" s="446"/>
      <c r="SFJ412" s="446"/>
      <c r="SFK412" s="446"/>
      <c r="SFL412" s="446"/>
      <c r="SFM412" s="446"/>
      <c r="SFN412" s="446"/>
      <c r="SFO412" s="446"/>
      <c r="SFP412" s="446"/>
      <c r="SFQ412" s="446"/>
      <c r="SFR412" s="446"/>
      <c r="SFS412" s="446"/>
      <c r="SFT412" s="446"/>
      <c r="SFU412" s="446"/>
      <c r="SFV412" s="446"/>
      <c r="SFW412" s="446"/>
      <c r="SFX412" s="446"/>
      <c r="SFY412" s="446"/>
      <c r="SFZ412" s="446"/>
      <c r="SGA412" s="446"/>
      <c r="SGB412" s="446"/>
      <c r="SGC412" s="446"/>
      <c r="SGD412" s="446"/>
      <c r="SGE412" s="446"/>
      <c r="SGF412" s="446"/>
      <c r="SGG412" s="446"/>
      <c r="SGH412" s="446"/>
      <c r="SGI412" s="446"/>
      <c r="SGJ412" s="446"/>
      <c r="SGK412" s="446"/>
      <c r="SGL412" s="446"/>
      <c r="SGM412" s="446"/>
      <c r="SGN412" s="446"/>
      <c r="SGO412" s="446"/>
      <c r="SGP412" s="446"/>
      <c r="SGQ412" s="446"/>
      <c r="SGR412" s="446"/>
      <c r="SGS412" s="446"/>
      <c r="SGT412" s="446"/>
      <c r="SGU412" s="446"/>
      <c r="SGV412" s="446"/>
      <c r="SGW412" s="446"/>
      <c r="SGX412" s="446"/>
      <c r="SGY412" s="446"/>
      <c r="SGZ412" s="446"/>
      <c r="SHA412" s="446"/>
      <c r="SHB412" s="446"/>
      <c r="SHC412" s="446"/>
      <c r="SHD412" s="446"/>
      <c r="SHE412" s="446"/>
      <c r="SHF412" s="446"/>
      <c r="SHG412" s="446"/>
      <c r="SHH412" s="446"/>
      <c r="SHI412" s="446"/>
      <c r="SHJ412" s="446"/>
      <c r="SHK412" s="446"/>
      <c r="SHL412" s="446"/>
      <c r="SHM412" s="446"/>
      <c r="SHN412" s="446"/>
      <c r="SHO412" s="446"/>
      <c r="SHP412" s="446"/>
      <c r="SHQ412" s="446"/>
      <c r="SHR412" s="446"/>
      <c r="SHS412" s="446"/>
      <c r="SHT412" s="446"/>
      <c r="SHU412" s="446"/>
      <c r="SHV412" s="446"/>
      <c r="SHW412" s="446"/>
      <c r="SHX412" s="446"/>
      <c r="SHY412" s="446"/>
      <c r="SHZ412" s="446"/>
      <c r="SIA412" s="446"/>
      <c r="SIB412" s="446"/>
      <c r="SIC412" s="446"/>
      <c r="SID412" s="446"/>
      <c r="SIE412" s="446"/>
      <c r="SIF412" s="446"/>
      <c r="SIG412" s="446"/>
      <c r="SIH412" s="446"/>
      <c r="SII412" s="446"/>
      <c r="SIJ412" s="446"/>
      <c r="SIK412" s="446"/>
      <c r="SIL412" s="446"/>
      <c r="SIM412" s="446"/>
      <c r="SIN412" s="446"/>
      <c r="SIO412" s="446"/>
      <c r="SIP412" s="446"/>
      <c r="SIQ412" s="446"/>
      <c r="SIR412" s="446"/>
      <c r="SIS412" s="446"/>
      <c r="SIT412" s="446"/>
      <c r="SIU412" s="446"/>
      <c r="SIV412" s="446"/>
      <c r="SIW412" s="446"/>
      <c r="SIX412" s="446"/>
      <c r="SIY412" s="446"/>
      <c r="SIZ412" s="446"/>
      <c r="SJA412" s="446"/>
      <c r="SJB412" s="446"/>
      <c r="SJC412" s="446"/>
      <c r="SJD412" s="446"/>
      <c r="SJE412" s="446"/>
      <c r="SJF412" s="446"/>
      <c r="SJG412" s="446"/>
      <c r="SJH412" s="446"/>
      <c r="SJI412" s="446"/>
      <c r="SJJ412" s="446"/>
      <c r="SJK412" s="446"/>
      <c r="SJL412" s="446"/>
      <c r="SJM412" s="446"/>
      <c r="SJN412" s="446"/>
      <c r="SJO412" s="446"/>
      <c r="SJP412" s="446"/>
      <c r="SJQ412" s="446"/>
      <c r="SJR412" s="446"/>
      <c r="SJS412" s="446"/>
      <c r="SJT412" s="446"/>
      <c r="SJU412" s="446"/>
      <c r="SJV412" s="446"/>
      <c r="SJW412" s="446"/>
      <c r="SJX412" s="446"/>
      <c r="SJY412" s="446"/>
      <c r="SJZ412" s="446"/>
      <c r="SKA412" s="446"/>
      <c r="SKB412" s="446"/>
      <c r="SKC412" s="446"/>
      <c r="SKD412" s="446"/>
      <c r="SKE412" s="446"/>
      <c r="SKF412" s="446"/>
      <c r="SKG412" s="446"/>
      <c r="SKH412" s="446"/>
      <c r="SKI412" s="446"/>
      <c r="SKJ412" s="446"/>
      <c r="SKK412" s="446"/>
      <c r="SKL412" s="446"/>
      <c r="SKM412" s="446"/>
      <c r="SKN412" s="446"/>
      <c r="SKO412" s="446"/>
      <c r="SKP412" s="446"/>
      <c r="SKQ412" s="446"/>
      <c r="SKR412" s="446"/>
      <c r="SKS412" s="446"/>
      <c r="SKT412" s="446"/>
      <c r="SKU412" s="446"/>
      <c r="SKV412" s="446"/>
      <c r="SKW412" s="446"/>
      <c r="SKX412" s="446"/>
      <c r="SKY412" s="446"/>
      <c r="SKZ412" s="446"/>
      <c r="SLA412" s="446"/>
      <c r="SLB412" s="446"/>
      <c r="SLC412" s="446"/>
      <c r="SLD412" s="446"/>
      <c r="SLE412" s="446"/>
      <c r="SLF412" s="446"/>
      <c r="SLG412" s="446"/>
      <c r="SLH412" s="446"/>
      <c r="SLI412" s="446"/>
      <c r="SLJ412" s="446"/>
      <c r="SLK412" s="446"/>
      <c r="SLL412" s="446"/>
      <c r="SLM412" s="446"/>
      <c r="SLN412" s="446"/>
      <c r="SLO412" s="446"/>
      <c r="SLP412" s="446"/>
      <c r="SLQ412" s="446"/>
      <c r="SLR412" s="446"/>
      <c r="SLS412" s="446"/>
      <c r="SLT412" s="446"/>
      <c r="SLU412" s="446"/>
      <c r="SLV412" s="446"/>
      <c r="SLW412" s="446"/>
      <c r="SLX412" s="446"/>
      <c r="SLY412" s="446"/>
      <c r="SLZ412" s="446"/>
      <c r="SMA412" s="446"/>
      <c r="SMB412" s="446"/>
      <c r="SMC412" s="446"/>
      <c r="SMD412" s="446"/>
      <c r="SME412" s="446"/>
      <c r="SMF412" s="446"/>
      <c r="SMG412" s="446"/>
      <c r="SMH412" s="446"/>
      <c r="SMI412" s="446"/>
      <c r="SMJ412" s="446"/>
      <c r="SMK412" s="446"/>
      <c r="SML412" s="446"/>
      <c r="SMM412" s="446"/>
      <c r="SMN412" s="446"/>
      <c r="SMO412" s="446"/>
      <c r="SMP412" s="446"/>
      <c r="SMQ412" s="446"/>
      <c r="SMR412" s="446"/>
      <c r="SMS412" s="446"/>
      <c r="SMT412" s="446"/>
      <c r="SMU412" s="446"/>
      <c r="SMV412" s="446"/>
      <c r="SMW412" s="446"/>
      <c r="SMX412" s="446"/>
      <c r="SMY412" s="446"/>
      <c r="SMZ412" s="446"/>
      <c r="SNA412" s="446"/>
      <c r="SNB412" s="446"/>
      <c r="SNC412" s="446"/>
      <c r="SND412" s="446"/>
      <c r="SNE412" s="446"/>
      <c r="SNF412" s="446"/>
      <c r="SNG412" s="446"/>
      <c r="SNH412" s="446"/>
      <c r="SNI412" s="446"/>
      <c r="SNJ412" s="446"/>
      <c r="SNK412" s="446"/>
      <c r="SNL412" s="446"/>
      <c r="SNM412" s="446"/>
      <c r="SNN412" s="446"/>
      <c r="SNO412" s="446"/>
      <c r="SNP412" s="446"/>
      <c r="SNQ412" s="446"/>
      <c r="SNR412" s="446"/>
      <c r="SNS412" s="446"/>
      <c r="SNT412" s="446"/>
      <c r="SNU412" s="446"/>
      <c r="SNV412" s="446"/>
      <c r="SNW412" s="446"/>
      <c r="SNX412" s="446"/>
      <c r="SNY412" s="446"/>
      <c r="SNZ412" s="446"/>
      <c r="SOA412" s="446"/>
      <c r="SOB412" s="446"/>
      <c r="SOC412" s="446"/>
      <c r="SOD412" s="446"/>
      <c r="SOE412" s="446"/>
      <c r="SOF412" s="446"/>
      <c r="SOG412" s="446"/>
      <c r="SOH412" s="446"/>
      <c r="SOI412" s="446"/>
      <c r="SOJ412" s="446"/>
      <c r="SOK412" s="446"/>
      <c r="SOL412" s="446"/>
      <c r="SOM412" s="446"/>
      <c r="SON412" s="446"/>
      <c r="SOO412" s="446"/>
      <c r="SOP412" s="446"/>
      <c r="SOQ412" s="446"/>
      <c r="SOR412" s="446"/>
      <c r="SOS412" s="446"/>
      <c r="SOT412" s="446"/>
      <c r="SOU412" s="446"/>
      <c r="SOV412" s="446"/>
      <c r="SOW412" s="446"/>
      <c r="SOX412" s="446"/>
      <c r="SOY412" s="446"/>
      <c r="SOZ412" s="446"/>
      <c r="SPA412" s="446"/>
      <c r="SPB412" s="446"/>
      <c r="SPC412" s="446"/>
      <c r="SPD412" s="446"/>
      <c r="SPE412" s="446"/>
      <c r="SPF412" s="446"/>
      <c r="SPG412" s="446"/>
      <c r="SPH412" s="446"/>
      <c r="SPI412" s="446"/>
      <c r="SPJ412" s="446"/>
      <c r="SPK412" s="446"/>
      <c r="SPL412" s="446"/>
      <c r="SPM412" s="446"/>
      <c r="SPN412" s="446"/>
      <c r="SPO412" s="446"/>
      <c r="SPP412" s="446"/>
      <c r="SPQ412" s="446"/>
      <c r="SPR412" s="446"/>
      <c r="SPS412" s="446"/>
      <c r="SPT412" s="446"/>
      <c r="SPU412" s="446"/>
      <c r="SPV412" s="446"/>
      <c r="SPW412" s="446"/>
      <c r="SPX412" s="446"/>
      <c r="SPY412" s="446"/>
      <c r="SPZ412" s="446"/>
      <c r="SQA412" s="446"/>
      <c r="SQB412" s="446"/>
      <c r="SQC412" s="446"/>
      <c r="SQD412" s="446"/>
      <c r="SQE412" s="446"/>
      <c r="SQF412" s="446"/>
      <c r="SQG412" s="446"/>
      <c r="SQH412" s="446"/>
      <c r="SQI412" s="446"/>
      <c r="SQJ412" s="446"/>
      <c r="SQK412" s="446"/>
      <c r="SQL412" s="446"/>
      <c r="SQM412" s="446"/>
      <c r="SQN412" s="446"/>
      <c r="SQO412" s="446"/>
      <c r="SQP412" s="446"/>
      <c r="SQQ412" s="446"/>
      <c r="SQR412" s="446"/>
      <c r="SQS412" s="446"/>
      <c r="SQT412" s="446"/>
      <c r="SQU412" s="446"/>
      <c r="SQV412" s="446"/>
      <c r="SQW412" s="446"/>
      <c r="SQX412" s="446"/>
      <c r="SQY412" s="446"/>
      <c r="SQZ412" s="446"/>
      <c r="SRA412" s="446"/>
      <c r="SRB412" s="446"/>
      <c r="SRC412" s="446"/>
      <c r="SRD412" s="446"/>
      <c r="SRE412" s="446"/>
      <c r="SRF412" s="446"/>
      <c r="SRG412" s="446"/>
      <c r="SRH412" s="446"/>
      <c r="SRI412" s="446"/>
      <c r="SRJ412" s="446"/>
      <c r="SRK412" s="446"/>
      <c r="SRL412" s="446"/>
      <c r="SRM412" s="446"/>
      <c r="SRN412" s="446"/>
      <c r="SRO412" s="446"/>
      <c r="SRP412" s="446"/>
      <c r="SRQ412" s="446"/>
      <c r="SRR412" s="446"/>
      <c r="SRS412" s="446"/>
      <c r="SRT412" s="446"/>
      <c r="SRU412" s="446"/>
      <c r="SRV412" s="446"/>
      <c r="SRW412" s="446"/>
      <c r="SRX412" s="446"/>
      <c r="SRY412" s="446"/>
      <c r="SRZ412" s="446"/>
      <c r="SSA412" s="446"/>
      <c r="SSB412" s="446"/>
      <c r="SSC412" s="446"/>
      <c r="SSD412" s="446"/>
      <c r="SSE412" s="446"/>
      <c r="SSF412" s="446"/>
      <c r="SSG412" s="446"/>
      <c r="SSH412" s="446"/>
      <c r="SSI412" s="446"/>
      <c r="SSJ412" s="446"/>
      <c r="SSK412" s="446"/>
      <c r="SSL412" s="446"/>
      <c r="SSM412" s="446"/>
      <c r="SSN412" s="446"/>
      <c r="SSO412" s="446"/>
      <c r="SSP412" s="446"/>
      <c r="SSQ412" s="446"/>
      <c r="SSR412" s="446"/>
      <c r="SSS412" s="446"/>
      <c r="SST412" s="446"/>
      <c r="SSU412" s="446"/>
      <c r="SSV412" s="446"/>
      <c r="SSW412" s="446"/>
      <c r="SSX412" s="446"/>
      <c r="SSY412" s="446"/>
      <c r="SSZ412" s="446"/>
      <c r="STA412" s="446"/>
      <c r="STB412" s="446"/>
      <c r="STC412" s="446"/>
      <c r="STD412" s="446"/>
      <c r="STE412" s="446"/>
      <c r="STF412" s="446"/>
      <c r="STG412" s="446"/>
      <c r="STH412" s="446"/>
      <c r="STI412" s="446"/>
      <c r="STJ412" s="446"/>
      <c r="STK412" s="446"/>
      <c r="STL412" s="446"/>
      <c r="STM412" s="446"/>
      <c r="STN412" s="446"/>
      <c r="STO412" s="446"/>
      <c r="STP412" s="446"/>
      <c r="STQ412" s="446"/>
      <c r="STR412" s="446"/>
      <c r="STS412" s="446"/>
      <c r="STT412" s="446"/>
      <c r="STU412" s="446"/>
      <c r="STV412" s="446"/>
      <c r="STW412" s="446"/>
      <c r="STX412" s="446"/>
      <c r="STY412" s="446"/>
      <c r="STZ412" s="446"/>
      <c r="SUA412" s="446"/>
      <c r="SUB412" s="446"/>
      <c r="SUC412" s="446"/>
      <c r="SUD412" s="446"/>
      <c r="SUE412" s="446"/>
      <c r="SUF412" s="446"/>
      <c r="SUG412" s="446"/>
      <c r="SUH412" s="446"/>
      <c r="SUI412" s="446"/>
      <c r="SUJ412" s="446"/>
      <c r="SUK412" s="446"/>
      <c r="SUL412" s="446"/>
      <c r="SUM412" s="446"/>
      <c r="SUN412" s="446"/>
      <c r="SUO412" s="446"/>
      <c r="SUP412" s="446"/>
      <c r="SUQ412" s="446"/>
      <c r="SUR412" s="446"/>
      <c r="SUS412" s="446"/>
      <c r="SUT412" s="446"/>
      <c r="SUU412" s="446"/>
      <c r="SUV412" s="446"/>
      <c r="SUW412" s="446"/>
      <c r="SUX412" s="446"/>
      <c r="SUY412" s="446"/>
      <c r="SUZ412" s="446"/>
      <c r="SVA412" s="446"/>
      <c r="SVB412" s="446"/>
      <c r="SVC412" s="446"/>
      <c r="SVD412" s="446"/>
      <c r="SVE412" s="446"/>
      <c r="SVF412" s="446"/>
      <c r="SVG412" s="446"/>
      <c r="SVH412" s="446"/>
      <c r="SVI412" s="446"/>
      <c r="SVJ412" s="446"/>
      <c r="SVK412" s="446"/>
      <c r="SVL412" s="446"/>
      <c r="SVM412" s="446"/>
      <c r="SVN412" s="446"/>
      <c r="SVO412" s="446"/>
      <c r="SVP412" s="446"/>
      <c r="SVQ412" s="446"/>
      <c r="SVR412" s="446"/>
      <c r="SVS412" s="446"/>
      <c r="SVT412" s="446"/>
      <c r="SVU412" s="446"/>
      <c r="SVV412" s="446"/>
      <c r="SVW412" s="446"/>
      <c r="SVX412" s="446"/>
      <c r="SVY412" s="446"/>
      <c r="SVZ412" s="446"/>
      <c r="SWA412" s="446"/>
      <c r="SWB412" s="446"/>
      <c r="SWC412" s="446"/>
      <c r="SWD412" s="446"/>
      <c r="SWE412" s="446"/>
      <c r="SWF412" s="446"/>
      <c r="SWG412" s="446"/>
      <c r="SWH412" s="446"/>
      <c r="SWI412" s="446"/>
      <c r="SWJ412" s="446"/>
      <c r="SWK412" s="446"/>
      <c r="SWL412" s="446"/>
      <c r="SWM412" s="446"/>
      <c r="SWN412" s="446"/>
      <c r="SWO412" s="446"/>
      <c r="SWP412" s="446"/>
      <c r="SWQ412" s="446"/>
      <c r="SWR412" s="446"/>
      <c r="SWS412" s="446"/>
      <c r="SWT412" s="446"/>
      <c r="SWU412" s="446"/>
      <c r="SWV412" s="446"/>
      <c r="SWW412" s="446"/>
      <c r="SWX412" s="446"/>
      <c r="SWY412" s="446"/>
      <c r="SWZ412" s="446"/>
      <c r="SXA412" s="446"/>
      <c r="SXB412" s="446"/>
      <c r="SXC412" s="446"/>
      <c r="SXD412" s="446"/>
      <c r="SXE412" s="446"/>
      <c r="SXF412" s="446"/>
      <c r="SXG412" s="446"/>
      <c r="SXH412" s="446"/>
      <c r="SXI412" s="446"/>
      <c r="SXJ412" s="446"/>
      <c r="SXK412" s="446"/>
      <c r="SXL412" s="446"/>
      <c r="SXM412" s="446"/>
      <c r="SXN412" s="446"/>
      <c r="SXO412" s="446"/>
      <c r="SXP412" s="446"/>
      <c r="SXQ412" s="446"/>
      <c r="SXR412" s="446"/>
      <c r="SXS412" s="446"/>
      <c r="SXT412" s="446"/>
      <c r="SXU412" s="446"/>
      <c r="SXV412" s="446"/>
      <c r="SXW412" s="446"/>
      <c r="SXX412" s="446"/>
      <c r="SXY412" s="446"/>
      <c r="SXZ412" s="446"/>
      <c r="SYA412" s="446"/>
      <c r="SYB412" s="446"/>
      <c r="SYC412" s="446"/>
      <c r="SYD412" s="446"/>
      <c r="SYE412" s="446"/>
      <c r="SYF412" s="446"/>
      <c r="SYG412" s="446"/>
      <c r="SYH412" s="446"/>
      <c r="SYI412" s="446"/>
      <c r="SYJ412" s="446"/>
      <c r="SYK412" s="446"/>
      <c r="SYL412" s="446"/>
      <c r="SYM412" s="446"/>
      <c r="SYN412" s="446"/>
      <c r="SYO412" s="446"/>
      <c r="SYP412" s="446"/>
      <c r="SYQ412" s="446"/>
      <c r="SYR412" s="446"/>
      <c r="SYS412" s="446"/>
      <c r="SYT412" s="446"/>
      <c r="SYU412" s="446"/>
      <c r="SYV412" s="446"/>
      <c r="SYW412" s="446"/>
      <c r="SYX412" s="446"/>
      <c r="SYY412" s="446"/>
      <c r="SYZ412" s="446"/>
      <c r="SZA412" s="446"/>
      <c r="SZB412" s="446"/>
      <c r="SZC412" s="446"/>
      <c r="SZD412" s="446"/>
      <c r="SZE412" s="446"/>
      <c r="SZF412" s="446"/>
      <c r="SZG412" s="446"/>
      <c r="SZH412" s="446"/>
      <c r="SZI412" s="446"/>
      <c r="SZJ412" s="446"/>
      <c r="SZK412" s="446"/>
      <c r="SZL412" s="446"/>
      <c r="SZM412" s="446"/>
      <c r="SZN412" s="446"/>
      <c r="SZO412" s="446"/>
      <c r="SZP412" s="446"/>
      <c r="SZQ412" s="446"/>
      <c r="SZR412" s="446"/>
      <c r="SZS412" s="446"/>
      <c r="SZT412" s="446"/>
      <c r="SZU412" s="446"/>
      <c r="SZV412" s="446"/>
      <c r="SZW412" s="446"/>
      <c r="SZX412" s="446"/>
      <c r="SZY412" s="446"/>
      <c r="SZZ412" s="446"/>
      <c r="TAA412" s="446"/>
      <c r="TAB412" s="446"/>
      <c r="TAC412" s="446"/>
      <c r="TAD412" s="446"/>
      <c r="TAE412" s="446"/>
      <c r="TAF412" s="446"/>
      <c r="TAG412" s="446"/>
      <c r="TAH412" s="446"/>
      <c r="TAI412" s="446"/>
      <c r="TAJ412" s="446"/>
      <c r="TAK412" s="446"/>
      <c r="TAL412" s="446"/>
      <c r="TAM412" s="446"/>
      <c r="TAN412" s="446"/>
      <c r="TAO412" s="446"/>
      <c r="TAP412" s="446"/>
      <c r="TAQ412" s="446"/>
      <c r="TAR412" s="446"/>
      <c r="TAS412" s="446"/>
      <c r="TAT412" s="446"/>
      <c r="TAU412" s="446"/>
      <c r="TAV412" s="446"/>
      <c r="TAW412" s="446"/>
      <c r="TAX412" s="446"/>
      <c r="TAY412" s="446"/>
      <c r="TAZ412" s="446"/>
      <c r="TBA412" s="446"/>
      <c r="TBB412" s="446"/>
      <c r="TBC412" s="446"/>
      <c r="TBD412" s="446"/>
      <c r="TBE412" s="446"/>
      <c r="TBF412" s="446"/>
      <c r="TBG412" s="446"/>
      <c r="TBH412" s="446"/>
      <c r="TBI412" s="446"/>
      <c r="TBJ412" s="446"/>
      <c r="TBK412" s="446"/>
      <c r="TBL412" s="446"/>
      <c r="TBM412" s="446"/>
      <c r="TBN412" s="446"/>
      <c r="TBO412" s="446"/>
      <c r="TBP412" s="446"/>
      <c r="TBQ412" s="446"/>
      <c r="TBR412" s="446"/>
      <c r="TBS412" s="446"/>
      <c r="TBT412" s="446"/>
      <c r="TBU412" s="446"/>
      <c r="TBV412" s="446"/>
      <c r="TBW412" s="446"/>
      <c r="TBX412" s="446"/>
      <c r="TBY412" s="446"/>
      <c r="TBZ412" s="446"/>
      <c r="TCA412" s="446"/>
      <c r="TCB412" s="446"/>
      <c r="TCC412" s="446"/>
      <c r="TCD412" s="446"/>
      <c r="TCE412" s="446"/>
      <c r="TCF412" s="446"/>
      <c r="TCG412" s="446"/>
      <c r="TCH412" s="446"/>
      <c r="TCI412" s="446"/>
      <c r="TCJ412" s="446"/>
      <c r="TCK412" s="446"/>
      <c r="TCL412" s="446"/>
      <c r="TCM412" s="446"/>
      <c r="TCN412" s="446"/>
      <c r="TCO412" s="446"/>
      <c r="TCP412" s="446"/>
      <c r="TCQ412" s="446"/>
      <c r="TCR412" s="446"/>
      <c r="TCS412" s="446"/>
      <c r="TCT412" s="446"/>
      <c r="TCU412" s="446"/>
      <c r="TCV412" s="446"/>
      <c r="TCW412" s="446"/>
      <c r="TCX412" s="446"/>
      <c r="TCY412" s="446"/>
      <c r="TCZ412" s="446"/>
      <c r="TDA412" s="446"/>
      <c r="TDB412" s="446"/>
      <c r="TDC412" s="446"/>
      <c r="TDD412" s="446"/>
      <c r="TDE412" s="446"/>
      <c r="TDF412" s="446"/>
      <c r="TDG412" s="446"/>
      <c r="TDH412" s="446"/>
      <c r="TDI412" s="446"/>
      <c r="TDJ412" s="446"/>
      <c r="TDK412" s="446"/>
      <c r="TDL412" s="446"/>
      <c r="TDM412" s="446"/>
      <c r="TDN412" s="446"/>
      <c r="TDO412" s="446"/>
      <c r="TDP412" s="446"/>
      <c r="TDQ412" s="446"/>
      <c r="TDR412" s="446"/>
      <c r="TDS412" s="446"/>
      <c r="TDT412" s="446"/>
      <c r="TDU412" s="446"/>
      <c r="TDV412" s="446"/>
      <c r="TDW412" s="446"/>
      <c r="TDX412" s="446"/>
      <c r="TDY412" s="446"/>
      <c r="TDZ412" s="446"/>
      <c r="TEA412" s="446"/>
      <c r="TEB412" s="446"/>
      <c r="TEC412" s="446"/>
      <c r="TED412" s="446"/>
      <c r="TEE412" s="446"/>
      <c r="TEF412" s="446"/>
      <c r="TEG412" s="446"/>
      <c r="TEH412" s="446"/>
      <c r="TEI412" s="446"/>
      <c r="TEJ412" s="446"/>
      <c r="TEK412" s="446"/>
      <c r="TEL412" s="446"/>
      <c r="TEM412" s="446"/>
      <c r="TEN412" s="446"/>
      <c r="TEO412" s="446"/>
      <c r="TEP412" s="446"/>
      <c r="TEQ412" s="446"/>
      <c r="TER412" s="446"/>
      <c r="TES412" s="446"/>
      <c r="TET412" s="446"/>
      <c r="TEU412" s="446"/>
      <c r="TEV412" s="446"/>
      <c r="TEW412" s="446"/>
      <c r="TEX412" s="446"/>
      <c r="TEY412" s="446"/>
      <c r="TEZ412" s="446"/>
      <c r="TFA412" s="446"/>
      <c r="TFB412" s="446"/>
      <c r="TFC412" s="446"/>
      <c r="TFD412" s="446"/>
      <c r="TFE412" s="446"/>
      <c r="TFF412" s="446"/>
      <c r="TFG412" s="446"/>
      <c r="TFH412" s="446"/>
      <c r="TFI412" s="446"/>
      <c r="TFJ412" s="446"/>
      <c r="TFK412" s="446"/>
      <c r="TFL412" s="446"/>
      <c r="TFM412" s="446"/>
      <c r="TFN412" s="446"/>
      <c r="TFO412" s="446"/>
      <c r="TFP412" s="446"/>
      <c r="TFQ412" s="446"/>
      <c r="TFR412" s="446"/>
      <c r="TFS412" s="446"/>
      <c r="TFT412" s="446"/>
      <c r="TFU412" s="446"/>
      <c r="TFV412" s="446"/>
      <c r="TFW412" s="446"/>
      <c r="TFX412" s="446"/>
      <c r="TFY412" s="446"/>
      <c r="TFZ412" s="446"/>
      <c r="TGA412" s="446"/>
      <c r="TGB412" s="446"/>
      <c r="TGC412" s="446"/>
      <c r="TGD412" s="446"/>
      <c r="TGE412" s="446"/>
      <c r="TGF412" s="446"/>
      <c r="TGG412" s="446"/>
      <c r="TGH412" s="446"/>
      <c r="TGI412" s="446"/>
      <c r="TGJ412" s="446"/>
      <c r="TGK412" s="446"/>
      <c r="TGL412" s="446"/>
      <c r="TGM412" s="446"/>
      <c r="TGN412" s="446"/>
      <c r="TGO412" s="446"/>
      <c r="TGP412" s="446"/>
      <c r="TGQ412" s="446"/>
      <c r="TGR412" s="446"/>
      <c r="TGS412" s="446"/>
      <c r="TGT412" s="446"/>
      <c r="TGU412" s="446"/>
      <c r="TGV412" s="446"/>
      <c r="TGW412" s="446"/>
      <c r="TGX412" s="446"/>
      <c r="TGY412" s="446"/>
      <c r="TGZ412" s="446"/>
      <c r="THA412" s="446"/>
      <c r="THB412" s="446"/>
      <c r="THC412" s="446"/>
      <c r="THD412" s="446"/>
      <c r="THE412" s="446"/>
      <c r="THF412" s="446"/>
      <c r="THG412" s="446"/>
      <c r="THH412" s="446"/>
      <c r="THI412" s="446"/>
      <c r="THJ412" s="446"/>
      <c r="THK412" s="446"/>
      <c r="THL412" s="446"/>
      <c r="THM412" s="446"/>
      <c r="THN412" s="446"/>
      <c r="THO412" s="446"/>
      <c r="THP412" s="446"/>
      <c r="THQ412" s="446"/>
      <c r="THR412" s="446"/>
      <c r="THS412" s="446"/>
      <c r="THT412" s="446"/>
      <c r="THU412" s="446"/>
      <c r="THV412" s="446"/>
      <c r="THW412" s="446"/>
      <c r="THX412" s="446"/>
      <c r="THY412" s="446"/>
      <c r="THZ412" s="446"/>
      <c r="TIA412" s="446"/>
      <c r="TIB412" s="446"/>
      <c r="TIC412" s="446"/>
      <c r="TID412" s="446"/>
      <c r="TIE412" s="446"/>
      <c r="TIF412" s="446"/>
      <c r="TIG412" s="446"/>
      <c r="TIH412" s="446"/>
      <c r="TII412" s="446"/>
      <c r="TIJ412" s="446"/>
      <c r="TIK412" s="446"/>
      <c r="TIL412" s="446"/>
      <c r="TIM412" s="446"/>
      <c r="TIN412" s="446"/>
      <c r="TIO412" s="446"/>
      <c r="TIP412" s="446"/>
      <c r="TIQ412" s="446"/>
      <c r="TIR412" s="446"/>
      <c r="TIS412" s="446"/>
      <c r="TIT412" s="446"/>
      <c r="TIU412" s="446"/>
      <c r="TIV412" s="446"/>
      <c r="TIW412" s="446"/>
      <c r="TIX412" s="446"/>
      <c r="TIY412" s="446"/>
      <c r="TIZ412" s="446"/>
      <c r="TJA412" s="446"/>
      <c r="TJB412" s="446"/>
      <c r="TJC412" s="446"/>
      <c r="TJD412" s="446"/>
      <c r="TJE412" s="446"/>
      <c r="TJF412" s="446"/>
      <c r="TJG412" s="446"/>
      <c r="TJH412" s="446"/>
      <c r="TJI412" s="446"/>
      <c r="TJJ412" s="446"/>
      <c r="TJK412" s="446"/>
      <c r="TJL412" s="446"/>
      <c r="TJM412" s="446"/>
      <c r="TJN412" s="446"/>
      <c r="TJO412" s="446"/>
      <c r="TJP412" s="446"/>
      <c r="TJQ412" s="446"/>
      <c r="TJR412" s="446"/>
      <c r="TJS412" s="446"/>
      <c r="TJT412" s="446"/>
      <c r="TJU412" s="446"/>
      <c r="TJV412" s="446"/>
      <c r="TJW412" s="446"/>
      <c r="TJX412" s="446"/>
      <c r="TJY412" s="446"/>
      <c r="TJZ412" s="446"/>
      <c r="TKA412" s="446"/>
      <c r="TKB412" s="446"/>
      <c r="TKC412" s="446"/>
      <c r="TKD412" s="446"/>
      <c r="TKE412" s="446"/>
      <c r="TKF412" s="446"/>
      <c r="TKG412" s="446"/>
      <c r="TKH412" s="446"/>
      <c r="TKI412" s="446"/>
      <c r="TKJ412" s="446"/>
      <c r="TKK412" s="446"/>
      <c r="TKL412" s="446"/>
      <c r="TKM412" s="446"/>
      <c r="TKN412" s="446"/>
      <c r="TKO412" s="446"/>
      <c r="TKP412" s="446"/>
      <c r="TKQ412" s="446"/>
      <c r="TKR412" s="446"/>
      <c r="TKS412" s="446"/>
      <c r="TKT412" s="446"/>
      <c r="TKU412" s="446"/>
      <c r="TKV412" s="446"/>
      <c r="TKW412" s="446"/>
      <c r="TKX412" s="446"/>
      <c r="TKY412" s="446"/>
      <c r="TKZ412" s="446"/>
      <c r="TLA412" s="446"/>
      <c r="TLB412" s="446"/>
      <c r="TLC412" s="446"/>
      <c r="TLD412" s="446"/>
      <c r="TLE412" s="446"/>
      <c r="TLF412" s="446"/>
      <c r="TLG412" s="446"/>
      <c r="TLH412" s="446"/>
      <c r="TLI412" s="446"/>
      <c r="TLJ412" s="446"/>
      <c r="TLK412" s="446"/>
      <c r="TLL412" s="446"/>
      <c r="TLM412" s="446"/>
      <c r="TLN412" s="446"/>
      <c r="TLO412" s="446"/>
      <c r="TLP412" s="446"/>
      <c r="TLQ412" s="446"/>
      <c r="TLR412" s="446"/>
      <c r="TLS412" s="446"/>
      <c r="TLT412" s="446"/>
      <c r="TLU412" s="446"/>
      <c r="TLV412" s="446"/>
      <c r="TLW412" s="446"/>
      <c r="TLX412" s="446"/>
      <c r="TLY412" s="446"/>
      <c r="TLZ412" s="446"/>
      <c r="TMA412" s="446"/>
      <c r="TMB412" s="446"/>
      <c r="TMC412" s="446"/>
      <c r="TMD412" s="446"/>
      <c r="TME412" s="446"/>
      <c r="TMF412" s="446"/>
      <c r="TMG412" s="446"/>
      <c r="TMH412" s="446"/>
      <c r="TMI412" s="446"/>
      <c r="TMJ412" s="446"/>
      <c r="TMK412" s="446"/>
      <c r="TML412" s="446"/>
      <c r="TMM412" s="446"/>
      <c r="TMN412" s="446"/>
      <c r="TMO412" s="446"/>
      <c r="TMP412" s="446"/>
      <c r="TMQ412" s="446"/>
      <c r="TMR412" s="446"/>
      <c r="TMS412" s="446"/>
      <c r="TMT412" s="446"/>
      <c r="TMU412" s="446"/>
      <c r="TMV412" s="446"/>
      <c r="TMW412" s="446"/>
      <c r="TMX412" s="446"/>
      <c r="TMY412" s="446"/>
      <c r="TMZ412" s="446"/>
      <c r="TNA412" s="446"/>
      <c r="TNB412" s="446"/>
      <c r="TNC412" s="446"/>
      <c r="TND412" s="446"/>
      <c r="TNE412" s="446"/>
      <c r="TNF412" s="446"/>
      <c r="TNG412" s="446"/>
      <c r="TNH412" s="446"/>
      <c r="TNI412" s="446"/>
      <c r="TNJ412" s="446"/>
      <c r="TNK412" s="446"/>
      <c r="TNL412" s="446"/>
      <c r="TNM412" s="446"/>
      <c r="TNN412" s="446"/>
      <c r="TNO412" s="446"/>
      <c r="TNP412" s="446"/>
      <c r="TNQ412" s="446"/>
      <c r="TNR412" s="446"/>
      <c r="TNS412" s="446"/>
      <c r="TNT412" s="446"/>
      <c r="TNU412" s="446"/>
      <c r="TNV412" s="446"/>
      <c r="TNW412" s="446"/>
      <c r="TNX412" s="446"/>
      <c r="TNY412" s="446"/>
      <c r="TNZ412" s="446"/>
      <c r="TOA412" s="446"/>
      <c r="TOB412" s="446"/>
      <c r="TOC412" s="446"/>
      <c r="TOD412" s="446"/>
      <c r="TOE412" s="446"/>
      <c r="TOF412" s="446"/>
      <c r="TOG412" s="446"/>
      <c r="TOH412" s="446"/>
      <c r="TOI412" s="446"/>
      <c r="TOJ412" s="446"/>
      <c r="TOK412" s="446"/>
      <c r="TOL412" s="446"/>
      <c r="TOM412" s="446"/>
      <c r="TON412" s="446"/>
      <c r="TOO412" s="446"/>
      <c r="TOP412" s="446"/>
      <c r="TOQ412" s="446"/>
      <c r="TOR412" s="446"/>
      <c r="TOS412" s="446"/>
      <c r="TOT412" s="446"/>
      <c r="TOU412" s="446"/>
      <c r="TOV412" s="446"/>
      <c r="TOW412" s="446"/>
      <c r="TOX412" s="446"/>
      <c r="TOY412" s="446"/>
      <c r="TOZ412" s="446"/>
      <c r="TPA412" s="446"/>
      <c r="TPB412" s="446"/>
      <c r="TPC412" s="446"/>
      <c r="TPD412" s="446"/>
      <c r="TPE412" s="446"/>
      <c r="TPF412" s="446"/>
      <c r="TPG412" s="446"/>
      <c r="TPH412" s="446"/>
      <c r="TPI412" s="446"/>
      <c r="TPJ412" s="446"/>
      <c r="TPK412" s="446"/>
      <c r="TPL412" s="446"/>
      <c r="TPM412" s="446"/>
      <c r="TPN412" s="446"/>
      <c r="TPO412" s="446"/>
      <c r="TPP412" s="446"/>
      <c r="TPQ412" s="446"/>
      <c r="TPR412" s="446"/>
      <c r="TPS412" s="446"/>
      <c r="TPT412" s="446"/>
      <c r="TPU412" s="446"/>
      <c r="TPV412" s="446"/>
      <c r="TPW412" s="446"/>
      <c r="TPX412" s="446"/>
      <c r="TPY412" s="446"/>
      <c r="TPZ412" s="446"/>
      <c r="TQA412" s="446"/>
      <c r="TQB412" s="446"/>
      <c r="TQC412" s="446"/>
      <c r="TQD412" s="446"/>
      <c r="TQE412" s="446"/>
      <c r="TQF412" s="446"/>
      <c r="TQG412" s="446"/>
      <c r="TQH412" s="446"/>
      <c r="TQI412" s="446"/>
      <c r="TQJ412" s="446"/>
      <c r="TQK412" s="446"/>
      <c r="TQL412" s="446"/>
      <c r="TQM412" s="446"/>
      <c r="TQN412" s="446"/>
      <c r="TQO412" s="446"/>
      <c r="TQP412" s="446"/>
      <c r="TQQ412" s="446"/>
      <c r="TQR412" s="446"/>
      <c r="TQS412" s="446"/>
      <c r="TQT412" s="446"/>
      <c r="TQU412" s="446"/>
      <c r="TQV412" s="446"/>
      <c r="TQW412" s="446"/>
      <c r="TQX412" s="446"/>
      <c r="TQY412" s="446"/>
      <c r="TQZ412" s="446"/>
      <c r="TRA412" s="446"/>
      <c r="TRB412" s="446"/>
      <c r="TRC412" s="446"/>
      <c r="TRD412" s="446"/>
      <c r="TRE412" s="446"/>
      <c r="TRF412" s="446"/>
      <c r="TRG412" s="446"/>
      <c r="TRH412" s="446"/>
      <c r="TRI412" s="446"/>
      <c r="TRJ412" s="446"/>
      <c r="TRK412" s="446"/>
      <c r="TRL412" s="446"/>
      <c r="TRM412" s="446"/>
      <c r="TRN412" s="446"/>
      <c r="TRO412" s="446"/>
      <c r="TRP412" s="446"/>
      <c r="TRQ412" s="446"/>
      <c r="TRR412" s="446"/>
      <c r="TRS412" s="446"/>
      <c r="TRT412" s="446"/>
      <c r="TRU412" s="446"/>
      <c r="TRV412" s="446"/>
      <c r="TRW412" s="446"/>
      <c r="TRX412" s="446"/>
      <c r="TRY412" s="446"/>
      <c r="TRZ412" s="446"/>
      <c r="TSA412" s="446"/>
      <c r="TSB412" s="446"/>
      <c r="TSC412" s="446"/>
      <c r="TSD412" s="446"/>
      <c r="TSE412" s="446"/>
      <c r="TSF412" s="446"/>
      <c r="TSG412" s="446"/>
      <c r="TSH412" s="446"/>
      <c r="TSI412" s="446"/>
      <c r="TSJ412" s="446"/>
      <c r="TSK412" s="446"/>
      <c r="TSL412" s="446"/>
      <c r="TSM412" s="446"/>
      <c r="TSN412" s="446"/>
      <c r="TSO412" s="446"/>
      <c r="TSP412" s="446"/>
      <c r="TSQ412" s="446"/>
      <c r="TSR412" s="446"/>
      <c r="TSS412" s="446"/>
      <c r="TST412" s="446"/>
      <c r="TSU412" s="446"/>
      <c r="TSV412" s="446"/>
      <c r="TSW412" s="446"/>
      <c r="TSX412" s="446"/>
      <c r="TSY412" s="446"/>
      <c r="TSZ412" s="446"/>
      <c r="TTA412" s="446"/>
      <c r="TTB412" s="446"/>
      <c r="TTC412" s="446"/>
      <c r="TTD412" s="446"/>
      <c r="TTE412" s="446"/>
      <c r="TTF412" s="446"/>
      <c r="TTG412" s="446"/>
      <c r="TTH412" s="446"/>
      <c r="TTI412" s="446"/>
      <c r="TTJ412" s="446"/>
      <c r="TTK412" s="446"/>
      <c r="TTL412" s="446"/>
      <c r="TTM412" s="446"/>
      <c r="TTN412" s="446"/>
      <c r="TTO412" s="446"/>
      <c r="TTP412" s="446"/>
      <c r="TTQ412" s="446"/>
      <c r="TTR412" s="446"/>
      <c r="TTS412" s="446"/>
      <c r="TTT412" s="446"/>
      <c r="TTU412" s="446"/>
      <c r="TTV412" s="446"/>
      <c r="TTW412" s="446"/>
      <c r="TTX412" s="446"/>
      <c r="TTY412" s="446"/>
      <c r="TTZ412" s="446"/>
      <c r="TUA412" s="446"/>
      <c r="TUB412" s="446"/>
      <c r="TUC412" s="446"/>
      <c r="TUD412" s="446"/>
      <c r="TUE412" s="446"/>
      <c r="TUF412" s="446"/>
      <c r="TUG412" s="446"/>
      <c r="TUH412" s="446"/>
      <c r="TUI412" s="446"/>
      <c r="TUJ412" s="446"/>
      <c r="TUK412" s="446"/>
      <c r="TUL412" s="446"/>
      <c r="TUM412" s="446"/>
      <c r="TUN412" s="446"/>
      <c r="TUO412" s="446"/>
      <c r="TUP412" s="446"/>
      <c r="TUQ412" s="446"/>
      <c r="TUR412" s="446"/>
      <c r="TUS412" s="446"/>
      <c r="TUT412" s="446"/>
      <c r="TUU412" s="446"/>
      <c r="TUV412" s="446"/>
      <c r="TUW412" s="446"/>
      <c r="TUX412" s="446"/>
      <c r="TUY412" s="446"/>
      <c r="TUZ412" s="446"/>
      <c r="TVA412" s="446"/>
      <c r="TVB412" s="446"/>
      <c r="TVC412" s="446"/>
      <c r="TVD412" s="446"/>
      <c r="TVE412" s="446"/>
      <c r="TVF412" s="446"/>
      <c r="TVG412" s="446"/>
      <c r="TVH412" s="446"/>
      <c r="TVI412" s="446"/>
      <c r="TVJ412" s="446"/>
      <c r="TVK412" s="446"/>
      <c r="TVL412" s="446"/>
      <c r="TVM412" s="446"/>
      <c r="TVN412" s="446"/>
      <c r="TVO412" s="446"/>
      <c r="TVP412" s="446"/>
      <c r="TVQ412" s="446"/>
      <c r="TVR412" s="446"/>
      <c r="TVS412" s="446"/>
      <c r="TVT412" s="446"/>
      <c r="TVU412" s="446"/>
      <c r="TVV412" s="446"/>
      <c r="TVW412" s="446"/>
      <c r="TVX412" s="446"/>
      <c r="TVY412" s="446"/>
      <c r="TVZ412" s="446"/>
      <c r="TWA412" s="446"/>
      <c r="TWB412" s="446"/>
      <c r="TWC412" s="446"/>
      <c r="TWD412" s="446"/>
      <c r="TWE412" s="446"/>
      <c r="TWF412" s="446"/>
      <c r="TWG412" s="446"/>
      <c r="TWH412" s="446"/>
      <c r="TWI412" s="446"/>
      <c r="TWJ412" s="446"/>
      <c r="TWK412" s="446"/>
      <c r="TWL412" s="446"/>
      <c r="TWM412" s="446"/>
      <c r="TWN412" s="446"/>
      <c r="TWO412" s="446"/>
      <c r="TWP412" s="446"/>
      <c r="TWQ412" s="446"/>
      <c r="TWR412" s="446"/>
      <c r="TWS412" s="446"/>
      <c r="TWT412" s="446"/>
      <c r="TWU412" s="446"/>
      <c r="TWV412" s="446"/>
      <c r="TWW412" s="446"/>
      <c r="TWX412" s="446"/>
      <c r="TWY412" s="446"/>
      <c r="TWZ412" s="446"/>
      <c r="TXA412" s="446"/>
      <c r="TXB412" s="446"/>
      <c r="TXC412" s="446"/>
      <c r="TXD412" s="446"/>
      <c r="TXE412" s="446"/>
      <c r="TXF412" s="446"/>
      <c r="TXG412" s="446"/>
      <c r="TXH412" s="446"/>
      <c r="TXI412" s="446"/>
      <c r="TXJ412" s="446"/>
      <c r="TXK412" s="446"/>
      <c r="TXL412" s="446"/>
      <c r="TXM412" s="446"/>
      <c r="TXN412" s="446"/>
      <c r="TXO412" s="446"/>
      <c r="TXP412" s="446"/>
      <c r="TXQ412" s="446"/>
      <c r="TXR412" s="446"/>
      <c r="TXS412" s="446"/>
      <c r="TXT412" s="446"/>
      <c r="TXU412" s="446"/>
      <c r="TXV412" s="446"/>
      <c r="TXW412" s="446"/>
      <c r="TXX412" s="446"/>
      <c r="TXY412" s="446"/>
      <c r="TXZ412" s="446"/>
      <c r="TYA412" s="446"/>
      <c r="TYB412" s="446"/>
      <c r="TYC412" s="446"/>
      <c r="TYD412" s="446"/>
      <c r="TYE412" s="446"/>
      <c r="TYF412" s="446"/>
      <c r="TYG412" s="446"/>
      <c r="TYH412" s="446"/>
      <c r="TYI412" s="446"/>
      <c r="TYJ412" s="446"/>
      <c r="TYK412" s="446"/>
      <c r="TYL412" s="446"/>
      <c r="TYM412" s="446"/>
      <c r="TYN412" s="446"/>
      <c r="TYO412" s="446"/>
      <c r="TYP412" s="446"/>
      <c r="TYQ412" s="446"/>
      <c r="TYR412" s="446"/>
      <c r="TYS412" s="446"/>
      <c r="TYT412" s="446"/>
      <c r="TYU412" s="446"/>
      <c r="TYV412" s="446"/>
      <c r="TYW412" s="446"/>
      <c r="TYX412" s="446"/>
      <c r="TYY412" s="446"/>
      <c r="TYZ412" s="446"/>
      <c r="TZA412" s="446"/>
      <c r="TZB412" s="446"/>
      <c r="TZC412" s="446"/>
      <c r="TZD412" s="446"/>
      <c r="TZE412" s="446"/>
      <c r="TZF412" s="446"/>
      <c r="TZG412" s="446"/>
      <c r="TZH412" s="446"/>
      <c r="TZI412" s="446"/>
      <c r="TZJ412" s="446"/>
      <c r="TZK412" s="446"/>
      <c r="TZL412" s="446"/>
      <c r="TZM412" s="446"/>
      <c r="TZN412" s="446"/>
      <c r="TZO412" s="446"/>
      <c r="TZP412" s="446"/>
      <c r="TZQ412" s="446"/>
      <c r="TZR412" s="446"/>
      <c r="TZS412" s="446"/>
      <c r="TZT412" s="446"/>
      <c r="TZU412" s="446"/>
      <c r="TZV412" s="446"/>
      <c r="TZW412" s="446"/>
      <c r="TZX412" s="446"/>
      <c r="TZY412" s="446"/>
      <c r="TZZ412" s="446"/>
      <c r="UAA412" s="446"/>
      <c r="UAB412" s="446"/>
      <c r="UAC412" s="446"/>
      <c r="UAD412" s="446"/>
      <c r="UAE412" s="446"/>
      <c r="UAF412" s="446"/>
      <c r="UAG412" s="446"/>
      <c r="UAH412" s="446"/>
      <c r="UAI412" s="446"/>
      <c r="UAJ412" s="446"/>
      <c r="UAK412" s="446"/>
      <c r="UAL412" s="446"/>
      <c r="UAM412" s="446"/>
      <c r="UAN412" s="446"/>
      <c r="UAO412" s="446"/>
      <c r="UAP412" s="446"/>
      <c r="UAQ412" s="446"/>
      <c r="UAR412" s="446"/>
      <c r="UAS412" s="446"/>
      <c r="UAT412" s="446"/>
      <c r="UAU412" s="446"/>
      <c r="UAV412" s="446"/>
      <c r="UAW412" s="446"/>
      <c r="UAX412" s="446"/>
      <c r="UAY412" s="446"/>
      <c r="UAZ412" s="446"/>
      <c r="UBA412" s="446"/>
      <c r="UBB412" s="446"/>
      <c r="UBC412" s="446"/>
      <c r="UBD412" s="446"/>
      <c r="UBE412" s="446"/>
      <c r="UBF412" s="446"/>
      <c r="UBG412" s="446"/>
      <c r="UBH412" s="446"/>
      <c r="UBI412" s="446"/>
      <c r="UBJ412" s="446"/>
      <c r="UBK412" s="446"/>
      <c r="UBL412" s="446"/>
      <c r="UBM412" s="446"/>
      <c r="UBN412" s="446"/>
      <c r="UBO412" s="446"/>
      <c r="UBP412" s="446"/>
      <c r="UBQ412" s="446"/>
      <c r="UBR412" s="446"/>
      <c r="UBS412" s="446"/>
      <c r="UBT412" s="446"/>
      <c r="UBU412" s="446"/>
      <c r="UBV412" s="446"/>
      <c r="UBW412" s="446"/>
      <c r="UBX412" s="446"/>
      <c r="UBY412" s="446"/>
      <c r="UBZ412" s="446"/>
      <c r="UCA412" s="446"/>
      <c r="UCB412" s="446"/>
      <c r="UCC412" s="446"/>
      <c r="UCD412" s="446"/>
      <c r="UCE412" s="446"/>
      <c r="UCF412" s="446"/>
      <c r="UCG412" s="446"/>
      <c r="UCH412" s="446"/>
      <c r="UCI412" s="446"/>
      <c r="UCJ412" s="446"/>
      <c r="UCK412" s="446"/>
      <c r="UCL412" s="446"/>
      <c r="UCM412" s="446"/>
      <c r="UCN412" s="446"/>
      <c r="UCO412" s="446"/>
      <c r="UCP412" s="446"/>
      <c r="UCQ412" s="446"/>
      <c r="UCR412" s="446"/>
      <c r="UCS412" s="446"/>
      <c r="UCT412" s="446"/>
      <c r="UCU412" s="446"/>
      <c r="UCV412" s="446"/>
      <c r="UCW412" s="446"/>
      <c r="UCX412" s="446"/>
      <c r="UCY412" s="446"/>
      <c r="UCZ412" s="446"/>
      <c r="UDA412" s="446"/>
      <c r="UDB412" s="446"/>
      <c r="UDC412" s="446"/>
      <c r="UDD412" s="446"/>
      <c r="UDE412" s="446"/>
      <c r="UDF412" s="446"/>
      <c r="UDG412" s="446"/>
      <c r="UDH412" s="446"/>
      <c r="UDI412" s="446"/>
      <c r="UDJ412" s="446"/>
      <c r="UDK412" s="446"/>
      <c r="UDL412" s="446"/>
      <c r="UDM412" s="446"/>
      <c r="UDN412" s="446"/>
      <c r="UDO412" s="446"/>
      <c r="UDP412" s="446"/>
      <c r="UDQ412" s="446"/>
      <c r="UDR412" s="446"/>
      <c r="UDS412" s="446"/>
      <c r="UDT412" s="446"/>
      <c r="UDU412" s="446"/>
      <c r="UDV412" s="446"/>
      <c r="UDW412" s="446"/>
      <c r="UDX412" s="446"/>
      <c r="UDY412" s="446"/>
      <c r="UDZ412" s="446"/>
      <c r="UEA412" s="446"/>
      <c r="UEB412" s="446"/>
      <c r="UEC412" s="446"/>
      <c r="UED412" s="446"/>
      <c r="UEE412" s="446"/>
      <c r="UEF412" s="446"/>
      <c r="UEG412" s="446"/>
      <c r="UEH412" s="446"/>
      <c r="UEI412" s="446"/>
      <c r="UEJ412" s="446"/>
      <c r="UEK412" s="446"/>
      <c r="UEL412" s="446"/>
      <c r="UEM412" s="446"/>
      <c r="UEN412" s="446"/>
      <c r="UEO412" s="446"/>
      <c r="UEP412" s="446"/>
      <c r="UEQ412" s="446"/>
      <c r="UER412" s="446"/>
      <c r="UES412" s="446"/>
      <c r="UET412" s="446"/>
      <c r="UEU412" s="446"/>
      <c r="UEV412" s="446"/>
      <c r="UEW412" s="446"/>
      <c r="UEX412" s="446"/>
      <c r="UEY412" s="446"/>
      <c r="UEZ412" s="446"/>
      <c r="UFA412" s="446"/>
      <c r="UFB412" s="446"/>
      <c r="UFC412" s="446"/>
      <c r="UFD412" s="446"/>
      <c r="UFE412" s="446"/>
      <c r="UFF412" s="446"/>
      <c r="UFG412" s="446"/>
      <c r="UFH412" s="446"/>
      <c r="UFI412" s="446"/>
      <c r="UFJ412" s="446"/>
      <c r="UFK412" s="446"/>
      <c r="UFL412" s="446"/>
      <c r="UFM412" s="446"/>
      <c r="UFN412" s="446"/>
      <c r="UFO412" s="446"/>
      <c r="UFP412" s="446"/>
      <c r="UFQ412" s="446"/>
      <c r="UFR412" s="446"/>
      <c r="UFS412" s="446"/>
      <c r="UFT412" s="446"/>
      <c r="UFU412" s="446"/>
      <c r="UFV412" s="446"/>
      <c r="UFW412" s="446"/>
      <c r="UFX412" s="446"/>
      <c r="UFY412" s="446"/>
      <c r="UFZ412" s="446"/>
      <c r="UGA412" s="446"/>
      <c r="UGB412" s="446"/>
      <c r="UGC412" s="446"/>
      <c r="UGD412" s="446"/>
      <c r="UGE412" s="446"/>
      <c r="UGF412" s="446"/>
      <c r="UGG412" s="446"/>
      <c r="UGH412" s="446"/>
      <c r="UGI412" s="446"/>
      <c r="UGJ412" s="446"/>
      <c r="UGK412" s="446"/>
      <c r="UGL412" s="446"/>
      <c r="UGM412" s="446"/>
      <c r="UGN412" s="446"/>
      <c r="UGO412" s="446"/>
      <c r="UGP412" s="446"/>
      <c r="UGQ412" s="446"/>
      <c r="UGR412" s="446"/>
      <c r="UGS412" s="446"/>
      <c r="UGT412" s="446"/>
      <c r="UGU412" s="446"/>
      <c r="UGV412" s="446"/>
      <c r="UGW412" s="446"/>
      <c r="UGX412" s="446"/>
      <c r="UGY412" s="446"/>
      <c r="UGZ412" s="446"/>
      <c r="UHA412" s="446"/>
      <c r="UHB412" s="446"/>
      <c r="UHC412" s="446"/>
      <c r="UHD412" s="446"/>
      <c r="UHE412" s="446"/>
      <c r="UHF412" s="446"/>
      <c r="UHG412" s="446"/>
      <c r="UHH412" s="446"/>
      <c r="UHI412" s="446"/>
      <c r="UHJ412" s="446"/>
      <c r="UHK412" s="446"/>
      <c r="UHL412" s="446"/>
      <c r="UHM412" s="446"/>
      <c r="UHN412" s="446"/>
      <c r="UHO412" s="446"/>
      <c r="UHP412" s="446"/>
      <c r="UHQ412" s="446"/>
      <c r="UHR412" s="446"/>
      <c r="UHS412" s="446"/>
      <c r="UHT412" s="446"/>
      <c r="UHU412" s="446"/>
      <c r="UHV412" s="446"/>
      <c r="UHW412" s="446"/>
      <c r="UHX412" s="446"/>
      <c r="UHY412" s="446"/>
      <c r="UHZ412" s="446"/>
      <c r="UIA412" s="446"/>
      <c r="UIB412" s="446"/>
      <c r="UIC412" s="446"/>
      <c r="UID412" s="446"/>
      <c r="UIE412" s="446"/>
      <c r="UIF412" s="446"/>
      <c r="UIG412" s="446"/>
      <c r="UIH412" s="446"/>
      <c r="UII412" s="446"/>
      <c r="UIJ412" s="446"/>
      <c r="UIK412" s="446"/>
      <c r="UIL412" s="446"/>
      <c r="UIM412" s="446"/>
      <c r="UIN412" s="446"/>
      <c r="UIO412" s="446"/>
      <c r="UIP412" s="446"/>
      <c r="UIQ412" s="446"/>
      <c r="UIR412" s="446"/>
      <c r="UIS412" s="446"/>
      <c r="UIT412" s="446"/>
      <c r="UIU412" s="446"/>
      <c r="UIV412" s="446"/>
      <c r="UIW412" s="446"/>
      <c r="UIX412" s="446"/>
      <c r="UIY412" s="446"/>
      <c r="UIZ412" s="446"/>
      <c r="UJA412" s="446"/>
      <c r="UJB412" s="446"/>
      <c r="UJC412" s="446"/>
      <c r="UJD412" s="446"/>
      <c r="UJE412" s="446"/>
      <c r="UJF412" s="446"/>
      <c r="UJG412" s="446"/>
      <c r="UJH412" s="446"/>
      <c r="UJI412" s="446"/>
      <c r="UJJ412" s="446"/>
      <c r="UJK412" s="446"/>
      <c r="UJL412" s="446"/>
      <c r="UJM412" s="446"/>
      <c r="UJN412" s="446"/>
      <c r="UJO412" s="446"/>
      <c r="UJP412" s="446"/>
      <c r="UJQ412" s="446"/>
      <c r="UJR412" s="446"/>
      <c r="UJS412" s="446"/>
      <c r="UJT412" s="446"/>
      <c r="UJU412" s="446"/>
      <c r="UJV412" s="446"/>
      <c r="UJW412" s="446"/>
      <c r="UJX412" s="446"/>
      <c r="UJY412" s="446"/>
      <c r="UJZ412" s="446"/>
      <c r="UKA412" s="446"/>
      <c r="UKB412" s="446"/>
      <c r="UKC412" s="446"/>
      <c r="UKD412" s="446"/>
      <c r="UKE412" s="446"/>
      <c r="UKF412" s="446"/>
      <c r="UKG412" s="446"/>
      <c r="UKH412" s="446"/>
      <c r="UKI412" s="446"/>
      <c r="UKJ412" s="446"/>
      <c r="UKK412" s="446"/>
      <c r="UKL412" s="446"/>
      <c r="UKM412" s="446"/>
      <c r="UKN412" s="446"/>
      <c r="UKO412" s="446"/>
      <c r="UKP412" s="446"/>
      <c r="UKQ412" s="446"/>
      <c r="UKR412" s="446"/>
      <c r="UKS412" s="446"/>
      <c r="UKT412" s="446"/>
      <c r="UKU412" s="446"/>
      <c r="UKV412" s="446"/>
      <c r="UKW412" s="446"/>
      <c r="UKX412" s="446"/>
      <c r="UKY412" s="446"/>
      <c r="UKZ412" s="446"/>
      <c r="ULA412" s="446"/>
      <c r="ULB412" s="446"/>
      <c r="ULC412" s="446"/>
      <c r="ULD412" s="446"/>
      <c r="ULE412" s="446"/>
      <c r="ULF412" s="446"/>
      <c r="ULG412" s="446"/>
      <c r="ULH412" s="446"/>
      <c r="ULI412" s="446"/>
      <c r="ULJ412" s="446"/>
      <c r="ULK412" s="446"/>
      <c r="ULL412" s="446"/>
      <c r="ULM412" s="446"/>
      <c r="ULN412" s="446"/>
      <c r="ULO412" s="446"/>
      <c r="ULP412" s="446"/>
      <c r="ULQ412" s="446"/>
      <c r="ULR412" s="446"/>
      <c r="ULS412" s="446"/>
      <c r="ULT412" s="446"/>
      <c r="ULU412" s="446"/>
      <c r="ULV412" s="446"/>
      <c r="ULW412" s="446"/>
      <c r="ULX412" s="446"/>
      <c r="ULY412" s="446"/>
      <c r="ULZ412" s="446"/>
      <c r="UMA412" s="446"/>
      <c r="UMB412" s="446"/>
      <c r="UMC412" s="446"/>
      <c r="UMD412" s="446"/>
      <c r="UME412" s="446"/>
      <c r="UMF412" s="446"/>
      <c r="UMG412" s="446"/>
      <c r="UMH412" s="446"/>
      <c r="UMI412" s="446"/>
      <c r="UMJ412" s="446"/>
      <c r="UMK412" s="446"/>
      <c r="UML412" s="446"/>
      <c r="UMM412" s="446"/>
      <c r="UMN412" s="446"/>
      <c r="UMO412" s="446"/>
      <c r="UMP412" s="446"/>
      <c r="UMQ412" s="446"/>
      <c r="UMR412" s="446"/>
      <c r="UMS412" s="446"/>
      <c r="UMT412" s="446"/>
      <c r="UMU412" s="446"/>
      <c r="UMV412" s="446"/>
      <c r="UMW412" s="446"/>
      <c r="UMX412" s="446"/>
      <c r="UMY412" s="446"/>
      <c r="UMZ412" s="446"/>
      <c r="UNA412" s="446"/>
      <c r="UNB412" s="446"/>
      <c r="UNC412" s="446"/>
      <c r="UND412" s="446"/>
      <c r="UNE412" s="446"/>
      <c r="UNF412" s="446"/>
      <c r="UNG412" s="446"/>
      <c r="UNH412" s="446"/>
      <c r="UNI412" s="446"/>
      <c r="UNJ412" s="446"/>
      <c r="UNK412" s="446"/>
      <c r="UNL412" s="446"/>
      <c r="UNM412" s="446"/>
      <c r="UNN412" s="446"/>
      <c r="UNO412" s="446"/>
      <c r="UNP412" s="446"/>
      <c r="UNQ412" s="446"/>
      <c r="UNR412" s="446"/>
      <c r="UNS412" s="446"/>
      <c r="UNT412" s="446"/>
      <c r="UNU412" s="446"/>
      <c r="UNV412" s="446"/>
      <c r="UNW412" s="446"/>
      <c r="UNX412" s="446"/>
      <c r="UNY412" s="446"/>
      <c r="UNZ412" s="446"/>
      <c r="UOA412" s="446"/>
      <c r="UOB412" s="446"/>
      <c r="UOC412" s="446"/>
      <c r="UOD412" s="446"/>
      <c r="UOE412" s="446"/>
      <c r="UOF412" s="446"/>
      <c r="UOG412" s="446"/>
      <c r="UOH412" s="446"/>
      <c r="UOI412" s="446"/>
      <c r="UOJ412" s="446"/>
      <c r="UOK412" s="446"/>
      <c r="UOL412" s="446"/>
      <c r="UOM412" s="446"/>
      <c r="UON412" s="446"/>
      <c r="UOO412" s="446"/>
      <c r="UOP412" s="446"/>
      <c r="UOQ412" s="446"/>
      <c r="UOR412" s="446"/>
      <c r="UOS412" s="446"/>
      <c r="UOT412" s="446"/>
      <c r="UOU412" s="446"/>
      <c r="UOV412" s="446"/>
      <c r="UOW412" s="446"/>
      <c r="UOX412" s="446"/>
      <c r="UOY412" s="446"/>
      <c r="UOZ412" s="446"/>
      <c r="UPA412" s="446"/>
      <c r="UPB412" s="446"/>
      <c r="UPC412" s="446"/>
      <c r="UPD412" s="446"/>
      <c r="UPE412" s="446"/>
      <c r="UPF412" s="446"/>
      <c r="UPG412" s="446"/>
      <c r="UPH412" s="446"/>
      <c r="UPI412" s="446"/>
      <c r="UPJ412" s="446"/>
      <c r="UPK412" s="446"/>
      <c r="UPL412" s="446"/>
      <c r="UPM412" s="446"/>
      <c r="UPN412" s="446"/>
      <c r="UPO412" s="446"/>
      <c r="UPP412" s="446"/>
      <c r="UPQ412" s="446"/>
      <c r="UPR412" s="446"/>
      <c r="UPS412" s="446"/>
      <c r="UPT412" s="446"/>
      <c r="UPU412" s="446"/>
      <c r="UPV412" s="446"/>
      <c r="UPW412" s="446"/>
      <c r="UPX412" s="446"/>
      <c r="UPY412" s="446"/>
      <c r="UPZ412" s="446"/>
      <c r="UQA412" s="446"/>
      <c r="UQB412" s="446"/>
      <c r="UQC412" s="446"/>
      <c r="UQD412" s="446"/>
      <c r="UQE412" s="446"/>
      <c r="UQF412" s="446"/>
      <c r="UQG412" s="446"/>
      <c r="UQH412" s="446"/>
      <c r="UQI412" s="446"/>
      <c r="UQJ412" s="446"/>
      <c r="UQK412" s="446"/>
      <c r="UQL412" s="446"/>
      <c r="UQM412" s="446"/>
      <c r="UQN412" s="446"/>
      <c r="UQO412" s="446"/>
      <c r="UQP412" s="446"/>
      <c r="UQQ412" s="446"/>
      <c r="UQR412" s="446"/>
      <c r="UQS412" s="446"/>
      <c r="UQT412" s="446"/>
      <c r="UQU412" s="446"/>
      <c r="UQV412" s="446"/>
      <c r="UQW412" s="446"/>
      <c r="UQX412" s="446"/>
      <c r="UQY412" s="446"/>
      <c r="UQZ412" s="446"/>
      <c r="URA412" s="446"/>
      <c r="URB412" s="446"/>
      <c r="URC412" s="446"/>
      <c r="URD412" s="446"/>
      <c r="URE412" s="446"/>
      <c r="URF412" s="446"/>
      <c r="URG412" s="446"/>
      <c r="URH412" s="446"/>
      <c r="URI412" s="446"/>
      <c r="URJ412" s="446"/>
      <c r="URK412" s="446"/>
      <c r="URL412" s="446"/>
      <c r="URM412" s="446"/>
      <c r="URN412" s="446"/>
      <c r="URO412" s="446"/>
      <c r="URP412" s="446"/>
      <c r="URQ412" s="446"/>
      <c r="URR412" s="446"/>
      <c r="URS412" s="446"/>
      <c r="URT412" s="446"/>
      <c r="URU412" s="446"/>
      <c r="URV412" s="446"/>
      <c r="URW412" s="446"/>
      <c r="URX412" s="446"/>
      <c r="URY412" s="446"/>
      <c r="URZ412" s="446"/>
      <c r="USA412" s="446"/>
      <c r="USB412" s="446"/>
      <c r="USC412" s="446"/>
      <c r="USD412" s="446"/>
      <c r="USE412" s="446"/>
      <c r="USF412" s="446"/>
      <c r="USG412" s="446"/>
      <c r="USH412" s="446"/>
      <c r="USI412" s="446"/>
      <c r="USJ412" s="446"/>
      <c r="USK412" s="446"/>
      <c r="USL412" s="446"/>
      <c r="USM412" s="446"/>
      <c r="USN412" s="446"/>
      <c r="USO412" s="446"/>
      <c r="USP412" s="446"/>
      <c r="USQ412" s="446"/>
      <c r="USR412" s="446"/>
      <c r="USS412" s="446"/>
      <c r="UST412" s="446"/>
      <c r="USU412" s="446"/>
      <c r="USV412" s="446"/>
      <c r="USW412" s="446"/>
      <c r="USX412" s="446"/>
      <c r="USY412" s="446"/>
      <c r="USZ412" s="446"/>
      <c r="UTA412" s="446"/>
      <c r="UTB412" s="446"/>
      <c r="UTC412" s="446"/>
      <c r="UTD412" s="446"/>
      <c r="UTE412" s="446"/>
      <c r="UTF412" s="446"/>
      <c r="UTG412" s="446"/>
      <c r="UTH412" s="446"/>
      <c r="UTI412" s="446"/>
      <c r="UTJ412" s="446"/>
      <c r="UTK412" s="446"/>
      <c r="UTL412" s="446"/>
      <c r="UTM412" s="446"/>
      <c r="UTN412" s="446"/>
      <c r="UTO412" s="446"/>
      <c r="UTP412" s="446"/>
      <c r="UTQ412" s="446"/>
      <c r="UTR412" s="446"/>
      <c r="UTS412" s="446"/>
      <c r="UTT412" s="446"/>
      <c r="UTU412" s="446"/>
      <c r="UTV412" s="446"/>
      <c r="UTW412" s="446"/>
      <c r="UTX412" s="446"/>
      <c r="UTY412" s="446"/>
      <c r="UTZ412" s="446"/>
      <c r="UUA412" s="446"/>
      <c r="UUB412" s="446"/>
      <c r="UUC412" s="446"/>
      <c r="UUD412" s="446"/>
      <c r="UUE412" s="446"/>
      <c r="UUF412" s="446"/>
      <c r="UUG412" s="446"/>
      <c r="UUH412" s="446"/>
      <c r="UUI412" s="446"/>
      <c r="UUJ412" s="446"/>
      <c r="UUK412" s="446"/>
      <c r="UUL412" s="446"/>
      <c r="UUM412" s="446"/>
      <c r="UUN412" s="446"/>
      <c r="UUO412" s="446"/>
      <c r="UUP412" s="446"/>
      <c r="UUQ412" s="446"/>
      <c r="UUR412" s="446"/>
      <c r="UUS412" s="446"/>
      <c r="UUT412" s="446"/>
      <c r="UUU412" s="446"/>
      <c r="UUV412" s="446"/>
      <c r="UUW412" s="446"/>
      <c r="UUX412" s="446"/>
      <c r="UUY412" s="446"/>
      <c r="UUZ412" s="446"/>
      <c r="UVA412" s="446"/>
      <c r="UVB412" s="446"/>
      <c r="UVC412" s="446"/>
      <c r="UVD412" s="446"/>
      <c r="UVE412" s="446"/>
      <c r="UVF412" s="446"/>
      <c r="UVG412" s="446"/>
      <c r="UVH412" s="446"/>
      <c r="UVI412" s="446"/>
      <c r="UVJ412" s="446"/>
      <c r="UVK412" s="446"/>
      <c r="UVL412" s="446"/>
      <c r="UVM412" s="446"/>
      <c r="UVN412" s="446"/>
      <c r="UVO412" s="446"/>
      <c r="UVP412" s="446"/>
      <c r="UVQ412" s="446"/>
      <c r="UVR412" s="446"/>
      <c r="UVS412" s="446"/>
      <c r="UVT412" s="446"/>
      <c r="UVU412" s="446"/>
      <c r="UVV412" s="446"/>
      <c r="UVW412" s="446"/>
      <c r="UVX412" s="446"/>
      <c r="UVY412" s="446"/>
      <c r="UVZ412" s="446"/>
      <c r="UWA412" s="446"/>
      <c r="UWB412" s="446"/>
      <c r="UWC412" s="446"/>
      <c r="UWD412" s="446"/>
      <c r="UWE412" s="446"/>
      <c r="UWF412" s="446"/>
      <c r="UWG412" s="446"/>
      <c r="UWH412" s="446"/>
      <c r="UWI412" s="446"/>
      <c r="UWJ412" s="446"/>
      <c r="UWK412" s="446"/>
      <c r="UWL412" s="446"/>
      <c r="UWM412" s="446"/>
      <c r="UWN412" s="446"/>
      <c r="UWO412" s="446"/>
      <c r="UWP412" s="446"/>
      <c r="UWQ412" s="446"/>
      <c r="UWR412" s="446"/>
      <c r="UWS412" s="446"/>
      <c r="UWT412" s="446"/>
      <c r="UWU412" s="446"/>
      <c r="UWV412" s="446"/>
      <c r="UWW412" s="446"/>
      <c r="UWX412" s="446"/>
      <c r="UWY412" s="446"/>
      <c r="UWZ412" s="446"/>
      <c r="UXA412" s="446"/>
      <c r="UXB412" s="446"/>
      <c r="UXC412" s="446"/>
      <c r="UXD412" s="446"/>
      <c r="UXE412" s="446"/>
      <c r="UXF412" s="446"/>
      <c r="UXG412" s="446"/>
      <c r="UXH412" s="446"/>
      <c r="UXI412" s="446"/>
      <c r="UXJ412" s="446"/>
      <c r="UXK412" s="446"/>
      <c r="UXL412" s="446"/>
      <c r="UXM412" s="446"/>
      <c r="UXN412" s="446"/>
      <c r="UXO412" s="446"/>
      <c r="UXP412" s="446"/>
      <c r="UXQ412" s="446"/>
      <c r="UXR412" s="446"/>
      <c r="UXS412" s="446"/>
      <c r="UXT412" s="446"/>
      <c r="UXU412" s="446"/>
      <c r="UXV412" s="446"/>
      <c r="UXW412" s="446"/>
      <c r="UXX412" s="446"/>
      <c r="UXY412" s="446"/>
      <c r="UXZ412" s="446"/>
      <c r="UYA412" s="446"/>
      <c r="UYB412" s="446"/>
      <c r="UYC412" s="446"/>
      <c r="UYD412" s="446"/>
      <c r="UYE412" s="446"/>
      <c r="UYF412" s="446"/>
      <c r="UYG412" s="446"/>
      <c r="UYH412" s="446"/>
      <c r="UYI412" s="446"/>
      <c r="UYJ412" s="446"/>
      <c r="UYK412" s="446"/>
      <c r="UYL412" s="446"/>
      <c r="UYM412" s="446"/>
      <c r="UYN412" s="446"/>
      <c r="UYO412" s="446"/>
      <c r="UYP412" s="446"/>
      <c r="UYQ412" s="446"/>
      <c r="UYR412" s="446"/>
      <c r="UYS412" s="446"/>
      <c r="UYT412" s="446"/>
      <c r="UYU412" s="446"/>
      <c r="UYV412" s="446"/>
      <c r="UYW412" s="446"/>
      <c r="UYX412" s="446"/>
      <c r="UYY412" s="446"/>
      <c r="UYZ412" s="446"/>
      <c r="UZA412" s="446"/>
      <c r="UZB412" s="446"/>
      <c r="UZC412" s="446"/>
      <c r="UZD412" s="446"/>
      <c r="UZE412" s="446"/>
      <c r="UZF412" s="446"/>
      <c r="UZG412" s="446"/>
      <c r="UZH412" s="446"/>
      <c r="UZI412" s="446"/>
      <c r="UZJ412" s="446"/>
      <c r="UZK412" s="446"/>
      <c r="UZL412" s="446"/>
      <c r="UZM412" s="446"/>
      <c r="UZN412" s="446"/>
      <c r="UZO412" s="446"/>
      <c r="UZP412" s="446"/>
      <c r="UZQ412" s="446"/>
      <c r="UZR412" s="446"/>
      <c r="UZS412" s="446"/>
      <c r="UZT412" s="446"/>
      <c r="UZU412" s="446"/>
      <c r="UZV412" s="446"/>
      <c r="UZW412" s="446"/>
      <c r="UZX412" s="446"/>
      <c r="UZY412" s="446"/>
      <c r="UZZ412" s="446"/>
      <c r="VAA412" s="446"/>
      <c r="VAB412" s="446"/>
      <c r="VAC412" s="446"/>
      <c r="VAD412" s="446"/>
      <c r="VAE412" s="446"/>
      <c r="VAF412" s="446"/>
      <c r="VAG412" s="446"/>
      <c r="VAH412" s="446"/>
      <c r="VAI412" s="446"/>
      <c r="VAJ412" s="446"/>
      <c r="VAK412" s="446"/>
      <c r="VAL412" s="446"/>
      <c r="VAM412" s="446"/>
      <c r="VAN412" s="446"/>
      <c r="VAO412" s="446"/>
      <c r="VAP412" s="446"/>
      <c r="VAQ412" s="446"/>
      <c r="VAR412" s="446"/>
      <c r="VAS412" s="446"/>
      <c r="VAT412" s="446"/>
      <c r="VAU412" s="446"/>
      <c r="VAV412" s="446"/>
      <c r="VAW412" s="446"/>
      <c r="VAX412" s="446"/>
      <c r="VAY412" s="446"/>
      <c r="VAZ412" s="446"/>
      <c r="VBA412" s="446"/>
      <c r="VBB412" s="446"/>
      <c r="VBC412" s="446"/>
      <c r="VBD412" s="446"/>
      <c r="VBE412" s="446"/>
      <c r="VBF412" s="446"/>
      <c r="VBG412" s="446"/>
      <c r="VBH412" s="446"/>
      <c r="VBI412" s="446"/>
      <c r="VBJ412" s="446"/>
      <c r="VBK412" s="446"/>
      <c r="VBL412" s="446"/>
      <c r="VBM412" s="446"/>
      <c r="VBN412" s="446"/>
      <c r="VBO412" s="446"/>
      <c r="VBP412" s="446"/>
      <c r="VBQ412" s="446"/>
      <c r="VBR412" s="446"/>
      <c r="VBS412" s="446"/>
      <c r="VBT412" s="446"/>
      <c r="VBU412" s="446"/>
      <c r="VBV412" s="446"/>
      <c r="VBW412" s="446"/>
      <c r="VBX412" s="446"/>
      <c r="VBY412" s="446"/>
      <c r="VBZ412" s="446"/>
      <c r="VCA412" s="446"/>
      <c r="VCB412" s="446"/>
      <c r="VCC412" s="446"/>
      <c r="VCD412" s="446"/>
      <c r="VCE412" s="446"/>
      <c r="VCF412" s="446"/>
      <c r="VCG412" s="446"/>
      <c r="VCH412" s="446"/>
      <c r="VCI412" s="446"/>
      <c r="VCJ412" s="446"/>
      <c r="VCK412" s="446"/>
      <c r="VCL412" s="446"/>
      <c r="VCM412" s="446"/>
      <c r="VCN412" s="446"/>
      <c r="VCO412" s="446"/>
      <c r="VCP412" s="446"/>
      <c r="VCQ412" s="446"/>
      <c r="VCR412" s="446"/>
      <c r="VCS412" s="446"/>
      <c r="VCT412" s="446"/>
      <c r="VCU412" s="446"/>
      <c r="VCV412" s="446"/>
      <c r="VCW412" s="446"/>
      <c r="VCX412" s="446"/>
      <c r="VCY412" s="446"/>
      <c r="VCZ412" s="446"/>
      <c r="VDA412" s="446"/>
      <c r="VDB412" s="446"/>
      <c r="VDC412" s="446"/>
      <c r="VDD412" s="446"/>
      <c r="VDE412" s="446"/>
      <c r="VDF412" s="446"/>
      <c r="VDG412" s="446"/>
      <c r="VDH412" s="446"/>
      <c r="VDI412" s="446"/>
      <c r="VDJ412" s="446"/>
      <c r="VDK412" s="446"/>
      <c r="VDL412" s="446"/>
      <c r="VDM412" s="446"/>
      <c r="VDN412" s="446"/>
      <c r="VDO412" s="446"/>
      <c r="VDP412" s="446"/>
      <c r="VDQ412" s="446"/>
      <c r="VDR412" s="446"/>
      <c r="VDS412" s="446"/>
      <c r="VDT412" s="446"/>
      <c r="VDU412" s="446"/>
      <c r="VDV412" s="446"/>
      <c r="VDW412" s="446"/>
      <c r="VDX412" s="446"/>
      <c r="VDY412" s="446"/>
      <c r="VDZ412" s="446"/>
      <c r="VEA412" s="446"/>
      <c r="VEB412" s="446"/>
      <c r="VEC412" s="446"/>
      <c r="VED412" s="446"/>
      <c r="VEE412" s="446"/>
      <c r="VEF412" s="446"/>
      <c r="VEG412" s="446"/>
      <c r="VEH412" s="446"/>
      <c r="VEI412" s="446"/>
      <c r="VEJ412" s="446"/>
      <c r="VEK412" s="446"/>
      <c r="VEL412" s="446"/>
      <c r="VEM412" s="446"/>
      <c r="VEN412" s="446"/>
      <c r="VEO412" s="446"/>
      <c r="VEP412" s="446"/>
      <c r="VEQ412" s="446"/>
      <c r="VER412" s="446"/>
      <c r="VES412" s="446"/>
      <c r="VET412" s="446"/>
      <c r="VEU412" s="446"/>
      <c r="VEV412" s="446"/>
      <c r="VEW412" s="446"/>
      <c r="VEX412" s="446"/>
      <c r="VEY412" s="446"/>
      <c r="VEZ412" s="446"/>
      <c r="VFA412" s="446"/>
      <c r="VFB412" s="446"/>
      <c r="VFC412" s="446"/>
      <c r="VFD412" s="446"/>
      <c r="VFE412" s="446"/>
      <c r="VFF412" s="446"/>
      <c r="VFG412" s="446"/>
      <c r="VFH412" s="446"/>
      <c r="VFI412" s="446"/>
      <c r="VFJ412" s="446"/>
      <c r="VFK412" s="446"/>
      <c r="VFL412" s="446"/>
      <c r="VFM412" s="446"/>
      <c r="VFN412" s="446"/>
      <c r="VFO412" s="446"/>
      <c r="VFP412" s="446"/>
      <c r="VFQ412" s="446"/>
      <c r="VFR412" s="446"/>
      <c r="VFS412" s="446"/>
      <c r="VFT412" s="446"/>
      <c r="VFU412" s="446"/>
      <c r="VFV412" s="446"/>
      <c r="VFW412" s="446"/>
      <c r="VFX412" s="446"/>
      <c r="VFY412" s="446"/>
      <c r="VFZ412" s="446"/>
      <c r="VGA412" s="446"/>
      <c r="VGB412" s="446"/>
      <c r="VGC412" s="446"/>
      <c r="VGD412" s="446"/>
      <c r="VGE412" s="446"/>
      <c r="VGF412" s="446"/>
      <c r="VGG412" s="446"/>
      <c r="VGH412" s="446"/>
      <c r="VGI412" s="446"/>
      <c r="VGJ412" s="446"/>
      <c r="VGK412" s="446"/>
      <c r="VGL412" s="446"/>
      <c r="VGM412" s="446"/>
      <c r="VGN412" s="446"/>
      <c r="VGO412" s="446"/>
      <c r="VGP412" s="446"/>
      <c r="VGQ412" s="446"/>
      <c r="VGR412" s="446"/>
      <c r="VGS412" s="446"/>
      <c r="VGT412" s="446"/>
      <c r="VGU412" s="446"/>
      <c r="VGV412" s="446"/>
      <c r="VGW412" s="446"/>
      <c r="VGX412" s="446"/>
      <c r="VGY412" s="446"/>
      <c r="VGZ412" s="446"/>
      <c r="VHA412" s="446"/>
      <c r="VHB412" s="446"/>
      <c r="VHC412" s="446"/>
      <c r="VHD412" s="446"/>
      <c r="VHE412" s="446"/>
      <c r="VHF412" s="446"/>
      <c r="VHG412" s="446"/>
      <c r="VHH412" s="446"/>
      <c r="VHI412" s="446"/>
      <c r="VHJ412" s="446"/>
      <c r="VHK412" s="446"/>
      <c r="VHL412" s="446"/>
      <c r="VHM412" s="446"/>
      <c r="VHN412" s="446"/>
      <c r="VHO412" s="446"/>
      <c r="VHP412" s="446"/>
      <c r="VHQ412" s="446"/>
      <c r="VHR412" s="446"/>
      <c r="VHS412" s="446"/>
      <c r="VHT412" s="446"/>
      <c r="VHU412" s="446"/>
      <c r="VHV412" s="446"/>
      <c r="VHW412" s="446"/>
      <c r="VHX412" s="446"/>
      <c r="VHY412" s="446"/>
      <c r="VHZ412" s="446"/>
      <c r="VIA412" s="446"/>
      <c r="VIB412" s="446"/>
      <c r="VIC412" s="446"/>
      <c r="VID412" s="446"/>
      <c r="VIE412" s="446"/>
      <c r="VIF412" s="446"/>
      <c r="VIG412" s="446"/>
      <c r="VIH412" s="446"/>
      <c r="VII412" s="446"/>
      <c r="VIJ412" s="446"/>
      <c r="VIK412" s="446"/>
      <c r="VIL412" s="446"/>
      <c r="VIM412" s="446"/>
      <c r="VIN412" s="446"/>
      <c r="VIO412" s="446"/>
      <c r="VIP412" s="446"/>
      <c r="VIQ412" s="446"/>
      <c r="VIR412" s="446"/>
      <c r="VIS412" s="446"/>
      <c r="VIT412" s="446"/>
      <c r="VIU412" s="446"/>
      <c r="VIV412" s="446"/>
      <c r="VIW412" s="446"/>
      <c r="VIX412" s="446"/>
      <c r="VIY412" s="446"/>
      <c r="VIZ412" s="446"/>
      <c r="VJA412" s="446"/>
      <c r="VJB412" s="446"/>
      <c r="VJC412" s="446"/>
      <c r="VJD412" s="446"/>
      <c r="VJE412" s="446"/>
      <c r="VJF412" s="446"/>
      <c r="VJG412" s="446"/>
      <c r="VJH412" s="446"/>
      <c r="VJI412" s="446"/>
      <c r="VJJ412" s="446"/>
      <c r="VJK412" s="446"/>
      <c r="VJL412" s="446"/>
      <c r="VJM412" s="446"/>
      <c r="VJN412" s="446"/>
      <c r="VJO412" s="446"/>
      <c r="VJP412" s="446"/>
      <c r="VJQ412" s="446"/>
      <c r="VJR412" s="446"/>
      <c r="VJS412" s="446"/>
      <c r="VJT412" s="446"/>
      <c r="VJU412" s="446"/>
      <c r="VJV412" s="446"/>
      <c r="VJW412" s="446"/>
      <c r="VJX412" s="446"/>
      <c r="VJY412" s="446"/>
      <c r="VJZ412" s="446"/>
      <c r="VKA412" s="446"/>
      <c r="VKB412" s="446"/>
      <c r="VKC412" s="446"/>
      <c r="VKD412" s="446"/>
      <c r="VKE412" s="446"/>
      <c r="VKF412" s="446"/>
      <c r="VKG412" s="446"/>
      <c r="VKH412" s="446"/>
      <c r="VKI412" s="446"/>
      <c r="VKJ412" s="446"/>
      <c r="VKK412" s="446"/>
      <c r="VKL412" s="446"/>
      <c r="VKM412" s="446"/>
      <c r="VKN412" s="446"/>
      <c r="VKO412" s="446"/>
      <c r="VKP412" s="446"/>
      <c r="VKQ412" s="446"/>
      <c r="VKR412" s="446"/>
      <c r="VKS412" s="446"/>
      <c r="VKT412" s="446"/>
      <c r="VKU412" s="446"/>
      <c r="VKV412" s="446"/>
      <c r="VKW412" s="446"/>
      <c r="VKX412" s="446"/>
      <c r="VKY412" s="446"/>
      <c r="VKZ412" s="446"/>
      <c r="VLA412" s="446"/>
      <c r="VLB412" s="446"/>
      <c r="VLC412" s="446"/>
      <c r="VLD412" s="446"/>
      <c r="VLE412" s="446"/>
      <c r="VLF412" s="446"/>
      <c r="VLG412" s="446"/>
      <c r="VLH412" s="446"/>
      <c r="VLI412" s="446"/>
      <c r="VLJ412" s="446"/>
      <c r="VLK412" s="446"/>
      <c r="VLL412" s="446"/>
      <c r="VLM412" s="446"/>
      <c r="VLN412" s="446"/>
      <c r="VLO412" s="446"/>
      <c r="VLP412" s="446"/>
      <c r="VLQ412" s="446"/>
      <c r="VLR412" s="446"/>
      <c r="VLS412" s="446"/>
      <c r="VLT412" s="446"/>
      <c r="VLU412" s="446"/>
      <c r="VLV412" s="446"/>
      <c r="VLW412" s="446"/>
      <c r="VLX412" s="446"/>
      <c r="VLY412" s="446"/>
      <c r="VLZ412" s="446"/>
      <c r="VMA412" s="446"/>
      <c r="VMB412" s="446"/>
      <c r="VMC412" s="446"/>
      <c r="VMD412" s="446"/>
      <c r="VME412" s="446"/>
      <c r="VMF412" s="446"/>
      <c r="VMG412" s="446"/>
      <c r="VMH412" s="446"/>
      <c r="VMI412" s="446"/>
      <c r="VMJ412" s="446"/>
      <c r="VMK412" s="446"/>
      <c r="VML412" s="446"/>
      <c r="VMM412" s="446"/>
      <c r="VMN412" s="446"/>
      <c r="VMO412" s="446"/>
      <c r="VMP412" s="446"/>
      <c r="VMQ412" s="446"/>
      <c r="VMR412" s="446"/>
      <c r="VMS412" s="446"/>
      <c r="VMT412" s="446"/>
      <c r="VMU412" s="446"/>
      <c r="VMV412" s="446"/>
      <c r="VMW412" s="446"/>
      <c r="VMX412" s="446"/>
      <c r="VMY412" s="446"/>
      <c r="VMZ412" s="446"/>
      <c r="VNA412" s="446"/>
      <c r="VNB412" s="446"/>
      <c r="VNC412" s="446"/>
      <c r="VND412" s="446"/>
      <c r="VNE412" s="446"/>
      <c r="VNF412" s="446"/>
      <c r="VNG412" s="446"/>
      <c r="VNH412" s="446"/>
      <c r="VNI412" s="446"/>
      <c r="VNJ412" s="446"/>
      <c r="VNK412" s="446"/>
      <c r="VNL412" s="446"/>
      <c r="VNM412" s="446"/>
      <c r="VNN412" s="446"/>
      <c r="VNO412" s="446"/>
      <c r="VNP412" s="446"/>
      <c r="VNQ412" s="446"/>
      <c r="VNR412" s="446"/>
      <c r="VNS412" s="446"/>
      <c r="VNT412" s="446"/>
      <c r="VNU412" s="446"/>
      <c r="VNV412" s="446"/>
      <c r="VNW412" s="446"/>
      <c r="VNX412" s="446"/>
      <c r="VNY412" s="446"/>
      <c r="VNZ412" s="446"/>
      <c r="VOA412" s="446"/>
      <c r="VOB412" s="446"/>
      <c r="VOC412" s="446"/>
      <c r="VOD412" s="446"/>
      <c r="VOE412" s="446"/>
      <c r="VOF412" s="446"/>
      <c r="VOG412" s="446"/>
      <c r="VOH412" s="446"/>
      <c r="VOI412" s="446"/>
      <c r="VOJ412" s="446"/>
      <c r="VOK412" s="446"/>
      <c r="VOL412" s="446"/>
      <c r="VOM412" s="446"/>
      <c r="VON412" s="446"/>
      <c r="VOO412" s="446"/>
      <c r="VOP412" s="446"/>
      <c r="VOQ412" s="446"/>
      <c r="VOR412" s="446"/>
      <c r="VOS412" s="446"/>
      <c r="VOT412" s="446"/>
      <c r="VOU412" s="446"/>
      <c r="VOV412" s="446"/>
      <c r="VOW412" s="446"/>
      <c r="VOX412" s="446"/>
      <c r="VOY412" s="446"/>
      <c r="VOZ412" s="446"/>
      <c r="VPA412" s="446"/>
      <c r="VPB412" s="446"/>
      <c r="VPC412" s="446"/>
      <c r="VPD412" s="446"/>
      <c r="VPE412" s="446"/>
      <c r="VPF412" s="446"/>
      <c r="VPG412" s="446"/>
      <c r="VPH412" s="446"/>
      <c r="VPI412" s="446"/>
      <c r="VPJ412" s="446"/>
      <c r="VPK412" s="446"/>
      <c r="VPL412" s="446"/>
      <c r="VPM412" s="446"/>
      <c r="VPN412" s="446"/>
      <c r="VPO412" s="446"/>
      <c r="VPP412" s="446"/>
      <c r="VPQ412" s="446"/>
      <c r="VPR412" s="446"/>
      <c r="VPS412" s="446"/>
      <c r="VPT412" s="446"/>
      <c r="VPU412" s="446"/>
      <c r="VPV412" s="446"/>
      <c r="VPW412" s="446"/>
      <c r="VPX412" s="446"/>
      <c r="VPY412" s="446"/>
      <c r="VPZ412" s="446"/>
      <c r="VQA412" s="446"/>
      <c r="VQB412" s="446"/>
      <c r="VQC412" s="446"/>
      <c r="VQD412" s="446"/>
      <c r="VQE412" s="446"/>
      <c r="VQF412" s="446"/>
      <c r="VQG412" s="446"/>
      <c r="VQH412" s="446"/>
      <c r="VQI412" s="446"/>
      <c r="VQJ412" s="446"/>
      <c r="VQK412" s="446"/>
      <c r="VQL412" s="446"/>
      <c r="VQM412" s="446"/>
      <c r="VQN412" s="446"/>
      <c r="VQO412" s="446"/>
      <c r="VQP412" s="446"/>
      <c r="VQQ412" s="446"/>
      <c r="VQR412" s="446"/>
      <c r="VQS412" s="446"/>
      <c r="VQT412" s="446"/>
      <c r="VQU412" s="446"/>
      <c r="VQV412" s="446"/>
      <c r="VQW412" s="446"/>
      <c r="VQX412" s="446"/>
      <c r="VQY412" s="446"/>
      <c r="VQZ412" s="446"/>
      <c r="VRA412" s="446"/>
      <c r="VRB412" s="446"/>
      <c r="VRC412" s="446"/>
      <c r="VRD412" s="446"/>
      <c r="VRE412" s="446"/>
      <c r="VRF412" s="446"/>
      <c r="VRG412" s="446"/>
      <c r="VRH412" s="446"/>
      <c r="VRI412" s="446"/>
      <c r="VRJ412" s="446"/>
      <c r="VRK412" s="446"/>
      <c r="VRL412" s="446"/>
      <c r="VRM412" s="446"/>
      <c r="VRN412" s="446"/>
      <c r="VRO412" s="446"/>
      <c r="VRP412" s="446"/>
      <c r="VRQ412" s="446"/>
      <c r="VRR412" s="446"/>
      <c r="VRS412" s="446"/>
      <c r="VRT412" s="446"/>
      <c r="VRU412" s="446"/>
      <c r="VRV412" s="446"/>
      <c r="VRW412" s="446"/>
      <c r="VRX412" s="446"/>
      <c r="VRY412" s="446"/>
      <c r="VRZ412" s="446"/>
      <c r="VSA412" s="446"/>
      <c r="VSB412" s="446"/>
      <c r="VSC412" s="446"/>
      <c r="VSD412" s="446"/>
      <c r="VSE412" s="446"/>
      <c r="VSF412" s="446"/>
      <c r="VSG412" s="446"/>
      <c r="VSH412" s="446"/>
      <c r="VSI412" s="446"/>
      <c r="VSJ412" s="446"/>
      <c r="VSK412" s="446"/>
      <c r="VSL412" s="446"/>
      <c r="VSM412" s="446"/>
      <c r="VSN412" s="446"/>
      <c r="VSO412" s="446"/>
      <c r="VSP412" s="446"/>
      <c r="VSQ412" s="446"/>
      <c r="VSR412" s="446"/>
      <c r="VSS412" s="446"/>
      <c r="VST412" s="446"/>
      <c r="VSU412" s="446"/>
      <c r="VSV412" s="446"/>
      <c r="VSW412" s="446"/>
      <c r="VSX412" s="446"/>
      <c r="VSY412" s="446"/>
      <c r="VSZ412" s="446"/>
      <c r="VTA412" s="446"/>
      <c r="VTB412" s="446"/>
      <c r="VTC412" s="446"/>
      <c r="VTD412" s="446"/>
      <c r="VTE412" s="446"/>
      <c r="VTF412" s="446"/>
      <c r="VTG412" s="446"/>
      <c r="VTH412" s="446"/>
      <c r="VTI412" s="446"/>
      <c r="VTJ412" s="446"/>
      <c r="VTK412" s="446"/>
      <c r="VTL412" s="446"/>
      <c r="VTM412" s="446"/>
      <c r="VTN412" s="446"/>
      <c r="VTO412" s="446"/>
      <c r="VTP412" s="446"/>
      <c r="VTQ412" s="446"/>
      <c r="VTR412" s="446"/>
      <c r="VTS412" s="446"/>
      <c r="VTT412" s="446"/>
      <c r="VTU412" s="446"/>
      <c r="VTV412" s="446"/>
      <c r="VTW412" s="446"/>
      <c r="VTX412" s="446"/>
      <c r="VTY412" s="446"/>
      <c r="VTZ412" s="446"/>
      <c r="VUA412" s="446"/>
      <c r="VUB412" s="446"/>
      <c r="VUC412" s="446"/>
      <c r="VUD412" s="446"/>
      <c r="VUE412" s="446"/>
      <c r="VUF412" s="446"/>
      <c r="VUG412" s="446"/>
      <c r="VUH412" s="446"/>
      <c r="VUI412" s="446"/>
      <c r="VUJ412" s="446"/>
      <c r="VUK412" s="446"/>
      <c r="VUL412" s="446"/>
      <c r="VUM412" s="446"/>
      <c r="VUN412" s="446"/>
      <c r="VUO412" s="446"/>
      <c r="VUP412" s="446"/>
      <c r="VUQ412" s="446"/>
      <c r="VUR412" s="446"/>
      <c r="VUS412" s="446"/>
      <c r="VUT412" s="446"/>
      <c r="VUU412" s="446"/>
      <c r="VUV412" s="446"/>
      <c r="VUW412" s="446"/>
      <c r="VUX412" s="446"/>
      <c r="VUY412" s="446"/>
      <c r="VUZ412" s="446"/>
      <c r="VVA412" s="446"/>
      <c r="VVB412" s="446"/>
      <c r="VVC412" s="446"/>
      <c r="VVD412" s="446"/>
      <c r="VVE412" s="446"/>
      <c r="VVF412" s="446"/>
      <c r="VVG412" s="446"/>
      <c r="VVH412" s="446"/>
      <c r="VVI412" s="446"/>
      <c r="VVJ412" s="446"/>
      <c r="VVK412" s="446"/>
      <c r="VVL412" s="446"/>
      <c r="VVM412" s="446"/>
      <c r="VVN412" s="446"/>
      <c r="VVO412" s="446"/>
      <c r="VVP412" s="446"/>
      <c r="VVQ412" s="446"/>
      <c r="VVR412" s="446"/>
      <c r="VVS412" s="446"/>
      <c r="VVT412" s="446"/>
      <c r="VVU412" s="446"/>
      <c r="VVV412" s="446"/>
      <c r="VVW412" s="446"/>
      <c r="VVX412" s="446"/>
      <c r="VVY412" s="446"/>
      <c r="VVZ412" s="446"/>
      <c r="VWA412" s="446"/>
      <c r="VWB412" s="446"/>
      <c r="VWC412" s="446"/>
      <c r="VWD412" s="446"/>
      <c r="VWE412" s="446"/>
      <c r="VWF412" s="446"/>
      <c r="VWG412" s="446"/>
      <c r="VWH412" s="446"/>
      <c r="VWI412" s="446"/>
      <c r="VWJ412" s="446"/>
      <c r="VWK412" s="446"/>
      <c r="VWL412" s="446"/>
      <c r="VWM412" s="446"/>
      <c r="VWN412" s="446"/>
      <c r="VWO412" s="446"/>
      <c r="VWP412" s="446"/>
      <c r="VWQ412" s="446"/>
      <c r="VWR412" s="446"/>
      <c r="VWS412" s="446"/>
      <c r="VWT412" s="446"/>
      <c r="VWU412" s="446"/>
      <c r="VWV412" s="446"/>
      <c r="VWW412" s="446"/>
      <c r="VWX412" s="446"/>
      <c r="VWY412" s="446"/>
      <c r="VWZ412" s="446"/>
      <c r="VXA412" s="446"/>
      <c r="VXB412" s="446"/>
      <c r="VXC412" s="446"/>
      <c r="VXD412" s="446"/>
      <c r="VXE412" s="446"/>
      <c r="VXF412" s="446"/>
      <c r="VXG412" s="446"/>
      <c r="VXH412" s="446"/>
      <c r="VXI412" s="446"/>
      <c r="VXJ412" s="446"/>
      <c r="VXK412" s="446"/>
      <c r="VXL412" s="446"/>
      <c r="VXM412" s="446"/>
      <c r="VXN412" s="446"/>
      <c r="VXO412" s="446"/>
      <c r="VXP412" s="446"/>
      <c r="VXQ412" s="446"/>
      <c r="VXR412" s="446"/>
      <c r="VXS412" s="446"/>
      <c r="VXT412" s="446"/>
      <c r="VXU412" s="446"/>
      <c r="VXV412" s="446"/>
      <c r="VXW412" s="446"/>
      <c r="VXX412" s="446"/>
      <c r="VXY412" s="446"/>
      <c r="VXZ412" s="446"/>
      <c r="VYA412" s="446"/>
      <c r="VYB412" s="446"/>
      <c r="VYC412" s="446"/>
      <c r="VYD412" s="446"/>
      <c r="VYE412" s="446"/>
      <c r="VYF412" s="446"/>
      <c r="VYG412" s="446"/>
      <c r="VYH412" s="446"/>
      <c r="VYI412" s="446"/>
      <c r="VYJ412" s="446"/>
      <c r="VYK412" s="446"/>
      <c r="VYL412" s="446"/>
      <c r="VYM412" s="446"/>
      <c r="VYN412" s="446"/>
      <c r="VYO412" s="446"/>
      <c r="VYP412" s="446"/>
      <c r="VYQ412" s="446"/>
      <c r="VYR412" s="446"/>
      <c r="VYS412" s="446"/>
      <c r="VYT412" s="446"/>
      <c r="VYU412" s="446"/>
      <c r="VYV412" s="446"/>
      <c r="VYW412" s="446"/>
      <c r="VYX412" s="446"/>
      <c r="VYY412" s="446"/>
      <c r="VYZ412" s="446"/>
      <c r="VZA412" s="446"/>
      <c r="VZB412" s="446"/>
      <c r="VZC412" s="446"/>
      <c r="VZD412" s="446"/>
      <c r="VZE412" s="446"/>
      <c r="VZF412" s="446"/>
      <c r="VZG412" s="446"/>
      <c r="VZH412" s="446"/>
      <c r="VZI412" s="446"/>
      <c r="VZJ412" s="446"/>
      <c r="VZK412" s="446"/>
      <c r="VZL412" s="446"/>
      <c r="VZM412" s="446"/>
      <c r="VZN412" s="446"/>
      <c r="VZO412" s="446"/>
      <c r="VZP412" s="446"/>
      <c r="VZQ412" s="446"/>
      <c r="VZR412" s="446"/>
      <c r="VZS412" s="446"/>
      <c r="VZT412" s="446"/>
      <c r="VZU412" s="446"/>
      <c r="VZV412" s="446"/>
      <c r="VZW412" s="446"/>
      <c r="VZX412" s="446"/>
      <c r="VZY412" s="446"/>
      <c r="VZZ412" s="446"/>
      <c r="WAA412" s="446"/>
      <c r="WAB412" s="446"/>
      <c r="WAC412" s="446"/>
      <c r="WAD412" s="446"/>
      <c r="WAE412" s="446"/>
      <c r="WAF412" s="446"/>
      <c r="WAG412" s="446"/>
      <c r="WAH412" s="446"/>
      <c r="WAI412" s="446"/>
      <c r="WAJ412" s="446"/>
      <c r="WAK412" s="446"/>
      <c r="WAL412" s="446"/>
      <c r="WAM412" s="446"/>
      <c r="WAN412" s="446"/>
      <c r="WAO412" s="446"/>
      <c r="WAP412" s="446"/>
      <c r="WAQ412" s="446"/>
      <c r="WAR412" s="446"/>
      <c r="WAS412" s="446"/>
      <c r="WAT412" s="446"/>
      <c r="WAU412" s="446"/>
      <c r="WAV412" s="446"/>
      <c r="WAW412" s="446"/>
      <c r="WAX412" s="446"/>
      <c r="WAY412" s="446"/>
      <c r="WAZ412" s="446"/>
      <c r="WBA412" s="446"/>
      <c r="WBB412" s="446"/>
      <c r="WBC412" s="446"/>
      <c r="WBD412" s="446"/>
      <c r="WBE412" s="446"/>
      <c r="WBF412" s="446"/>
      <c r="WBG412" s="446"/>
      <c r="WBH412" s="446"/>
      <c r="WBI412" s="446"/>
      <c r="WBJ412" s="446"/>
      <c r="WBK412" s="446"/>
      <c r="WBL412" s="446"/>
      <c r="WBM412" s="446"/>
      <c r="WBN412" s="446"/>
      <c r="WBO412" s="446"/>
      <c r="WBP412" s="446"/>
      <c r="WBQ412" s="446"/>
      <c r="WBR412" s="446"/>
      <c r="WBS412" s="446"/>
      <c r="WBT412" s="446"/>
      <c r="WBU412" s="446"/>
      <c r="WBV412" s="446"/>
      <c r="WBW412" s="446"/>
      <c r="WBX412" s="446"/>
      <c r="WBY412" s="446"/>
      <c r="WBZ412" s="446"/>
      <c r="WCA412" s="446"/>
      <c r="WCB412" s="446"/>
      <c r="WCC412" s="446"/>
      <c r="WCD412" s="446"/>
      <c r="WCE412" s="446"/>
      <c r="WCF412" s="446"/>
      <c r="WCG412" s="446"/>
      <c r="WCH412" s="446"/>
      <c r="WCI412" s="446"/>
      <c r="WCJ412" s="446"/>
      <c r="WCK412" s="446"/>
      <c r="WCL412" s="446"/>
      <c r="WCM412" s="446"/>
      <c r="WCN412" s="446"/>
      <c r="WCO412" s="446"/>
      <c r="WCP412" s="446"/>
      <c r="WCQ412" s="446"/>
      <c r="WCR412" s="446"/>
      <c r="WCS412" s="446"/>
      <c r="WCT412" s="446"/>
      <c r="WCU412" s="446"/>
      <c r="WCV412" s="446"/>
      <c r="WCW412" s="446"/>
      <c r="WCX412" s="446"/>
      <c r="WCY412" s="446"/>
      <c r="WCZ412" s="446"/>
      <c r="WDA412" s="446"/>
      <c r="WDB412" s="446"/>
      <c r="WDC412" s="446"/>
      <c r="WDD412" s="446"/>
      <c r="WDE412" s="446"/>
      <c r="WDF412" s="446"/>
      <c r="WDG412" s="446"/>
      <c r="WDH412" s="446"/>
      <c r="WDI412" s="446"/>
      <c r="WDJ412" s="446"/>
      <c r="WDK412" s="446"/>
      <c r="WDL412" s="446"/>
      <c r="WDM412" s="446"/>
      <c r="WDN412" s="446"/>
      <c r="WDO412" s="446"/>
      <c r="WDP412" s="446"/>
      <c r="WDQ412" s="446"/>
      <c r="WDR412" s="446"/>
      <c r="WDS412" s="446"/>
      <c r="WDT412" s="446"/>
      <c r="WDU412" s="446"/>
      <c r="WDV412" s="446"/>
      <c r="WDW412" s="446"/>
      <c r="WDX412" s="446"/>
      <c r="WDY412" s="446"/>
      <c r="WDZ412" s="446"/>
      <c r="WEA412" s="446"/>
      <c r="WEB412" s="446"/>
      <c r="WEC412" s="446"/>
      <c r="WED412" s="446"/>
      <c r="WEE412" s="446"/>
      <c r="WEF412" s="446"/>
      <c r="WEG412" s="446"/>
      <c r="WEH412" s="446"/>
      <c r="WEI412" s="446"/>
      <c r="WEJ412" s="446"/>
      <c r="WEK412" s="446"/>
      <c r="WEL412" s="446"/>
      <c r="WEM412" s="446"/>
      <c r="WEN412" s="446"/>
      <c r="WEO412" s="446"/>
      <c r="WEP412" s="446"/>
      <c r="WEQ412" s="446"/>
      <c r="WER412" s="446"/>
      <c r="WES412" s="446"/>
      <c r="WET412" s="446"/>
      <c r="WEU412" s="446"/>
      <c r="WEV412" s="446"/>
      <c r="WEW412" s="446"/>
      <c r="WEX412" s="446"/>
      <c r="WEY412" s="446"/>
      <c r="WEZ412" s="446"/>
      <c r="WFA412" s="446"/>
      <c r="WFB412" s="446"/>
      <c r="WFC412" s="446"/>
      <c r="WFD412" s="446"/>
      <c r="WFE412" s="446"/>
      <c r="WFF412" s="446"/>
      <c r="WFG412" s="446"/>
      <c r="WFH412" s="446"/>
      <c r="WFI412" s="446"/>
      <c r="WFJ412" s="446"/>
      <c r="WFK412" s="446"/>
      <c r="WFL412" s="446"/>
      <c r="WFM412" s="446"/>
      <c r="WFN412" s="446"/>
      <c r="WFO412" s="446"/>
      <c r="WFP412" s="446"/>
      <c r="WFQ412" s="446"/>
      <c r="WFR412" s="446"/>
      <c r="WFS412" s="446"/>
      <c r="WFT412" s="446"/>
      <c r="WFU412" s="446"/>
      <c r="WFV412" s="446"/>
      <c r="WFW412" s="446"/>
      <c r="WFX412" s="446"/>
      <c r="WFY412" s="446"/>
      <c r="WFZ412" s="446"/>
      <c r="WGA412" s="446"/>
      <c r="WGB412" s="446"/>
      <c r="WGC412" s="446"/>
      <c r="WGD412" s="446"/>
      <c r="WGE412" s="446"/>
      <c r="WGF412" s="446"/>
      <c r="WGG412" s="446"/>
      <c r="WGH412" s="446"/>
      <c r="WGI412" s="446"/>
      <c r="WGJ412" s="446"/>
      <c r="WGK412" s="446"/>
      <c r="WGL412" s="446"/>
      <c r="WGM412" s="446"/>
      <c r="WGN412" s="446"/>
      <c r="WGO412" s="446"/>
      <c r="WGP412" s="446"/>
      <c r="WGQ412" s="446"/>
      <c r="WGR412" s="446"/>
      <c r="WGS412" s="446"/>
      <c r="WGT412" s="446"/>
      <c r="WGU412" s="446"/>
      <c r="WGV412" s="446"/>
      <c r="WGW412" s="446"/>
      <c r="WGX412" s="446"/>
      <c r="WGY412" s="446"/>
      <c r="WGZ412" s="446"/>
      <c r="WHA412" s="446"/>
      <c r="WHB412" s="446"/>
      <c r="WHC412" s="446"/>
      <c r="WHD412" s="446"/>
      <c r="WHE412" s="446"/>
      <c r="WHF412" s="446"/>
      <c r="WHG412" s="446"/>
      <c r="WHH412" s="446"/>
      <c r="WHI412" s="446"/>
      <c r="WHJ412" s="446"/>
      <c r="WHK412" s="446"/>
      <c r="WHL412" s="446"/>
      <c r="WHM412" s="446"/>
      <c r="WHN412" s="446"/>
      <c r="WHO412" s="446"/>
      <c r="WHP412" s="446"/>
      <c r="WHQ412" s="446"/>
      <c r="WHR412" s="446"/>
      <c r="WHS412" s="446"/>
      <c r="WHT412" s="446"/>
      <c r="WHU412" s="446"/>
      <c r="WHV412" s="446"/>
      <c r="WHW412" s="446"/>
      <c r="WHX412" s="446"/>
      <c r="WHY412" s="446"/>
      <c r="WHZ412" s="446"/>
      <c r="WIA412" s="446"/>
      <c r="WIB412" s="446"/>
      <c r="WIC412" s="446"/>
      <c r="WID412" s="446"/>
      <c r="WIE412" s="446"/>
      <c r="WIF412" s="446"/>
      <c r="WIG412" s="446"/>
      <c r="WIH412" s="446"/>
      <c r="WII412" s="446"/>
      <c r="WIJ412" s="446"/>
      <c r="WIK412" s="446"/>
      <c r="WIL412" s="446"/>
      <c r="WIM412" s="446"/>
      <c r="WIN412" s="446"/>
      <c r="WIO412" s="446"/>
      <c r="WIP412" s="446"/>
      <c r="WIQ412" s="446"/>
      <c r="WIR412" s="446"/>
      <c r="WIS412" s="446"/>
      <c r="WIT412" s="446"/>
      <c r="WIU412" s="446"/>
      <c r="WIV412" s="446"/>
      <c r="WIW412" s="446"/>
      <c r="WIX412" s="446"/>
      <c r="WIY412" s="446"/>
      <c r="WIZ412" s="446"/>
      <c r="WJA412" s="446"/>
      <c r="WJB412" s="446"/>
      <c r="WJC412" s="446"/>
      <c r="WJD412" s="446"/>
      <c r="WJE412" s="446"/>
      <c r="WJF412" s="446"/>
      <c r="WJG412" s="446"/>
      <c r="WJH412" s="446"/>
      <c r="WJI412" s="446"/>
      <c r="WJJ412" s="446"/>
      <c r="WJK412" s="446"/>
      <c r="WJL412" s="446"/>
      <c r="WJM412" s="446"/>
      <c r="WJN412" s="446"/>
      <c r="WJO412" s="446"/>
      <c r="WJP412" s="446"/>
      <c r="WJQ412" s="446"/>
      <c r="WJR412" s="446"/>
      <c r="WJS412" s="446"/>
      <c r="WJT412" s="446"/>
      <c r="WJU412" s="446"/>
      <c r="WJV412" s="446"/>
      <c r="WJW412" s="446"/>
      <c r="WJX412" s="446"/>
      <c r="WJY412" s="446"/>
      <c r="WJZ412" s="446"/>
      <c r="WKA412" s="446"/>
      <c r="WKB412" s="446"/>
      <c r="WKC412" s="446"/>
      <c r="WKD412" s="446"/>
      <c r="WKE412" s="446"/>
      <c r="WKF412" s="446"/>
      <c r="WKG412" s="446"/>
      <c r="WKH412" s="446"/>
      <c r="WKI412" s="446"/>
      <c r="WKJ412" s="446"/>
      <c r="WKK412" s="446"/>
      <c r="WKL412" s="446"/>
      <c r="WKM412" s="446"/>
      <c r="WKN412" s="446"/>
      <c r="WKO412" s="446"/>
      <c r="WKP412" s="446"/>
      <c r="WKQ412" s="446"/>
      <c r="WKR412" s="446"/>
      <c r="WKS412" s="446"/>
      <c r="WKT412" s="446"/>
      <c r="WKU412" s="446"/>
      <c r="WKV412" s="446"/>
      <c r="WKW412" s="446"/>
      <c r="WKX412" s="446"/>
      <c r="WKY412" s="446"/>
      <c r="WKZ412" s="446"/>
      <c r="WLA412" s="446"/>
      <c r="WLB412" s="446"/>
      <c r="WLC412" s="446"/>
      <c r="WLD412" s="446"/>
      <c r="WLE412" s="446"/>
      <c r="WLF412" s="446"/>
      <c r="WLG412" s="446"/>
      <c r="WLH412" s="446"/>
      <c r="WLI412" s="446"/>
      <c r="WLJ412" s="446"/>
      <c r="WLK412" s="446"/>
      <c r="WLL412" s="446"/>
      <c r="WLM412" s="446"/>
      <c r="WLN412" s="446"/>
      <c r="WLO412" s="446"/>
      <c r="WLP412" s="446"/>
      <c r="WLQ412" s="446"/>
      <c r="WLR412" s="446"/>
      <c r="WLS412" s="446"/>
      <c r="WLT412" s="446"/>
      <c r="WLU412" s="446"/>
      <c r="WLV412" s="446"/>
      <c r="WLW412" s="446"/>
      <c r="WLX412" s="446"/>
      <c r="WLY412" s="446"/>
      <c r="WLZ412" s="446"/>
      <c r="WMA412" s="446"/>
      <c r="WMB412" s="446"/>
      <c r="WMC412" s="446"/>
      <c r="WMD412" s="446"/>
      <c r="WME412" s="446"/>
      <c r="WMF412" s="446"/>
      <c r="WMG412" s="446"/>
      <c r="WMH412" s="446"/>
      <c r="WMI412" s="446"/>
      <c r="WMJ412" s="446"/>
      <c r="WMK412" s="446"/>
      <c r="WML412" s="446"/>
      <c r="WMM412" s="446"/>
      <c r="WMN412" s="446"/>
      <c r="WMO412" s="446"/>
      <c r="WMP412" s="446"/>
      <c r="WMQ412" s="446"/>
      <c r="WMR412" s="446"/>
      <c r="WMS412" s="446"/>
      <c r="WMT412" s="446"/>
      <c r="WMU412" s="446"/>
      <c r="WMV412" s="446"/>
      <c r="WMW412" s="446"/>
      <c r="WMX412" s="446"/>
      <c r="WMY412" s="446"/>
      <c r="WMZ412" s="446"/>
      <c r="WNA412" s="446"/>
      <c r="WNB412" s="446"/>
      <c r="WNC412" s="446"/>
      <c r="WND412" s="446"/>
      <c r="WNE412" s="446"/>
      <c r="WNF412" s="446"/>
      <c r="WNG412" s="446"/>
      <c r="WNH412" s="446"/>
      <c r="WNI412" s="446"/>
      <c r="WNJ412" s="446"/>
      <c r="WNK412" s="446"/>
      <c r="WNL412" s="446"/>
      <c r="WNM412" s="446"/>
      <c r="WNN412" s="446"/>
      <c r="WNO412" s="446"/>
      <c r="WNP412" s="446"/>
      <c r="WNQ412" s="446"/>
      <c r="WNR412" s="446"/>
      <c r="WNS412" s="446"/>
      <c r="WNT412" s="446"/>
      <c r="WNU412" s="446"/>
      <c r="WNV412" s="446"/>
      <c r="WNW412" s="446"/>
      <c r="WNX412" s="446"/>
      <c r="WNY412" s="446"/>
      <c r="WNZ412" s="446"/>
      <c r="WOA412" s="446"/>
      <c r="WOB412" s="446"/>
      <c r="WOC412" s="446"/>
      <c r="WOD412" s="446"/>
      <c r="WOE412" s="446"/>
      <c r="WOF412" s="446"/>
      <c r="WOG412" s="446"/>
      <c r="WOH412" s="446"/>
      <c r="WOI412" s="446"/>
      <c r="WOJ412" s="446"/>
      <c r="WOK412" s="446"/>
      <c r="WOL412" s="446"/>
      <c r="WOM412" s="446"/>
      <c r="WON412" s="446"/>
      <c r="WOO412" s="446"/>
      <c r="WOP412" s="446"/>
      <c r="WOQ412" s="446"/>
      <c r="WOR412" s="446"/>
      <c r="WOS412" s="446"/>
      <c r="WOT412" s="446"/>
      <c r="WOU412" s="446"/>
      <c r="WOV412" s="446"/>
      <c r="WOW412" s="446"/>
      <c r="WOX412" s="446"/>
      <c r="WOY412" s="446"/>
      <c r="WOZ412" s="446"/>
      <c r="WPA412" s="446"/>
      <c r="WPB412" s="446"/>
      <c r="WPC412" s="446"/>
      <c r="WPD412" s="446"/>
      <c r="WPE412" s="446"/>
      <c r="WPF412" s="446"/>
      <c r="WPG412" s="446"/>
      <c r="WPH412" s="446"/>
      <c r="WPI412" s="446"/>
      <c r="WPJ412" s="446"/>
      <c r="WPK412" s="446"/>
      <c r="WPL412" s="446"/>
      <c r="WPM412" s="446"/>
      <c r="WPN412" s="446"/>
      <c r="WPO412" s="446"/>
      <c r="WPP412" s="446"/>
      <c r="WPQ412" s="446"/>
      <c r="WPR412" s="446"/>
      <c r="WPS412" s="446"/>
      <c r="WPT412" s="446"/>
      <c r="WPU412" s="446"/>
      <c r="WPV412" s="446"/>
      <c r="WPW412" s="446"/>
      <c r="WPX412" s="446"/>
      <c r="WPY412" s="446"/>
      <c r="WPZ412" s="446"/>
      <c r="WQA412" s="446"/>
      <c r="WQB412" s="446"/>
      <c r="WQC412" s="446"/>
      <c r="WQD412" s="446"/>
      <c r="WQE412" s="446"/>
      <c r="WQF412" s="446"/>
      <c r="WQG412" s="446"/>
      <c r="WQH412" s="446"/>
      <c r="WQI412" s="446"/>
      <c r="WQJ412" s="446"/>
      <c r="WQK412" s="446"/>
      <c r="WQL412" s="446"/>
      <c r="WQM412" s="446"/>
      <c r="WQN412" s="446"/>
      <c r="WQO412" s="446"/>
      <c r="WQP412" s="446"/>
      <c r="WQQ412" s="446"/>
      <c r="WQR412" s="446"/>
      <c r="WQS412" s="446"/>
      <c r="WQT412" s="446"/>
      <c r="WQU412" s="446"/>
      <c r="WQV412" s="446"/>
      <c r="WQW412" s="446"/>
      <c r="WQX412" s="446"/>
      <c r="WQY412" s="446"/>
      <c r="WQZ412" s="446"/>
      <c r="WRA412" s="446"/>
      <c r="WRB412" s="446"/>
      <c r="WRC412" s="446"/>
      <c r="WRD412" s="446"/>
      <c r="WRE412" s="446"/>
      <c r="WRF412" s="446"/>
      <c r="WRG412" s="446"/>
      <c r="WRH412" s="446"/>
      <c r="WRI412" s="446"/>
      <c r="WRJ412" s="446"/>
      <c r="WRK412" s="446"/>
      <c r="WRL412" s="446"/>
      <c r="WRM412" s="446"/>
      <c r="WRN412" s="446"/>
      <c r="WRO412" s="446"/>
      <c r="WRP412" s="446"/>
      <c r="WRQ412" s="446"/>
      <c r="WRR412" s="446"/>
      <c r="WRS412" s="446"/>
      <c r="WRT412" s="446"/>
      <c r="WRU412" s="446"/>
      <c r="WRV412" s="446"/>
      <c r="WRW412" s="446"/>
      <c r="WRX412" s="446"/>
      <c r="WRY412" s="446"/>
      <c r="WRZ412" s="446"/>
      <c r="WSA412" s="446"/>
      <c r="WSB412" s="446"/>
      <c r="WSC412" s="446"/>
      <c r="WSD412" s="446"/>
      <c r="WSE412" s="446"/>
      <c r="WSF412" s="446"/>
      <c r="WSG412" s="446"/>
      <c r="WSH412" s="446"/>
      <c r="WSI412" s="446"/>
      <c r="WSJ412" s="446"/>
      <c r="WSK412" s="446"/>
      <c r="WSL412" s="446"/>
      <c r="WSM412" s="446"/>
      <c r="WSN412" s="446"/>
      <c r="WSO412" s="446"/>
      <c r="WSP412" s="446"/>
      <c r="WSQ412" s="446"/>
      <c r="WSR412" s="446"/>
      <c r="WSS412" s="446"/>
      <c r="WST412" s="446"/>
      <c r="WSU412" s="446"/>
      <c r="WSV412" s="446"/>
      <c r="WSW412" s="446"/>
      <c r="WSX412" s="446"/>
      <c r="WSY412" s="446"/>
      <c r="WSZ412" s="446"/>
      <c r="WTA412" s="446"/>
      <c r="WTB412" s="446"/>
      <c r="WTC412" s="446"/>
      <c r="WTD412" s="446"/>
      <c r="WTE412" s="446"/>
      <c r="WTF412" s="446"/>
      <c r="WTG412" s="446"/>
      <c r="WTH412" s="446"/>
      <c r="WTI412" s="446"/>
      <c r="WTJ412" s="446"/>
      <c r="WTK412" s="446"/>
      <c r="WTL412" s="446"/>
      <c r="WTM412" s="446"/>
      <c r="WTN412" s="446"/>
      <c r="WTO412" s="446"/>
      <c r="WTP412" s="446"/>
      <c r="WTQ412" s="446"/>
      <c r="WTR412" s="446"/>
      <c r="WTS412" s="446"/>
      <c r="WTT412" s="446"/>
      <c r="WTU412" s="446"/>
      <c r="WTV412" s="446"/>
      <c r="WTW412" s="446"/>
      <c r="WTX412" s="446"/>
      <c r="WTY412" s="446"/>
      <c r="WTZ412" s="446"/>
      <c r="WUA412" s="446"/>
      <c r="WUB412" s="446"/>
      <c r="WUC412" s="446"/>
      <c r="WUD412" s="446"/>
      <c r="WUE412" s="446"/>
      <c r="WUF412" s="446"/>
      <c r="WUG412" s="446"/>
      <c r="WUH412" s="446"/>
      <c r="WUI412" s="446"/>
      <c r="WUJ412" s="446"/>
      <c r="WUK412" s="446"/>
      <c r="WUL412" s="446"/>
      <c r="WUM412" s="446"/>
      <c r="WUN412" s="446"/>
      <c r="WUO412" s="446"/>
      <c r="WUP412" s="446"/>
      <c r="WUQ412" s="446"/>
      <c r="WUR412" s="446"/>
      <c r="WUS412" s="446"/>
      <c r="WUT412" s="446"/>
      <c r="WUU412" s="446"/>
      <c r="WUV412" s="446"/>
      <c r="WUW412" s="446"/>
      <c r="WUX412" s="446"/>
      <c r="WUY412" s="446"/>
      <c r="WUZ412" s="446"/>
      <c r="WVA412" s="446"/>
      <c r="WVB412" s="446"/>
      <c r="WVC412" s="446"/>
      <c r="WVD412" s="446"/>
      <c r="WVE412" s="446"/>
      <c r="WVF412" s="446"/>
      <c r="WVG412" s="446"/>
      <c r="WVH412" s="446"/>
      <c r="WVI412" s="446"/>
      <c r="WVJ412" s="446"/>
      <c r="WVK412" s="446"/>
      <c r="WVL412" s="446"/>
      <c r="WVM412" s="446"/>
      <c r="WVN412" s="446"/>
      <c r="WVO412" s="446"/>
      <c r="WVP412" s="446"/>
      <c r="WVQ412" s="446"/>
      <c r="WVR412" s="446"/>
      <c r="WVS412" s="446"/>
      <c r="WVT412" s="446"/>
      <c r="WVU412" s="446"/>
      <c r="WVV412" s="446"/>
      <c r="WVW412" s="446"/>
      <c r="WVX412" s="446"/>
      <c r="WVY412" s="446"/>
      <c r="WVZ412" s="446"/>
      <c r="WWA412" s="446"/>
      <c r="WWB412" s="446"/>
      <c r="WWC412" s="446"/>
      <c r="WWD412" s="446"/>
      <c r="WWE412" s="446"/>
      <c r="WWF412" s="446"/>
      <c r="WWG412" s="446"/>
      <c r="WWH412" s="446"/>
      <c r="WWI412" s="446"/>
      <c r="WWJ412" s="446"/>
      <c r="WWK412" s="446"/>
      <c r="WWL412" s="446"/>
      <c r="WWM412" s="446"/>
      <c r="WWN412" s="446"/>
      <c r="WWO412" s="446"/>
      <c r="WWP412" s="446"/>
      <c r="WWQ412" s="446"/>
      <c r="WWR412" s="446"/>
      <c r="WWS412" s="446"/>
      <c r="WWT412" s="446"/>
      <c r="WWU412" s="446"/>
      <c r="WWV412" s="446"/>
      <c r="WWW412" s="446"/>
      <c r="WWX412" s="446"/>
      <c r="WWY412" s="446"/>
      <c r="WWZ412" s="446"/>
      <c r="WXA412" s="446"/>
      <c r="WXB412" s="446"/>
      <c r="WXC412" s="446"/>
      <c r="WXD412" s="446"/>
      <c r="WXE412" s="446"/>
      <c r="WXF412" s="446"/>
      <c r="WXG412" s="446"/>
      <c r="WXH412" s="446"/>
      <c r="WXI412" s="446"/>
      <c r="WXJ412" s="446"/>
      <c r="WXK412" s="446"/>
      <c r="WXL412" s="446"/>
      <c r="WXM412" s="446"/>
      <c r="WXN412" s="446"/>
      <c r="WXO412" s="446"/>
      <c r="WXP412" s="446"/>
      <c r="WXQ412" s="446"/>
      <c r="WXR412" s="446"/>
      <c r="WXS412" s="446"/>
      <c r="WXT412" s="446"/>
      <c r="WXU412" s="446"/>
      <c r="WXV412" s="446"/>
      <c r="WXW412" s="446"/>
      <c r="WXX412" s="446"/>
      <c r="WXY412" s="446"/>
      <c r="WXZ412" s="446"/>
      <c r="WYA412" s="446"/>
      <c r="WYB412" s="446"/>
      <c r="WYC412" s="446"/>
      <c r="WYD412" s="446"/>
      <c r="WYE412" s="446"/>
      <c r="WYF412" s="446"/>
      <c r="WYG412" s="446"/>
      <c r="WYH412" s="446"/>
      <c r="WYI412" s="446"/>
      <c r="WYJ412" s="446"/>
      <c r="WYK412" s="446"/>
      <c r="WYL412" s="446"/>
      <c r="WYM412" s="446"/>
      <c r="WYN412" s="446"/>
      <c r="WYO412" s="446"/>
      <c r="WYP412" s="446"/>
      <c r="WYQ412" s="446"/>
      <c r="WYR412" s="446"/>
      <c r="WYS412" s="446"/>
      <c r="WYT412" s="446"/>
      <c r="WYU412" s="446"/>
      <c r="WYV412" s="446"/>
      <c r="WYW412" s="446"/>
      <c r="WYX412" s="446"/>
      <c r="WYY412" s="446"/>
      <c r="WYZ412" s="446"/>
      <c r="WZA412" s="446"/>
      <c r="WZB412" s="446"/>
      <c r="WZC412" s="446"/>
      <c r="WZD412" s="446"/>
      <c r="WZE412" s="446"/>
      <c r="WZF412" s="446"/>
      <c r="WZG412" s="446"/>
      <c r="WZH412" s="446"/>
      <c r="WZI412" s="446"/>
      <c r="WZJ412" s="446"/>
      <c r="WZK412" s="446"/>
      <c r="WZL412" s="446"/>
      <c r="WZM412" s="446"/>
      <c r="WZN412" s="446"/>
      <c r="WZO412" s="446"/>
      <c r="WZP412" s="446"/>
      <c r="WZQ412" s="446"/>
      <c r="WZR412" s="446"/>
      <c r="WZS412" s="446"/>
      <c r="WZT412" s="446"/>
      <c r="WZU412" s="446"/>
      <c r="WZV412" s="446"/>
      <c r="WZW412" s="446"/>
      <c r="WZX412" s="446"/>
      <c r="WZY412" s="446"/>
      <c r="WZZ412" s="446"/>
      <c r="XAA412" s="446"/>
      <c r="XAB412" s="446"/>
      <c r="XAC412" s="446"/>
      <c r="XAD412" s="446"/>
      <c r="XAE412" s="446"/>
      <c r="XAF412" s="446"/>
      <c r="XAG412" s="446"/>
      <c r="XAH412" s="446"/>
      <c r="XAI412" s="446"/>
      <c r="XAJ412" s="446"/>
      <c r="XAK412" s="446"/>
      <c r="XAL412" s="446"/>
      <c r="XAM412" s="446"/>
      <c r="XAN412" s="446"/>
      <c r="XAO412" s="446"/>
      <c r="XAP412" s="446"/>
      <c r="XAQ412" s="446"/>
      <c r="XAR412" s="446"/>
      <c r="XAS412" s="446"/>
      <c r="XAT412" s="446"/>
      <c r="XAU412" s="446"/>
      <c r="XAV412" s="446"/>
      <c r="XAW412" s="446"/>
      <c r="XAX412" s="446"/>
      <c r="XAY412" s="446"/>
      <c r="XAZ412" s="446"/>
      <c r="XBA412" s="446"/>
      <c r="XBB412" s="446"/>
      <c r="XBC412" s="446"/>
      <c r="XBD412" s="446"/>
      <c r="XBE412" s="446"/>
      <c r="XBF412" s="446"/>
      <c r="XBG412" s="446"/>
      <c r="XBH412" s="446"/>
      <c r="XBI412" s="446"/>
      <c r="XBJ412" s="446"/>
      <c r="XBK412" s="446"/>
      <c r="XBL412" s="446"/>
      <c r="XBM412" s="446"/>
      <c r="XBN412" s="446"/>
      <c r="XBO412" s="446"/>
      <c r="XBP412" s="446"/>
      <c r="XBQ412" s="446"/>
      <c r="XBR412" s="446"/>
      <c r="XBS412" s="446"/>
      <c r="XBT412" s="446"/>
      <c r="XBU412" s="446"/>
      <c r="XBV412" s="446"/>
      <c r="XBW412" s="446"/>
      <c r="XBX412" s="446"/>
      <c r="XBY412" s="446"/>
      <c r="XBZ412" s="446"/>
      <c r="XCA412" s="446"/>
      <c r="XCB412" s="446"/>
      <c r="XCC412" s="446"/>
      <c r="XCD412" s="446"/>
      <c r="XCE412" s="446"/>
      <c r="XCF412" s="446"/>
      <c r="XCG412" s="446"/>
      <c r="XCH412" s="446"/>
      <c r="XCI412" s="446"/>
      <c r="XCJ412" s="446"/>
      <c r="XCK412" s="446"/>
      <c r="XCL412" s="446"/>
      <c r="XCM412" s="446"/>
      <c r="XCN412" s="446"/>
      <c r="XCO412" s="446"/>
      <c r="XCP412" s="446"/>
      <c r="XCQ412" s="446"/>
      <c r="XCR412" s="446"/>
      <c r="XCS412" s="446"/>
      <c r="XCT412" s="446"/>
      <c r="XCU412" s="446"/>
      <c r="XCV412" s="446"/>
      <c r="XCW412" s="446"/>
      <c r="XCX412" s="446"/>
      <c r="XCY412" s="446"/>
      <c r="XCZ412" s="446"/>
      <c r="XDA412" s="446"/>
      <c r="XDB412" s="446"/>
      <c r="XDC412" s="446"/>
      <c r="XDD412" s="446"/>
      <c r="XDE412" s="446"/>
      <c r="XDF412" s="446"/>
      <c r="XDG412" s="446"/>
      <c r="XDH412" s="446"/>
      <c r="XDI412" s="446"/>
      <c r="XDJ412" s="446"/>
      <c r="XDK412" s="446"/>
      <c r="XDL412" s="446"/>
      <c r="XDM412" s="446"/>
      <c r="XDN412" s="446"/>
      <c r="XDO412" s="446"/>
      <c r="XDP412" s="446"/>
      <c r="XDQ412" s="446"/>
      <c r="XDR412" s="446"/>
      <c r="XDS412" s="446"/>
      <c r="XDT412" s="446"/>
      <c r="XDU412" s="446"/>
      <c r="XDV412" s="446"/>
      <c r="XDW412" s="446"/>
      <c r="XDX412" s="446"/>
      <c r="XDY412" s="446"/>
      <c r="XDZ412" s="446"/>
      <c r="XEA412" s="446"/>
      <c r="XEB412" s="446"/>
      <c r="XEC412" s="446"/>
      <c r="XED412" s="446"/>
      <c r="XEE412" s="446"/>
      <c r="XEF412" s="446"/>
      <c r="XEG412" s="446"/>
      <c r="XEH412" s="446"/>
      <c r="XEI412" s="446"/>
      <c r="XEJ412" s="446"/>
      <c r="XEK412" s="446"/>
      <c r="XEL412" s="446"/>
      <c r="XEM412" s="446"/>
      <c r="XEN412" s="446"/>
      <c r="XEO412" s="446"/>
      <c r="XEP412" s="446"/>
      <c r="XEQ412" s="446"/>
      <c r="XER412" s="446"/>
      <c r="XES412" s="446"/>
      <c r="XET412" s="446"/>
      <c r="XEU412" s="446"/>
      <c r="XEV412" s="446"/>
      <c r="XEW412" s="446"/>
      <c r="XEX412" s="446"/>
      <c r="XEY412" s="446"/>
      <c r="XEZ412" s="446"/>
      <c r="XFA412" s="446"/>
      <c r="XFB412" s="446"/>
      <c r="XFC412" s="446"/>
      <c r="XFD412" s="446"/>
    </row>
    <row r="413" spans="1:16384" s="447" customFormat="1" ht="24.75" customHeight="1">
      <c r="A413" s="62"/>
      <c r="B413" s="408"/>
      <c r="C413" s="423"/>
      <c r="D413" s="396" t="s">
        <v>390</v>
      </c>
      <c r="E413" s="397"/>
      <c r="F413" s="397"/>
      <c r="G413" s="398"/>
      <c r="H413" s="414"/>
      <c r="I413" s="455"/>
      <c r="J413" s="456"/>
      <c r="K413" s="457"/>
      <c r="L413" s="457"/>
      <c r="M413" s="457"/>
      <c r="N413" s="489"/>
      <c r="O413" s="446"/>
      <c r="P413" s="446"/>
      <c r="Q413" s="446"/>
      <c r="R413" s="446"/>
      <c r="S413" s="446"/>
      <c r="T413" s="446"/>
      <c r="U413" s="446"/>
      <c r="V413" s="446"/>
      <c r="W413" s="446"/>
      <c r="X413" s="446"/>
      <c r="Y413" s="446"/>
      <c r="Z413" s="446"/>
      <c r="AA413" s="446"/>
      <c r="AB413" s="446"/>
      <c r="AC413" s="446"/>
      <c r="AD413" s="446"/>
      <c r="AE413" s="446"/>
      <c r="AF413" s="446"/>
      <c r="AG413" s="446"/>
      <c r="AH413" s="446"/>
      <c r="AI413" s="446"/>
      <c r="AJ413" s="446"/>
      <c r="AK413" s="446"/>
      <c r="AL413" s="446"/>
      <c r="AM413" s="446"/>
      <c r="AN413" s="446"/>
      <c r="AO413" s="446"/>
      <c r="AP413" s="446"/>
      <c r="AQ413" s="446"/>
      <c r="AR413" s="446"/>
      <c r="AS413" s="446"/>
      <c r="AT413" s="446"/>
      <c r="AU413" s="446"/>
      <c r="AV413" s="446"/>
      <c r="AW413" s="446"/>
      <c r="AX413" s="446"/>
      <c r="AY413" s="446"/>
      <c r="AZ413" s="446"/>
      <c r="BA413" s="446"/>
      <c r="BB413" s="446"/>
      <c r="BC413" s="446"/>
      <c r="BD413" s="446"/>
      <c r="BE413" s="446"/>
      <c r="BF413" s="446"/>
      <c r="BG413" s="446"/>
      <c r="BH413" s="446"/>
      <c r="BI413" s="446"/>
      <c r="BJ413" s="446"/>
      <c r="BK413" s="446"/>
      <c r="BL413" s="446"/>
      <c r="BM413" s="446"/>
      <c r="BN413" s="446"/>
      <c r="BO413" s="446"/>
      <c r="BP413" s="446"/>
      <c r="BQ413" s="446"/>
      <c r="BR413" s="446"/>
      <c r="BS413" s="446"/>
      <c r="BT413" s="446"/>
      <c r="BU413" s="446"/>
      <c r="BV413" s="446"/>
      <c r="BW413" s="446"/>
      <c r="BX413" s="446"/>
      <c r="BY413" s="446"/>
      <c r="BZ413" s="446"/>
      <c r="CA413" s="446"/>
      <c r="CB413" s="446"/>
      <c r="CC413" s="446"/>
      <c r="CD413" s="446"/>
      <c r="CE413" s="446"/>
      <c r="CF413" s="446"/>
      <c r="CG413" s="446"/>
      <c r="CH413" s="446"/>
      <c r="CI413" s="446"/>
      <c r="CJ413" s="446"/>
      <c r="CK413" s="446"/>
      <c r="CL413" s="446"/>
      <c r="CM413" s="446"/>
      <c r="CN413" s="446"/>
      <c r="CO413" s="446"/>
      <c r="CP413" s="446"/>
      <c r="CQ413" s="446"/>
      <c r="CR413" s="446"/>
      <c r="CS413" s="446"/>
      <c r="CT413" s="446"/>
      <c r="CU413" s="446"/>
      <c r="CV413" s="446"/>
      <c r="CW413" s="446"/>
      <c r="CX413" s="446"/>
      <c r="CY413" s="446"/>
      <c r="CZ413" s="446"/>
      <c r="DA413" s="446"/>
      <c r="DB413" s="446"/>
      <c r="DC413" s="446"/>
      <c r="DD413" s="446"/>
      <c r="DE413" s="446"/>
      <c r="DF413" s="446"/>
      <c r="DG413" s="446"/>
      <c r="DH413" s="446"/>
      <c r="DI413" s="446"/>
      <c r="DJ413" s="446"/>
      <c r="DK413" s="446"/>
      <c r="DL413" s="446"/>
      <c r="DM413" s="446"/>
      <c r="DN413" s="446"/>
      <c r="DO413" s="446"/>
      <c r="DP413" s="446"/>
      <c r="DQ413" s="446"/>
      <c r="DR413" s="446"/>
      <c r="DS413" s="446"/>
      <c r="DT413" s="446"/>
      <c r="DU413" s="446"/>
      <c r="DV413" s="446"/>
      <c r="DW413" s="446"/>
      <c r="DX413" s="446"/>
      <c r="DY413" s="446"/>
      <c r="DZ413" s="446"/>
      <c r="EA413" s="446"/>
      <c r="EB413" s="446"/>
      <c r="EC413" s="446"/>
      <c r="ED413" s="446"/>
      <c r="EE413" s="446"/>
      <c r="EF413" s="446"/>
      <c r="EG413" s="446"/>
      <c r="EH413" s="446"/>
      <c r="EI413" s="446"/>
      <c r="EJ413" s="446"/>
      <c r="EK413" s="446"/>
      <c r="EL413" s="446"/>
      <c r="EM413" s="446"/>
      <c r="EN413" s="446"/>
      <c r="EO413" s="446"/>
      <c r="EP413" s="446"/>
      <c r="EQ413" s="446"/>
      <c r="ER413" s="446"/>
      <c r="ES413" s="446"/>
      <c r="ET413" s="446"/>
      <c r="EU413" s="446"/>
      <c r="EV413" s="446"/>
      <c r="EW413" s="446"/>
      <c r="EX413" s="446"/>
      <c r="EY413" s="446"/>
      <c r="EZ413" s="446"/>
      <c r="FA413" s="446"/>
      <c r="FB413" s="446"/>
      <c r="FC413" s="446"/>
      <c r="FD413" s="446"/>
      <c r="FE413" s="446"/>
      <c r="FF413" s="446"/>
      <c r="FG413" s="446"/>
      <c r="FH413" s="446"/>
      <c r="FI413" s="446"/>
      <c r="FJ413" s="446"/>
      <c r="FK413" s="446"/>
      <c r="FL413" s="446"/>
      <c r="FM413" s="446"/>
      <c r="FN413" s="446"/>
      <c r="FO413" s="446"/>
      <c r="FP413" s="446"/>
      <c r="FQ413" s="446"/>
      <c r="FR413" s="446"/>
      <c r="FS413" s="446"/>
      <c r="FT413" s="446"/>
      <c r="FU413" s="446"/>
      <c r="FV413" s="446"/>
      <c r="FW413" s="446"/>
      <c r="FX413" s="446"/>
      <c r="FY413" s="446"/>
      <c r="FZ413" s="446"/>
      <c r="GA413" s="446"/>
      <c r="GB413" s="446"/>
      <c r="GC413" s="446"/>
      <c r="GD413" s="446"/>
      <c r="GE413" s="446"/>
      <c r="GF413" s="446"/>
      <c r="GG413" s="446"/>
      <c r="GH413" s="446"/>
      <c r="GI413" s="446"/>
      <c r="GJ413" s="446"/>
      <c r="GK413" s="446"/>
      <c r="GL413" s="446"/>
      <c r="GM413" s="446"/>
      <c r="GN413" s="446"/>
      <c r="GO413" s="446"/>
      <c r="GP413" s="446"/>
      <c r="GQ413" s="446"/>
      <c r="GR413" s="446"/>
      <c r="GS413" s="446"/>
      <c r="GT413" s="446"/>
      <c r="GU413" s="446"/>
      <c r="GV413" s="446"/>
      <c r="GW413" s="446"/>
      <c r="GX413" s="446"/>
      <c r="GY413" s="446"/>
      <c r="GZ413" s="446"/>
      <c r="HA413" s="446"/>
      <c r="HB413" s="446"/>
      <c r="HC413" s="446"/>
      <c r="HD413" s="446"/>
      <c r="HE413" s="446"/>
      <c r="HF413" s="446"/>
      <c r="HG413" s="446"/>
      <c r="HH413" s="446"/>
      <c r="HI413" s="446"/>
      <c r="HJ413" s="446"/>
      <c r="HK413" s="446"/>
      <c r="HL413" s="446"/>
      <c r="HM413" s="446"/>
      <c r="HN413" s="446"/>
      <c r="HO413" s="446"/>
      <c r="HP413" s="446"/>
      <c r="HQ413" s="446"/>
      <c r="HR413" s="446"/>
      <c r="HS413" s="446"/>
      <c r="HT413" s="446"/>
      <c r="HU413" s="446"/>
      <c r="HV413" s="446"/>
      <c r="HW413" s="446"/>
      <c r="HX413" s="446"/>
      <c r="HY413" s="446"/>
      <c r="HZ413" s="446"/>
      <c r="IA413" s="446"/>
      <c r="IB413" s="446"/>
      <c r="IC413" s="446"/>
      <c r="ID413" s="446"/>
      <c r="IE413" s="446"/>
      <c r="IF413" s="446"/>
      <c r="IG413" s="446"/>
      <c r="IH413" s="446"/>
      <c r="II413" s="446"/>
      <c r="IJ413" s="446"/>
      <c r="IK413" s="446"/>
      <c r="IL413" s="446"/>
      <c r="IM413" s="446"/>
      <c r="IN413" s="446"/>
      <c r="IO413" s="446"/>
      <c r="IP413" s="446"/>
      <c r="IQ413" s="446"/>
      <c r="IR413" s="446"/>
      <c r="IS413" s="446"/>
      <c r="IT413" s="446"/>
      <c r="IU413" s="446"/>
      <c r="IV413" s="446"/>
      <c r="IW413" s="446"/>
      <c r="IX413" s="446"/>
      <c r="IY413" s="446"/>
      <c r="IZ413" s="446"/>
      <c r="JA413" s="446"/>
      <c r="JB413" s="446"/>
      <c r="JC413" s="446"/>
      <c r="JD413" s="446"/>
      <c r="JE413" s="446"/>
      <c r="JF413" s="446"/>
      <c r="JG413" s="446"/>
      <c r="JH413" s="446"/>
      <c r="JI413" s="446"/>
      <c r="JJ413" s="446"/>
      <c r="JK413" s="446"/>
      <c r="JL413" s="446"/>
      <c r="JM413" s="446"/>
      <c r="JN413" s="446"/>
      <c r="JO413" s="446"/>
      <c r="JP413" s="446"/>
      <c r="JQ413" s="446"/>
      <c r="JR413" s="446"/>
      <c r="JS413" s="446"/>
      <c r="JT413" s="446"/>
      <c r="JU413" s="446"/>
      <c r="JV413" s="446"/>
      <c r="JW413" s="446"/>
      <c r="JX413" s="446"/>
      <c r="JY413" s="446"/>
      <c r="JZ413" s="446"/>
      <c r="KA413" s="446"/>
      <c r="KB413" s="446"/>
      <c r="KC413" s="446"/>
      <c r="KD413" s="446"/>
      <c r="KE413" s="446"/>
      <c r="KF413" s="446"/>
      <c r="KG413" s="446"/>
      <c r="KH413" s="446"/>
      <c r="KI413" s="446"/>
      <c r="KJ413" s="446"/>
      <c r="KK413" s="446"/>
      <c r="KL413" s="446"/>
      <c r="KM413" s="446"/>
      <c r="KN413" s="446"/>
      <c r="KO413" s="446"/>
      <c r="KP413" s="446"/>
      <c r="KQ413" s="446"/>
      <c r="KR413" s="446"/>
      <c r="KS413" s="446"/>
      <c r="KT413" s="446"/>
      <c r="KU413" s="446"/>
      <c r="KV413" s="446"/>
      <c r="KW413" s="446"/>
      <c r="KX413" s="446"/>
      <c r="KY413" s="446"/>
      <c r="KZ413" s="446"/>
      <c r="LA413" s="446"/>
      <c r="LB413" s="446"/>
      <c r="LC413" s="446"/>
      <c r="LD413" s="446"/>
      <c r="LE413" s="446"/>
      <c r="LF413" s="446"/>
      <c r="LG413" s="446"/>
      <c r="LH413" s="446"/>
      <c r="LI413" s="446"/>
      <c r="LJ413" s="446"/>
      <c r="LK413" s="446"/>
      <c r="LL413" s="446"/>
      <c r="LM413" s="446"/>
      <c r="LN413" s="446"/>
      <c r="LO413" s="446"/>
      <c r="LP413" s="446"/>
      <c r="LQ413" s="446"/>
      <c r="LR413" s="446"/>
      <c r="LS413" s="446"/>
      <c r="LT413" s="446"/>
      <c r="LU413" s="446"/>
      <c r="LV413" s="446"/>
      <c r="LW413" s="446"/>
      <c r="LX413" s="446"/>
      <c r="LY413" s="446"/>
      <c r="LZ413" s="446"/>
      <c r="MA413" s="446"/>
      <c r="MB413" s="446"/>
      <c r="MC413" s="446"/>
      <c r="MD413" s="446"/>
      <c r="ME413" s="446"/>
      <c r="MF413" s="446"/>
      <c r="MG413" s="446"/>
      <c r="MH413" s="446"/>
      <c r="MI413" s="446"/>
      <c r="MJ413" s="446"/>
      <c r="MK413" s="446"/>
      <c r="ML413" s="446"/>
      <c r="MM413" s="446"/>
      <c r="MN413" s="446"/>
      <c r="MO413" s="446"/>
      <c r="MP413" s="446"/>
      <c r="MQ413" s="446"/>
      <c r="MR413" s="446"/>
      <c r="MS413" s="446"/>
      <c r="MT413" s="446"/>
      <c r="MU413" s="446"/>
      <c r="MV413" s="446"/>
      <c r="MW413" s="446"/>
      <c r="MX413" s="446"/>
      <c r="MY413" s="446"/>
      <c r="MZ413" s="446"/>
      <c r="NA413" s="446"/>
      <c r="NB413" s="446"/>
      <c r="NC413" s="446"/>
      <c r="ND413" s="446"/>
      <c r="NE413" s="446"/>
      <c r="NF413" s="446"/>
      <c r="NG413" s="446"/>
      <c r="NH413" s="446"/>
      <c r="NI413" s="446"/>
      <c r="NJ413" s="446"/>
      <c r="NK413" s="446"/>
      <c r="NL413" s="446"/>
      <c r="NM413" s="446"/>
      <c r="NN413" s="446"/>
      <c r="NO413" s="446"/>
      <c r="NP413" s="446"/>
      <c r="NQ413" s="446"/>
      <c r="NR413" s="446"/>
      <c r="NS413" s="446"/>
      <c r="NT413" s="446"/>
      <c r="NU413" s="446"/>
      <c r="NV413" s="446"/>
      <c r="NW413" s="446"/>
      <c r="NX413" s="446"/>
      <c r="NY413" s="446"/>
      <c r="NZ413" s="446"/>
      <c r="OA413" s="446"/>
      <c r="OB413" s="446"/>
      <c r="OC413" s="446"/>
      <c r="OD413" s="446"/>
      <c r="OE413" s="446"/>
      <c r="OF413" s="446"/>
      <c r="OG413" s="446"/>
      <c r="OH413" s="446"/>
      <c r="OI413" s="446"/>
      <c r="OJ413" s="446"/>
      <c r="OK413" s="446"/>
      <c r="OL413" s="446"/>
      <c r="OM413" s="446"/>
      <c r="ON413" s="446"/>
      <c r="OO413" s="446"/>
      <c r="OP413" s="446"/>
      <c r="OQ413" s="446"/>
      <c r="OR413" s="446"/>
      <c r="OS413" s="446"/>
      <c r="OT413" s="446"/>
      <c r="OU413" s="446"/>
      <c r="OV413" s="446"/>
      <c r="OW413" s="446"/>
      <c r="OX413" s="446"/>
      <c r="OY413" s="446"/>
      <c r="OZ413" s="446"/>
      <c r="PA413" s="446"/>
      <c r="PB413" s="446"/>
      <c r="PC413" s="446"/>
      <c r="PD413" s="446"/>
      <c r="PE413" s="446"/>
      <c r="PF413" s="446"/>
      <c r="PG413" s="446"/>
      <c r="PH413" s="446"/>
      <c r="PI413" s="446"/>
      <c r="PJ413" s="446"/>
      <c r="PK413" s="446"/>
      <c r="PL413" s="446"/>
      <c r="PM413" s="446"/>
      <c r="PN413" s="446"/>
      <c r="PO413" s="446"/>
      <c r="PP413" s="446"/>
      <c r="PQ413" s="446"/>
      <c r="PR413" s="446"/>
      <c r="PS413" s="446"/>
      <c r="PT413" s="446"/>
      <c r="PU413" s="446"/>
      <c r="PV413" s="446"/>
      <c r="PW413" s="446"/>
      <c r="PX413" s="446"/>
      <c r="PY413" s="446"/>
      <c r="PZ413" s="446"/>
      <c r="QA413" s="446"/>
      <c r="QB413" s="446"/>
      <c r="QC413" s="446"/>
      <c r="QD413" s="446"/>
      <c r="QE413" s="446"/>
      <c r="QF413" s="446"/>
      <c r="QG413" s="446"/>
      <c r="QH413" s="446"/>
      <c r="QI413" s="446"/>
      <c r="QJ413" s="446"/>
      <c r="QK413" s="446"/>
      <c r="QL413" s="446"/>
      <c r="QM413" s="446"/>
      <c r="QN413" s="446"/>
      <c r="QO413" s="446"/>
      <c r="QP413" s="446"/>
      <c r="QQ413" s="446"/>
      <c r="QR413" s="446"/>
      <c r="QS413" s="446"/>
      <c r="QT413" s="446"/>
      <c r="QU413" s="446"/>
      <c r="QV413" s="446"/>
      <c r="QW413" s="446"/>
      <c r="QX413" s="446"/>
      <c r="QY413" s="446"/>
      <c r="QZ413" s="446"/>
      <c r="RA413" s="446"/>
      <c r="RB413" s="446"/>
      <c r="RC413" s="446"/>
      <c r="RD413" s="446"/>
      <c r="RE413" s="446"/>
      <c r="RF413" s="446"/>
      <c r="RG413" s="446"/>
      <c r="RH413" s="446"/>
      <c r="RI413" s="446"/>
      <c r="RJ413" s="446"/>
      <c r="RK413" s="446"/>
      <c r="RL413" s="446"/>
      <c r="RM413" s="446"/>
      <c r="RN413" s="446"/>
      <c r="RO413" s="446"/>
      <c r="RP413" s="446"/>
      <c r="RQ413" s="446"/>
      <c r="RR413" s="446"/>
      <c r="RS413" s="446"/>
      <c r="RT413" s="446"/>
      <c r="RU413" s="446"/>
      <c r="RV413" s="446"/>
      <c r="RW413" s="446"/>
      <c r="RX413" s="446"/>
      <c r="RY413" s="446"/>
      <c r="RZ413" s="446"/>
      <c r="SA413" s="446"/>
      <c r="SB413" s="446"/>
      <c r="SC413" s="446"/>
      <c r="SD413" s="446"/>
      <c r="SE413" s="446"/>
      <c r="SF413" s="446"/>
      <c r="SG413" s="446"/>
      <c r="SH413" s="446"/>
      <c r="SI413" s="446"/>
      <c r="SJ413" s="446"/>
      <c r="SK413" s="446"/>
      <c r="SL413" s="446"/>
      <c r="SM413" s="446"/>
      <c r="SN413" s="446"/>
      <c r="SO413" s="446"/>
      <c r="SP413" s="446"/>
      <c r="SQ413" s="446"/>
      <c r="SR413" s="446"/>
      <c r="SS413" s="446"/>
      <c r="ST413" s="446"/>
      <c r="SU413" s="446"/>
      <c r="SV413" s="446"/>
      <c r="SW413" s="446"/>
      <c r="SX413" s="446"/>
      <c r="SY413" s="446"/>
      <c r="SZ413" s="446"/>
      <c r="TA413" s="446"/>
      <c r="TB413" s="446"/>
      <c r="TC413" s="446"/>
      <c r="TD413" s="446"/>
      <c r="TE413" s="446"/>
      <c r="TF413" s="446"/>
      <c r="TG413" s="446"/>
      <c r="TH413" s="446"/>
      <c r="TI413" s="446"/>
      <c r="TJ413" s="446"/>
      <c r="TK413" s="446"/>
      <c r="TL413" s="446"/>
      <c r="TM413" s="446"/>
      <c r="TN413" s="446"/>
      <c r="TO413" s="446"/>
      <c r="TP413" s="446"/>
      <c r="TQ413" s="446"/>
      <c r="TR413" s="446"/>
      <c r="TS413" s="446"/>
      <c r="TT413" s="446"/>
      <c r="TU413" s="446"/>
      <c r="TV413" s="446"/>
      <c r="TW413" s="446"/>
      <c r="TX413" s="446"/>
      <c r="TY413" s="446"/>
      <c r="TZ413" s="446"/>
      <c r="UA413" s="446"/>
      <c r="UB413" s="446"/>
      <c r="UC413" s="446"/>
      <c r="UD413" s="446"/>
      <c r="UE413" s="446"/>
      <c r="UF413" s="446"/>
      <c r="UG413" s="446"/>
      <c r="UH413" s="446"/>
      <c r="UI413" s="446"/>
      <c r="UJ413" s="446"/>
      <c r="UK413" s="446"/>
      <c r="UL413" s="446"/>
      <c r="UM413" s="446"/>
      <c r="UN413" s="446"/>
      <c r="UO413" s="446"/>
      <c r="UP413" s="446"/>
      <c r="UQ413" s="446"/>
      <c r="UR413" s="446"/>
      <c r="US413" s="446"/>
      <c r="UT413" s="446"/>
      <c r="UU413" s="446"/>
      <c r="UV413" s="446"/>
      <c r="UW413" s="446"/>
      <c r="UX413" s="446"/>
      <c r="UY413" s="446"/>
      <c r="UZ413" s="446"/>
      <c r="VA413" s="446"/>
      <c r="VB413" s="446"/>
      <c r="VC413" s="446"/>
      <c r="VD413" s="446"/>
      <c r="VE413" s="446"/>
      <c r="VF413" s="446"/>
      <c r="VG413" s="446"/>
      <c r="VH413" s="446"/>
      <c r="VI413" s="446"/>
      <c r="VJ413" s="446"/>
      <c r="VK413" s="446"/>
      <c r="VL413" s="446"/>
      <c r="VM413" s="446"/>
      <c r="VN413" s="446"/>
      <c r="VO413" s="446"/>
      <c r="VP413" s="446"/>
      <c r="VQ413" s="446"/>
      <c r="VR413" s="446"/>
      <c r="VS413" s="446"/>
      <c r="VT413" s="446"/>
      <c r="VU413" s="446"/>
      <c r="VV413" s="446"/>
      <c r="VW413" s="446"/>
      <c r="VX413" s="446"/>
      <c r="VY413" s="446"/>
      <c r="VZ413" s="446"/>
      <c r="WA413" s="446"/>
      <c r="WB413" s="446"/>
      <c r="WC413" s="446"/>
      <c r="WD413" s="446"/>
      <c r="WE413" s="446"/>
      <c r="WF413" s="446"/>
      <c r="WG413" s="446"/>
      <c r="WH413" s="446"/>
      <c r="WI413" s="446"/>
      <c r="WJ413" s="446"/>
      <c r="WK413" s="446"/>
      <c r="WL413" s="446"/>
      <c r="WM413" s="446"/>
      <c r="WN413" s="446"/>
      <c r="WO413" s="446"/>
      <c r="WP413" s="446"/>
      <c r="WQ413" s="446"/>
      <c r="WR413" s="446"/>
      <c r="WS413" s="446"/>
      <c r="WT413" s="446"/>
      <c r="WU413" s="446"/>
      <c r="WV413" s="446"/>
      <c r="WW413" s="446"/>
      <c r="WX413" s="446"/>
      <c r="WY413" s="446"/>
      <c r="WZ413" s="446"/>
      <c r="XA413" s="446"/>
      <c r="XB413" s="446"/>
      <c r="XC413" s="446"/>
      <c r="XD413" s="446"/>
      <c r="XE413" s="446"/>
      <c r="XF413" s="446"/>
      <c r="XG413" s="446"/>
      <c r="XH413" s="446"/>
      <c r="XI413" s="446"/>
      <c r="XJ413" s="446"/>
      <c r="XK413" s="446"/>
      <c r="XL413" s="446"/>
      <c r="XM413" s="446"/>
      <c r="XN413" s="446"/>
      <c r="XO413" s="446"/>
      <c r="XP413" s="446"/>
      <c r="XQ413" s="446"/>
      <c r="XR413" s="446"/>
      <c r="XS413" s="446"/>
      <c r="XT413" s="446"/>
      <c r="XU413" s="446"/>
      <c r="XV413" s="446"/>
      <c r="XW413" s="446"/>
      <c r="XX413" s="446"/>
      <c r="XY413" s="446"/>
      <c r="XZ413" s="446"/>
      <c r="YA413" s="446"/>
      <c r="YB413" s="446"/>
      <c r="YC413" s="446"/>
      <c r="YD413" s="446"/>
      <c r="YE413" s="446"/>
      <c r="YF413" s="446"/>
      <c r="YG413" s="446"/>
      <c r="YH413" s="446"/>
      <c r="YI413" s="446"/>
      <c r="YJ413" s="446"/>
      <c r="YK413" s="446"/>
      <c r="YL413" s="446"/>
      <c r="YM413" s="446"/>
      <c r="YN413" s="446"/>
      <c r="YO413" s="446"/>
      <c r="YP413" s="446"/>
      <c r="YQ413" s="446"/>
      <c r="YR413" s="446"/>
      <c r="YS413" s="446"/>
      <c r="YT413" s="446"/>
      <c r="YU413" s="446"/>
      <c r="YV413" s="446"/>
      <c r="YW413" s="446"/>
      <c r="YX413" s="446"/>
      <c r="YY413" s="446"/>
      <c r="YZ413" s="446"/>
      <c r="ZA413" s="446"/>
      <c r="ZB413" s="446"/>
      <c r="ZC413" s="446"/>
      <c r="ZD413" s="446"/>
      <c r="ZE413" s="446"/>
      <c r="ZF413" s="446"/>
      <c r="ZG413" s="446"/>
      <c r="ZH413" s="446"/>
      <c r="ZI413" s="446"/>
      <c r="ZJ413" s="446"/>
      <c r="ZK413" s="446"/>
      <c r="ZL413" s="446"/>
      <c r="ZM413" s="446"/>
      <c r="ZN413" s="446"/>
      <c r="ZO413" s="446"/>
      <c r="ZP413" s="446"/>
      <c r="ZQ413" s="446"/>
      <c r="ZR413" s="446"/>
      <c r="ZS413" s="446"/>
      <c r="ZT413" s="446"/>
      <c r="ZU413" s="446"/>
      <c r="ZV413" s="446"/>
      <c r="ZW413" s="446"/>
      <c r="ZX413" s="446"/>
      <c r="ZY413" s="446"/>
      <c r="ZZ413" s="446"/>
      <c r="AAA413" s="446"/>
      <c r="AAB413" s="446"/>
      <c r="AAC413" s="446"/>
      <c r="AAD413" s="446"/>
      <c r="AAE413" s="446"/>
      <c r="AAF413" s="446"/>
      <c r="AAG413" s="446"/>
      <c r="AAH413" s="446"/>
      <c r="AAI413" s="446"/>
      <c r="AAJ413" s="446"/>
      <c r="AAK413" s="446"/>
      <c r="AAL413" s="446"/>
      <c r="AAM413" s="446"/>
      <c r="AAN413" s="446"/>
      <c r="AAO413" s="446"/>
      <c r="AAP413" s="446"/>
      <c r="AAQ413" s="446"/>
      <c r="AAR413" s="446"/>
      <c r="AAS413" s="446"/>
      <c r="AAT413" s="446"/>
      <c r="AAU413" s="446"/>
      <c r="AAV413" s="446"/>
      <c r="AAW413" s="446"/>
      <c r="AAX413" s="446"/>
      <c r="AAY413" s="446"/>
      <c r="AAZ413" s="446"/>
      <c r="ABA413" s="446"/>
      <c r="ABB413" s="446"/>
      <c r="ABC413" s="446"/>
      <c r="ABD413" s="446"/>
      <c r="ABE413" s="446"/>
      <c r="ABF413" s="446"/>
      <c r="ABG413" s="446"/>
      <c r="ABH413" s="446"/>
      <c r="ABI413" s="446"/>
      <c r="ABJ413" s="446"/>
      <c r="ABK413" s="446"/>
      <c r="ABL413" s="446"/>
      <c r="ABM413" s="446"/>
      <c r="ABN413" s="446"/>
      <c r="ABO413" s="446"/>
      <c r="ABP413" s="446"/>
      <c r="ABQ413" s="446"/>
      <c r="ABR413" s="446"/>
      <c r="ABS413" s="446"/>
      <c r="ABT413" s="446"/>
      <c r="ABU413" s="446"/>
      <c r="ABV413" s="446"/>
      <c r="ABW413" s="446"/>
      <c r="ABX413" s="446"/>
      <c r="ABY413" s="446"/>
      <c r="ABZ413" s="446"/>
      <c r="ACA413" s="446"/>
      <c r="ACB413" s="446"/>
      <c r="ACC413" s="446"/>
      <c r="ACD413" s="446"/>
      <c r="ACE413" s="446"/>
      <c r="ACF413" s="446"/>
      <c r="ACG413" s="446"/>
      <c r="ACH413" s="446"/>
      <c r="ACI413" s="446"/>
      <c r="ACJ413" s="446"/>
      <c r="ACK413" s="446"/>
      <c r="ACL413" s="446"/>
      <c r="ACM413" s="446"/>
      <c r="ACN413" s="446"/>
      <c r="ACO413" s="446"/>
      <c r="ACP413" s="446"/>
      <c r="ACQ413" s="446"/>
      <c r="ACR413" s="446"/>
      <c r="ACS413" s="446"/>
      <c r="ACT413" s="446"/>
      <c r="ACU413" s="446"/>
      <c r="ACV413" s="446"/>
      <c r="ACW413" s="446"/>
      <c r="ACX413" s="446"/>
      <c r="ACY413" s="446"/>
      <c r="ACZ413" s="446"/>
      <c r="ADA413" s="446"/>
      <c r="ADB413" s="446"/>
      <c r="ADC413" s="446"/>
      <c r="ADD413" s="446"/>
      <c r="ADE413" s="446"/>
      <c r="ADF413" s="446"/>
      <c r="ADG413" s="446"/>
      <c r="ADH413" s="446"/>
      <c r="ADI413" s="446"/>
      <c r="ADJ413" s="446"/>
      <c r="ADK413" s="446"/>
      <c r="ADL413" s="446"/>
      <c r="ADM413" s="446"/>
      <c r="ADN413" s="446"/>
      <c r="ADO413" s="446"/>
      <c r="ADP413" s="446"/>
      <c r="ADQ413" s="446"/>
      <c r="ADR413" s="446"/>
      <c r="ADS413" s="446"/>
      <c r="ADT413" s="446"/>
      <c r="ADU413" s="446"/>
      <c r="ADV413" s="446"/>
      <c r="ADW413" s="446"/>
      <c r="ADX413" s="446"/>
      <c r="ADY413" s="446"/>
      <c r="ADZ413" s="446"/>
      <c r="AEA413" s="446"/>
      <c r="AEB413" s="446"/>
      <c r="AEC413" s="446"/>
      <c r="AED413" s="446"/>
      <c r="AEE413" s="446"/>
      <c r="AEF413" s="446"/>
      <c r="AEG413" s="446"/>
      <c r="AEH413" s="446"/>
      <c r="AEI413" s="446"/>
      <c r="AEJ413" s="446"/>
      <c r="AEK413" s="446"/>
      <c r="AEL413" s="446"/>
      <c r="AEM413" s="446"/>
      <c r="AEN413" s="446"/>
      <c r="AEO413" s="446"/>
      <c r="AEP413" s="446"/>
      <c r="AEQ413" s="446"/>
      <c r="AER413" s="446"/>
      <c r="AES413" s="446"/>
      <c r="AET413" s="446"/>
      <c r="AEU413" s="446"/>
      <c r="AEV413" s="446"/>
      <c r="AEW413" s="446"/>
      <c r="AEX413" s="446"/>
      <c r="AEY413" s="446"/>
      <c r="AEZ413" s="446"/>
      <c r="AFA413" s="446"/>
      <c r="AFB413" s="446"/>
      <c r="AFC413" s="446"/>
      <c r="AFD413" s="446"/>
      <c r="AFE413" s="446"/>
      <c r="AFF413" s="446"/>
      <c r="AFG413" s="446"/>
      <c r="AFH413" s="446"/>
      <c r="AFI413" s="446"/>
      <c r="AFJ413" s="446"/>
      <c r="AFK413" s="446"/>
      <c r="AFL413" s="446"/>
      <c r="AFM413" s="446"/>
      <c r="AFN413" s="446"/>
      <c r="AFO413" s="446"/>
      <c r="AFP413" s="446"/>
      <c r="AFQ413" s="446"/>
      <c r="AFR413" s="446"/>
      <c r="AFS413" s="446"/>
      <c r="AFT413" s="446"/>
      <c r="AFU413" s="446"/>
      <c r="AFV413" s="446"/>
      <c r="AFW413" s="446"/>
      <c r="AFX413" s="446"/>
      <c r="AFY413" s="446"/>
      <c r="AFZ413" s="446"/>
      <c r="AGA413" s="446"/>
      <c r="AGB413" s="446"/>
      <c r="AGC413" s="446"/>
      <c r="AGD413" s="446"/>
      <c r="AGE413" s="446"/>
      <c r="AGF413" s="446"/>
      <c r="AGG413" s="446"/>
      <c r="AGH413" s="446"/>
      <c r="AGI413" s="446"/>
      <c r="AGJ413" s="446"/>
      <c r="AGK413" s="446"/>
      <c r="AGL413" s="446"/>
      <c r="AGM413" s="446"/>
      <c r="AGN413" s="446"/>
      <c r="AGO413" s="446"/>
      <c r="AGP413" s="446"/>
      <c r="AGQ413" s="446"/>
      <c r="AGR413" s="446"/>
      <c r="AGS413" s="446"/>
      <c r="AGT413" s="446"/>
      <c r="AGU413" s="446"/>
      <c r="AGV413" s="446"/>
      <c r="AGW413" s="446"/>
      <c r="AGX413" s="446"/>
      <c r="AGY413" s="446"/>
      <c r="AGZ413" s="446"/>
      <c r="AHA413" s="446"/>
      <c r="AHB413" s="446"/>
      <c r="AHC413" s="446"/>
      <c r="AHD413" s="446"/>
      <c r="AHE413" s="446"/>
      <c r="AHF413" s="446"/>
      <c r="AHG413" s="446"/>
      <c r="AHH413" s="446"/>
      <c r="AHI413" s="446"/>
      <c r="AHJ413" s="446"/>
      <c r="AHK413" s="446"/>
      <c r="AHL413" s="446"/>
      <c r="AHM413" s="446"/>
      <c r="AHN413" s="446"/>
      <c r="AHO413" s="446"/>
      <c r="AHP413" s="446"/>
      <c r="AHQ413" s="446"/>
      <c r="AHR413" s="446"/>
      <c r="AHS413" s="446"/>
      <c r="AHT413" s="446"/>
      <c r="AHU413" s="446"/>
      <c r="AHV413" s="446"/>
      <c r="AHW413" s="446"/>
      <c r="AHX413" s="446"/>
      <c r="AHY413" s="446"/>
      <c r="AHZ413" s="446"/>
      <c r="AIA413" s="446"/>
      <c r="AIB413" s="446"/>
      <c r="AIC413" s="446"/>
      <c r="AID413" s="446"/>
      <c r="AIE413" s="446"/>
      <c r="AIF413" s="446"/>
      <c r="AIG413" s="446"/>
      <c r="AIH413" s="446"/>
      <c r="AII413" s="446"/>
      <c r="AIJ413" s="446"/>
      <c r="AIK413" s="446"/>
      <c r="AIL413" s="446"/>
      <c r="AIM413" s="446"/>
      <c r="AIN413" s="446"/>
      <c r="AIO413" s="446"/>
      <c r="AIP413" s="446"/>
      <c r="AIQ413" s="446"/>
      <c r="AIR413" s="446"/>
      <c r="AIS413" s="446"/>
      <c r="AIT413" s="446"/>
      <c r="AIU413" s="446"/>
      <c r="AIV413" s="446"/>
      <c r="AIW413" s="446"/>
      <c r="AIX413" s="446"/>
      <c r="AIY413" s="446"/>
      <c r="AIZ413" s="446"/>
      <c r="AJA413" s="446"/>
      <c r="AJB413" s="446"/>
      <c r="AJC413" s="446"/>
      <c r="AJD413" s="446"/>
      <c r="AJE413" s="446"/>
      <c r="AJF413" s="446"/>
      <c r="AJG413" s="446"/>
      <c r="AJH413" s="446"/>
      <c r="AJI413" s="446"/>
      <c r="AJJ413" s="446"/>
      <c r="AJK413" s="446"/>
      <c r="AJL413" s="446"/>
      <c r="AJM413" s="446"/>
      <c r="AJN413" s="446"/>
      <c r="AJO413" s="446"/>
      <c r="AJP413" s="446"/>
      <c r="AJQ413" s="446"/>
      <c r="AJR413" s="446"/>
      <c r="AJS413" s="446"/>
      <c r="AJT413" s="446"/>
      <c r="AJU413" s="446"/>
      <c r="AJV413" s="446"/>
      <c r="AJW413" s="446"/>
      <c r="AJX413" s="446"/>
      <c r="AJY413" s="446"/>
      <c r="AJZ413" s="446"/>
      <c r="AKA413" s="446"/>
      <c r="AKB413" s="446"/>
      <c r="AKC413" s="446"/>
      <c r="AKD413" s="446"/>
      <c r="AKE413" s="446"/>
      <c r="AKF413" s="446"/>
      <c r="AKG413" s="446"/>
      <c r="AKH413" s="446"/>
      <c r="AKI413" s="446"/>
      <c r="AKJ413" s="446"/>
      <c r="AKK413" s="446"/>
      <c r="AKL413" s="446"/>
      <c r="AKM413" s="446"/>
      <c r="AKN413" s="446"/>
      <c r="AKO413" s="446"/>
      <c r="AKP413" s="446"/>
      <c r="AKQ413" s="446"/>
      <c r="AKR413" s="446"/>
      <c r="AKS413" s="446"/>
      <c r="AKT413" s="446"/>
      <c r="AKU413" s="446"/>
      <c r="AKV413" s="446"/>
      <c r="AKW413" s="446"/>
      <c r="AKX413" s="446"/>
      <c r="AKY413" s="446"/>
      <c r="AKZ413" s="446"/>
      <c r="ALA413" s="446"/>
      <c r="ALB413" s="446"/>
      <c r="ALC413" s="446"/>
      <c r="ALD413" s="446"/>
      <c r="ALE413" s="446"/>
      <c r="ALF413" s="446"/>
      <c r="ALG413" s="446"/>
      <c r="ALH413" s="446"/>
      <c r="ALI413" s="446"/>
      <c r="ALJ413" s="446"/>
      <c r="ALK413" s="446"/>
      <c r="ALL413" s="446"/>
      <c r="ALM413" s="446"/>
      <c r="ALN413" s="446"/>
      <c r="ALO413" s="446"/>
      <c r="ALP413" s="446"/>
      <c r="ALQ413" s="446"/>
      <c r="ALR413" s="446"/>
      <c r="ALS413" s="446"/>
      <c r="ALT413" s="446"/>
      <c r="ALU413" s="446"/>
      <c r="ALV413" s="446"/>
      <c r="ALW413" s="446"/>
      <c r="ALX413" s="446"/>
      <c r="ALY413" s="446"/>
      <c r="ALZ413" s="446"/>
      <c r="AMA413" s="446"/>
      <c r="AMB413" s="446"/>
      <c r="AMC413" s="446"/>
      <c r="AMD413" s="446"/>
      <c r="AME413" s="446"/>
      <c r="AMF413" s="446"/>
      <c r="AMG413" s="446"/>
      <c r="AMH413" s="446"/>
      <c r="AMI413" s="446"/>
      <c r="AMJ413" s="446"/>
      <c r="AMK413" s="446"/>
      <c r="AML413" s="446"/>
      <c r="AMM413" s="446"/>
      <c r="AMN413" s="446"/>
      <c r="AMO413" s="446"/>
      <c r="AMP413" s="446"/>
      <c r="AMQ413" s="446"/>
      <c r="AMR413" s="446"/>
      <c r="AMS413" s="446"/>
      <c r="AMT413" s="446"/>
      <c r="AMU413" s="446"/>
      <c r="AMV413" s="446"/>
      <c r="AMW413" s="446"/>
      <c r="AMX413" s="446"/>
      <c r="AMY413" s="446"/>
      <c r="AMZ413" s="446"/>
      <c r="ANA413" s="446"/>
      <c r="ANB413" s="446"/>
      <c r="ANC413" s="446"/>
      <c r="AND413" s="446"/>
      <c r="ANE413" s="446"/>
      <c r="ANF413" s="446"/>
      <c r="ANG413" s="446"/>
      <c r="ANH413" s="446"/>
      <c r="ANI413" s="446"/>
      <c r="ANJ413" s="446"/>
      <c r="ANK413" s="446"/>
      <c r="ANL413" s="446"/>
      <c r="ANM413" s="446"/>
      <c r="ANN413" s="446"/>
      <c r="ANO413" s="446"/>
      <c r="ANP413" s="446"/>
      <c r="ANQ413" s="446"/>
      <c r="ANR413" s="446"/>
      <c r="ANS413" s="446"/>
      <c r="ANT413" s="446"/>
      <c r="ANU413" s="446"/>
      <c r="ANV413" s="446"/>
      <c r="ANW413" s="446"/>
      <c r="ANX413" s="446"/>
      <c r="ANY413" s="446"/>
      <c r="ANZ413" s="446"/>
      <c r="AOA413" s="446"/>
      <c r="AOB413" s="446"/>
      <c r="AOC413" s="446"/>
      <c r="AOD413" s="446"/>
      <c r="AOE413" s="446"/>
      <c r="AOF413" s="446"/>
      <c r="AOG413" s="446"/>
      <c r="AOH413" s="446"/>
      <c r="AOI413" s="446"/>
      <c r="AOJ413" s="446"/>
      <c r="AOK413" s="446"/>
      <c r="AOL413" s="446"/>
      <c r="AOM413" s="446"/>
      <c r="AON413" s="446"/>
      <c r="AOO413" s="446"/>
      <c r="AOP413" s="446"/>
      <c r="AOQ413" s="446"/>
      <c r="AOR413" s="446"/>
      <c r="AOS413" s="446"/>
      <c r="AOT413" s="446"/>
      <c r="AOU413" s="446"/>
      <c r="AOV413" s="446"/>
      <c r="AOW413" s="446"/>
      <c r="AOX413" s="446"/>
      <c r="AOY413" s="446"/>
      <c r="AOZ413" s="446"/>
      <c r="APA413" s="446"/>
      <c r="APB413" s="446"/>
      <c r="APC413" s="446"/>
      <c r="APD413" s="446"/>
      <c r="APE413" s="446"/>
      <c r="APF413" s="446"/>
      <c r="APG413" s="446"/>
      <c r="APH413" s="446"/>
      <c r="API413" s="446"/>
      <c r="APJ413" s="446"/>
      <c r="APK413" s="446"/>
      <c r="APL413" s="446"/>
      <c r="APM413" s="446"/>
      <c r="APN413" s="446"/>
      <c r="APO413" s="446"/>
      <c r="APP413" s="446"/>
      <c r="APQ413" s="446"/>
      <c r="APR413" s="446"/>
      <c r="APS413" s="446"/>
      <c r="APT413" s="446"/>
      <c r="APU413" s="446"/>
      <c r="APV413" s="446"/>
      <c r="APW413" s="446"/>
      <c r="APX413" s="446"/>
      <c r="APY413" s="446"/>
      <c r="APZ413" s="446"/>
      <c r="AQA413" s="446"/>
      <c r="AQB413" s="446"/>
      <c r="AQC413" s="446"/>
      <c r="AQD413" s="446"/>
      <c r="AQE413" s="446"/>
      <c r="AQF413" s="446"/>
      <c r="AQG413" s="446"/>
      <c r="AQH413" s="446"/>
      <c r="AQI413" s="446"/>
      <c r="AQJ413" s="446"/>
      <c r="AQK413" s="446"/>
      <c r="AQL413" s="446"/>
      <c r="AQM413" s="446"/>
      <c r="AQN413" s="446"/>
      <c r="AQO413" s="446"/>
      <c r="AQP413" s="446"/>
      <c r="AQQ413" s="446"/>
      <c r="AQR413" s="446"/>
      <c r="AQS413" s="446"/>
      <c r="AQT413" s="446"/>
      <c r="AQU413" s="446"/>
      <c r="AQV413" s="446"/>
      <c r="AQW413" s="446"/>
      <c r="AQX413" s="446"/>
      <c r="AQY413" s="446"/>
      <c r="AQZ413" s="446"/>
      <c r="ARA413" s="446"/>
      <c r="ARB413" s="446"/>
      <c r="ARC413" s="446"/>
      <c r="ARD413" s="446"/>
      <c r="ARE413" s="446"/>
      <c r="ARF413" s="446"/>
      <c r="ARG413" s="446"/>
      <c r="ARH413" s="446"/>
      <c r="ARI413" s="446"/>
      <c r="ARJ413" s="446"/>
      <c r="ARK413" s="446"/>
      <c r="ARL413" s="446"/>
      <c r="ARM413" s="446"/>
      <c r="ARN413" s="446"/>
      <c r="ARO413" s="446"/>
      <c r="ARP413" s="446"/>
      <c r="ARQ413" s="446"/>
      <c r="ARR413" s="446"/>
      <c r="ARS413" s="446"/>
      <c r="ART413" s="446"/>
      <c r="ARU413" s="446"/>
      <c r="ARV413" s="446"/>
      <c r="ARW413" s="446"/>
      <c r="ARX413" s="446"/>
      <c r="ARY413" s="446"/>
      <c r="ARZ413" s="446"/>
      <c r="ASA413" s="446"/>
      <c r="ASB413" s="446"/>
      <c r="ASC413" s="446"/>
      <c r="ASD413" s="446"/>
      <c r="ASE413" s="446"/>
      <c r="ASF413" s="446"/>
      <c r="ASG413" s="446"/>
      <c r="ASH413" s="446"/>
      <c r="ASI413" s="446"/>
      <c r="ASJ413" s="446"/>
      <c r="ASK413" s="446"/>
      <c r="ASL413" s="446"/>
      <c r="ASM413" s="446"/>
      <c r="ASN413" s="446"/>
      <c r="ASO413" s="446"/>
      <c r="ASP413" s="446"/>
      <c r="ASQ413" s="446"/>
      <c r="ASR413" s="446"/>
      <c r="ASS413" s="446"/>
      <c r="AST413" s="446"/>
      <c r="ASU413" s="446"/>
      <c r="ASV413" s="446"/>
      <c r="ASW413" s="446"/>
      <c r="ASX413" s="446"/>
      <c r="ASY413" s="446"/>
      <c r="ASZ413" s="446"/>
      <c r="ATA413" s="446"/>
      <c r="ATB413" s="446"/>
      <c r="ATC413" s="446"/>
      <c r="ATD413" s="446"/>
      <c r="ATE413" s="446"/>
      <c r="ATF413" s="446"/>
      <c r="ATG413" s="446"/>
      <c r="ATH413" s="446"/>
      <c r="ATI413" s="446"/>
      <c r="ATJ413" s="446"/>
      <c r="ATK413" s="446"/>
      <c r="ATL413" s="446"/>
      <c r="ATM413" s="446"/>
      <c r="ATN413" s="446"/>
      <c r="ATO413" s="446"/>
      <c r="ATP413" s="446"/>
      <c r="ATQ413" s="446"/>
      <c r="ATR413" s="446"/>
      <c r="ATS413" s="446"/>
      <c r="ATT413" s="446"/>
      <c r="ATU413" s="446"/>
      <c r="ATV413" s="446"/>
      <c r="ATW413" s="446"/>
      <c r="ATX413" s="446"/>
      <c r="ATY413" s="446"/>
      <c r="ATZ413" s="446"/>
      <c r="AUA413" s="446"/>
      <c r="AUB413" s="446"/>
      <c r="AUC413" s="446"/>
      <c r="AUD413" s="446"/>
      <c r="AUE413" s="446"/>
      <c r="AUF413" s="446"/>
      <c r="AUG413" s="446"/>
      <c r="AUH413" s="446"/>
      <c r="AUI413" s="446"/>
      <c r="AUJ413" s="446"/>
      <c r="AUK413" s="446"/>
      <c r="AUL413" s="446"/>
      <c r="AUM413" s="446"/>
      <c r="AUN413" s="446"/>
      <c r="AUO413" s="446"/>
      <c r="AUP413" s="446"/>
      <c r="AUQ413" s="446"/>
      <c r="AUR413" s="446"/>
      <c r="AUS413" s="446"/>
      <c r="AUT413" s="446"/>
      <c r="AUU413" s="446"/>
      <c r="AUV413" s="446"/>
      <c r="AUW413" s="446"/>
      <c r="AUX413" s="446"/>
      <c r="AUY413" s="446"/>
      <c r="AUZ413" s="446"/>
      <c r="AVA413" s="446"/>
      <c r="AVB413" s="446"/>
      <c r="AVC413" s="446"/>
      <c r="AVD413" s="446"/>
      <c r="AVE413" s="446"/>
      <c r="AVF413" s="446"/>
      <c r="AVG413" s="446"/>
      <c r="AVH413" s="446"/>
      <c r="AVI413" s="446"/>
      <c r="AVJ413" s="446"/>
      <c r="AVK413" s="446"/>
      <c r="AVL413" s="446"/>
      <c r="AVM413" s="446"/>
      <c r="AVN413" s="446"/>
      <c r="AVO413" s="446"/>
      <c r="AVP413" s="446"/>
      <c r="AVQ413" s="446"/>
      <c r="AVR413" s="446"/>
      <c r="AVS413" s="446"/>
      <c r="AVT413" s="446"/>
      <c r="AVU413" s="446"/>
      <c r="AVV413" s="446"/>
      <c r="AVW413" s="446"/>
      <c r="AVX413" s="446"/>
      <c r="AVY413" s="446"/>
      <c r="AVZ413" s="446"/>
      <c r="AWA413" s="446"/>
      <c r="AWB413" s="446"/>
      <c r="AWC413" s="446"/>
      <c r="AWD413" s="446"/>
      <c r="AWE413" s="446"/>
      <c r="AWF413" s="446"/>
      <c r="AWG413" s="446"/>
      <c r="AWH413" s="446"/>
      <c r="AWI413" s="446"/>
      <c r="AWJ413" s="446"/>
      <c r="AWK413" s="446"/>
      <c r="AWL413" s="446"/>
      <c r="AWM413" s="446"/>
      <c r="AWN413" s="446"/>
      <c r="AWO413" s="446"/>
      <c r="AWP413" s="446"/>
      <c r="AWQ413" s="446"/>
      <c r="AWR413" s="446"/>
      <c r="AWS413" s="446"/>
      <c r="AWT413" s="446"/>
      <c r="AWU413" s="446"/>
      <c r="AWV413" s="446"/>
      <c r="AWW413" s="446"/>
      <c r="AWX413" s="446"/>
      <c r="AWY413" s="446"/>
      <c r="AWZ413" s="446"/>
      <c r="AXA413" s="446"/>
      <c r="AXB413" s="446"/>
      <c r="AXC413" s="446"/>
      <c r="AXD413" s="446"/>
      <c r="AXE413" s="446"/>
      <c r="AXF413" s="446"/>
      <c r="AXG413" s="446"/>
      <c r="AXH413" s="446"/>
      <c r="AXI413" s="446"/>
      <c r="AXJ413" s="446"/>
      <c r="AXK413" s="446"/>
      <c r="AXL413" s="446"/>
      <c r="AXM413" s="446"/>
      <c r="AXN413" s="446"/>
      <c r="AXO413" s="446"/>
      <c r="AXP413" s="446"/>
      <c r="AXQ413" s="446"/>
      <c r="AXR413" s="446"/>
      <c r="AXS413" s="446"/>
      <c r="AXT413" s="446"/>
      <c r="AXU413" s="446"/>
      <c r="AXV413" s="446"/>
      <c r="AXW413" s="446"/>
      <c r="AXX413" s="446"/>
      <c r="AXY413" s="446"/>
      <c r="AXZ413" s="446"/>
      <c r="AYA413" s="446"/>
      <c r="AYB413" s="446"/>
      <c r="AYC413" s="446"/>
      <c r="AYD413" s="446"/>
      <c r="AYE413" s="446"/>
      <c r="AYF413" s="446"/>
      <c r="AYG413" s="446"/>
      <c r="AYH413" s="446"/>
      <c r="AYI413" s="446"/>
      <c r="AYJ413" s="446"/>
      <c r="AYK413" s="446"/>
      <c r="AYL413" s="446"/>
      <c r="AYM413" s="446"/>
      <c r="AYN413" s="446"/>
      <c r="AYO413" s="446"/>
      <c r="AYP413" s="446"/>
      <c r="AYQ413" s="446"/>
      <c r="AYR413" s="446"/>
      <c r="AYS413" s="446"/>
      <c r="AYT413" s="446"/>
      <c r="AYU413" s="446"/>
      <c r="AYV413" s="446"/>
      <c r="AYW413" s="446"/>
      <c r="AYX413" s="446"/>
      <c r="AYY413" s="446"/>
      <c r="AYZ413" s="446"/>
      <c r="AZA413" s="446"/>
      <c r="AZB413" s="446"/>
      <c r="AZC413" s="446"/>
      <c r="AZD413" s="446"/>
      <c r="AZE413" s="446"/>
      <c r="AZF413" s="446"/>
      <c r="AZG413" s="446"/>
      <c r="AZH413" s="446"/>
      <c r="AZI413" s="446"/>
      <c r="AZJ413" s="446"/>
      <c r="AZK413" s="446"/>
      <c r="AZL413" s="446"/>
      <c r="AZM413" s="446"/>
      <c r="AZN413" s="446"/>
      <c r="AZO413" s="446"/>
      <c r="AZP413" s="446"/>
      <c r="AZQ413" s="446"/>
      <c r="AZR413" s="446"/>
      <c r="AZS413" s="446"/>
      <c r="AZT413" s="446"/>
      <c r="AZU413" s="446"/>
      <c r="AZV413" s="446"/>
      <c r="AZW413" s="446"/>
      <c r="AZX413" s="446"/>
      <c r="AZY413" s="446"/>
      <c r="AZZ413" s="446"/>
      <c r="BAA413" s="446"/>
      <c r="BAB413" s="446"/>
      <c r="BAC413" s="446"/>
      <c r="BAD413" s="446"/>
      <c r="BAE413" s="446"/>
      <c r="BAF413" s="446"/>
      <c r="BAG413" s="446"/>
      <c r="BAH413" s="446"/>
      <c r="BAI413" s="446"/>
      <c r="BAJ413" s="446"/>
      <c r="BAK413" s="446"/>
      <c r="BAL413" s="446"/>
      <c r="BAM413" s="446"/>
      <c r="BAN413" s="446"/>
      <c r="BAO413" s="446"/>
      <c r="BAP413" s="446"/>
      <c r="BAQ413" s="446"/>
      <c r="BAR413" s="446"/>
      <c r="BAS413" s="446"/>
      <c r="BAT413" s="446"/>
      <c r="BAU413" s="446"/>
      <c r="BAV413" s="446"/>
      <c r="BAW413" s="446"/>
      <c r="BAX413" s="446"/>
      <c r="BAY413" s="446"/>
      <c r="BAZ413" s="446"/>
      <c r="BBA413" s="446"/>
      <c r="BBB413" s="446"/>
      <c r="BBC413" s="446"/>
      <c r="BBD413" s="446"/>
      <c r="BBE413" s="446"/>
      <c r="BBF413" s="446"/>
      <c r="BBG413" s="446"/>
      <c r="BBH413" s="446"/>
      <c r="BBI413" s="446"/>
      <c r="BBJ413" s="446"/>
      <c r="BBK413" s="446"/>
      <c r="BBL413" s="446"/>
      <c r="BBM413" s="446"/>
      <c r="BBN413" s="446"/>
      <c r="BBO413" s="446"/>
      <c r="BBP413" s="446"/>
      <c r="BBQ413" s="446"/>
      <c r="BBR413" s="446"/>
      <c r="BBS413" s="446"/>
      <c r="BBT413" s="446"/>
      <c r="BBU413" s="446"/>
      <c r="BBV413" s="446"/>
      <c r="BBW413" s="446"/>
      <c r="BBX413" s="446"/>
      <c r="BBY413" s="446"/>
      <c r="BBZ413" s="446"/>
      <c r="BCA413" s="446"/>
      <c r="BCB413" s="446"/>
      <c r="BCC413" s="446"/>
      <c r="BCD413" s="446"/>
      <c r="BCE413" s="446"/>
      <c r="BCF413" s="446"/>
      <c r="BCG413" s="446"/>
      <c r="BCH413" s="446"/>
      <c r="BCI413" s="446"/>
      <c r="BCJ413" s="446"/>
      <c r="BCK413" s="446"/>
      <c r="BCL413" s="446"/>
      <c r="BCM413" s="446"/>
      <c r="BCN413" s="446"/>
      <c r="BCO413" s="446"/>
      <c r="BCP413" s="446"/>
      <c r="BCQ413" s="446"/>
      <c r="BCR413" s="446"/>
      <c r="BCS413" s="446"/>
      <c r="BCT413" s="446"/>
      <c r="BCU413" s="446"/>
      <c r="BCV413" s="446"/>
      <c r="BCW413" s="446"/>
      <c r="BCX413" s="446"/>
      <c r="BCY413" s="446"/>
      <c r="BCZ413" s="446"/>
      <c r="BDA413" s="446"/>
      <c r="BDB413" s="446"/>
      <c r="BDC413" s="446"/>
      <c r="BDD413" s="446"/>
      <c r="BDE413" s="446"/>
      <c r="BDF413" s="446"/>
      <c r="BDG413" s="446"/>
      <c r="BDH413" s="446"/>
      <c r="BDI413" s="446"/>
      <c r="BDJ413" s="446"/>
      <c r="BDK413" s="446"/>
      <c r="BDL413" s="446"/>
      <c r="BDM413" s="446"/>
      <c r="BDN413" s="446"/>
      <c r="BDO413" s="446"/>
      <c r="BDP413" s="446"/>
      <c r="BDQ413" s="446"/>
      <c r="BDR413" s="446"/>
      <c r="BDS413" s="446"/>
      <c r="BDT413" s="446"/>
      <c r="BDU413" s="446"/>
      <c r="BDV413" s="446"/>
      <c r="BDW413" s="446"/>
      <c r="BDX413" s="446"/>
      <c r="BDY413" s="446"/>
      <c r="BDZ413" s="446"/>
      <c r="BEA413" s="446"/>
      <c r="BEB413" s="446"/>
      <c r="BEC413" s="446"/>
      <c r="BED413" s="446"/>
      <c r="BEE413" s="446"/>
      <c r="BEF413" s="446"/>
      <c r="BEG413" s="446"/>
      <c r="BEH413" s="446"/>
      <c r="BEI413" s="446"/>
      <c r="BEJ413" s="446"/>
      <c r="BEK413" s="446"/>
      <c r="BEL413" s="446"/>
      <c r="BEM413" s="446"/>
      <c r="BEN413" s="446"/>
      <c r="BEO413" s="446"/>
      <c r="BEP413" s="446"/>
      <c r="BEQ413" s="446"/>
      <c r="BER413" s="446"/>
      <c r="BES413" s="446"/>
      <c r="BET413" s="446"/>
      <c r="BEU413" s="446"/>
      <c r="BEV413" s="446"/>
      <c r="BEW413" s="446"/>
      <c r="BEX413" s="446"/>
      <c r="BEY413" s="446"/>
      <c r="BEZ413" s="446"/>
      <c r="BFA413" s="446"/>
      <c r="BFB413" s="446"/>
      <c r="BFC413" s="446"/>
      <c r="BFD413" s="446"/>
      <c r="BFE413" s="446"/>
      <c r="BFF413" s="446"/>
      <c r="BFG413" s="446"/>
      <c r="BFH413" s="446"/>
      <c r="BFI413" s="446"/>
      <c r="BFJ413" s="446"/>
      <c r="BFK413" s="446"/>
      <c r="BFL413" s="446"/>
      <c r="BFM413" s="446"/>
      <c r="BFN413" s="446"/>
      <c r="BFO413" s="446"/>
      <c r="BFP413" s="446"/>
      <c r="BFQ413" s="446"/>
      <c r="BFR413" s="446"/>
      <c r="BFS413" s="446"/>
      <c r="BFT413" s="446"/>
      <c r="BFU413" s="446"/>
      <c r="BFV413" s="446"/>
      <c r="BFW413" s="446"/>
      <c r="BFX413" s="446"/>
      <c r="BFY413" s="446"/>
      <c r="BFZ413" s="446"/>
      <c r="BGA413" s="446"/>
      <c r="BGB413" s="446"/>
      <c r="BGC413" s="446"/>
      <c r="BGD413" s="446"/>
      <c r="BGE413" s="446"/>
      <c r="BGF413" s="446"/>
      <c r="BGG413" s="446"/>
      <c r="BGH413" s="446"/>
      <c r="BGI413" s="446"/>
      <c r="BGJ413" s="446"/>
      <c r="BGK413" s="446"/>
      <c r="BGL413" s="446"/>
      <c r="BGM413" s="446"/>
      <c r="BGN413" s="446"/>
      <c r="BGO413" s="446"/>
      <c r="BGP413" s="446"/>
      <c r="BGQ413" s="446"/>
      <c r="BGR413" s="446"/>
      <c r="BGS413" s="446"/>
      <c r="BGT413" s="446"/>
      <c r="BGU413" s="446"/>
      <c r="BGV413" s="446"/>
      <c r="BGW413" s="446"/>
      <c r="BGX413" s="446"/>
      <c r="BGY413" s="446"/>
      <c r="BGZ413" s="446"/>
      <c r="BHA413" s="446"/>
      <c r="BHB413" s="446"/>
      <c r="BHC413" s="446"/>
      <c r="BHD413" s="446"/>
      <c r="BHE413" s="446"/>
      <c r="BHF413" s="446"/>
      <c r="BHG413" s="446"/>
      <c r="BHH413" s="446"/>
      <c r="BHI413" s="446"/>
      <c r="BHJ413" s="446"/>
      <c r="BHK413" s="446"/>
      <c r="BHL413" s="446"/>
      <c r="BHM413" s="446"/>
      <c r="BHN413" s="446"/>
      <c r="BHO413" s="446"/>
      <c r="BHP413" s="446"/>
      <c r="BHQ413" s="446"/>
      <c r="BHR413" s="446"/>
      <c r="BHS413" s="446"/>
      <c r="BHT413" s="446"/>
      <c r="BHU413" s="446"/>
      <c r="BHV413" s="446"/>
      <c r="BHW413" s="446"/>
      <c r="BHX413" s="446"/>
      <c r="BHY413" s="446"/>
      <c r="BHZ413" s="446"/>
      <c r="BIA413" s="446"/>
      <c r="BIB413" s="446"/>
      <c r="BIC413" s="446"/>
      <c r="BID413" s="446"/>
      <c r="BIE413" s="446"/>
      <c r="BIF413" s="446"/>
      <c r="BIG413" s="446"/>
      <c r="BIH413" s="446"/>
      <c r="BII413" s="446"/>
      <c r="BIJ413" s="446"/>
      <c r="BIK413" s="446"/>
      <c r="BIL413" s="446"/>
      <c r="BIM413" s="446"/>
      <c r="BIN413" s="446"/>
      <c r="BIO413" s="446"/>
      <c r="BIP413" s="446"/>
      <c r="BIQ413" s="446"/>
      <c r="BIR413" s="446"/>
      <c r="BIS413" s="446"/>
      <c r="BIT413" s="446"/>
      <c r="BIU413" s="446"/>
      <c r="BIV413" s="446"/>
      <c r="BIW413" s="446"/>
      <c r="BIX413" s="446"/>
      <c r="BIY413" s="446"/>
      <c r="BIZ413" s="446"/>
      <c r="BJA413" s="446"/>
      <c r="BJB413" s="446"/>
      <c r="BJC413" s="446"/>
      <c r="BJD413" s="446"/>
      <c r="BJE413" s="446"/>
      <c r="BJF413" s="446"/>
      <c r="BJG413" s="446"/>
      <c r="BJH413" s="446"/>
      <c r="BJI413" s="446"/>
      <c r="BJJ413" s="446"/>
      <c r="BJK413" s="446"/>
      <c r="BJL413" s="446"/>
      <c r="BJM413" s="446"/>
      <c r="BJN413" s="446"/>
      <c r="BJO413" s="446"/>
      <c r="BJP413" s="446"/>
      <c r="BJQ413" s="446"/>
      <c r="BJR413" s="446"/>
      <c r="BJS413" s="446"/>
      <c r="BJT413" s="446"/>
      <c r="BJU413" s="446"/>
      <c r="BJV413" s="446"/>
      <c r="BJW413" s="446"/>
      <c r="BJX413" s="446"/>
      <c r="BJY413" s="446"/>
      <c r="BJZ413" s="446"/>
      <c r="BKA413" s="446"/>
      <c r="BKB413" s="446"/>
      <c r="BKC413" s="446"/>
      <c r="BKD413" s="446"/>
      <c r="BKE413" s="446"/>
      <c r="BKF413" s="446"/>
      <c r="BKG413" s="446"/>
      <c r="BKH413" s="446"/>
      <c r="BKI413" s="446"/>
      <c r="BKJ413" s="446"/>
      <c r="BKK413" s="446"/>
      <c r="BKL413" s="446"/>
      <c r="BKM413" s="446"/>
      <c r="BKN413" s="446"/>
      <c r="BKO413" s="446"/>
      <c r="BKP413" s="446"/>
      <c r="BKQ413" s="446"/>
      <c r="BKR413" s="446"/>
      <c r="BKS413" s="446"/>
      <c r="BKT413" s="446"/>
      <c r="BKU413" s="446"/>
      <c r="BKV413" s="446"/>
      <c r="BKW413" s="446"/>
      <c r="BKX413" s="446"/>
      <c r="BKY413" s="446"/>
      <c r="BKZ413" s="446"/>
      <c r="BLA413" s="446"/>
      <c r="BLB413" s="446"/>
      <c r="BLC413" s="446"/>
      <c r="BLD413" s="446"/>
      <c r="BLE413" s="446"/>
      <c r="BLF413" s="446"/>
      <c r="BLG413" s="446"/>
      <c r="BLH413" s="446"/>
      <c r="BLI413" s="446"/>
      <c r="BLJ413" s="446"/>
      <c r="BLK413" s="446"/>
      <c r="BLL413" s="446"/>
      <c r="BLM413" s="446"/>
      <c r="BLN413" s="446"/>
      <c r="BLO413" s="446"/>
      <c r="BLP413" s="446"/>
      <c r="BLQ413" s="446"/>
      <c r="BLR413" s="446"/>
      <c r="BLS413" s="446"/>
      <c r="BLT413" s="446"/>
      <c r="BLU413" s="446"/>
      <c r="BLV413" s="446"/>
      <c r="BLW413" s="446"/>
      <c r="BLX413" s="446"/>
      <c r="BLY413" s="446"/>
      <c r="BLZ413" s="446"/>
      <c r="BMA413" s="446"/>
      <c r="BMB413" s="446"/>
      <c r="BMC413" s="446"/>
      <c r="BMD413" s="446"/>
      <c r="BME413" s="446"/>
      <c r="BMF413" s="446"/>
      <c r="BMG413" s="446"/>
      <c r="BMH413" s="446"/>
      <c r="BMI413" s="446"/>
      <c r="BMJ413" s="446"/>
      <c r="BMK413" s="446"/>
      <c r="BML413" s="446"/>
      <c r="BMM413" s="446"/>
      <c r="BMN413" s="446"/>
      <c r="BMO413" s="446"/>
      <c r="BMP413" s="446"/>
      <c r="BMQ413" s="446"/>
      <c r="BMR413" s="446"/>
      <c r="BMS413" s="446"/>
      <c r="BMT413" s="446"/>
      <c r="BMU413" s="446"/>
      <c r="BMV413" s="446"/>
      <c r="BMW413" s="446"/>
      <c r="BMX413" s="446"/>
      <c r="BMY413" s="446"/>
      <c r="BMZ413" s="446"/>
      <c r="BNA413" s="446"/>
      <c r="BNB413" s="446"/>
      <c r="BNC413" s="446"/>
      <c r="BND413" s="446"/>
      <c r="BNE413" s="446"/>
      <c r="BNF413" s="446"/>
      <c r="BNG413" s="446"/>
      <c r="BNH413" s="446"/>
      <c r="BNI413" s="446"/>
      <c r="BNJ413" s="446"/>
      <c r="BNK413" s="446"/>
      <c r="BNL413" s="446"/>
      <c r="BNM413" s="446"/>
      <c r="BNN413" s="446"/>
      <c r="BNO413" s="446"/>
      <c r="BNP413" s="446"/>
      <c r="BNQ413" s="446"/>
      <c r="BNR413" s="446"/>
      <c r="BNS413" s="446"/>
      <c r="BNT413" s="446"/>
      <c r="BNU413" s="446"/>
      <c r="BNV413" s="446"/>
      <c r="BNW413" s="446"/>
      <c r="BNX413" s="446"/>
      <c r="BNY413" s="446"/>
      <c r="BNZ413" s="446"/>
      <c r="BOA413" s="446"/>
      <c r="BOB413" s="446"/>
      <c r="BOC413" s="446"/>
      <c r="BOD413" s="446"/>
      <c r="BOE413" s="446"/>
      <c r="BOF413" s="446"/>
      <c r="BOG413" s="446"/>
      <c r="BOH413" s="446"/>
      <c r="BOI413" s="446"/>
      <c r="BOJ413" s="446"/>
      <c r="BOK413" s="446"/>
      <c r="BOL413" s="446"/>
      <c r="BOM413" s="446"/>
      <c r="BON413" s="446"/>
      <c r="BOO413" s="446"/>
      <c r="BOP413" s="446"/>
      <c r="BOQ413" s="446"/>
      <c r="BOR413" s="446"/>
      <c r="BOS413" s="446"/>
      <c r="BOT413" s="446"/>
      <c r="BOU413" s="446"/>
      <c r="BOV413" s="446"/>
      <c r="BOW413" s="446"/>
      <c r="BOX413" s="446"/>
      <c r="BOY413" s="446"/>
      <c r="BOZ413" s="446"/>
      <c r="BPA413" s="446"/>
      <c r="BPB413" s="446"/>
      <c r="BPC413" s="446"/>
      <c r="BPD413" s="446"/>
      <c r="BPE413" s="446"/>
      <c r="BPF413" s="446"/>
      <c r="BPG413" s="446"/>
      <c r="BPH413" s="446"/>
      <c r="BPI413" s="446"/>
      <c r="BPJ413" s="446"/>
      <c r="BPK413" s="446"/>
      <c r="BPL413" s="446"/>
      <c r="BPM413" s="446"/>
      <c r="BPN413" s="446"/>
      <c r="BPO413" s="446"/>
      <c r="BPP413" s="446"/>
      <c r="BPQ413" s="446"/>
      <c r="BPR413" s="446"/>
      <c r="BPS413" s="446"/>
      <c r="BPT413" s="446"/>
      <c r="BPU413" s="446"/>
      <c r="BPV413" s="446"/>
      <c r="BPW413" s="446"/>
      <c r="BPX413" s="446"/>
      <c r="BPY413" s="446"/>
      <c r="BPZ413" s="446"/>
      <c r="BQA413" s="446"/>
      <c r="BQB413" s="446"/>
      <c r="BQC413" s="446"/>
      <c r="BQD413" s="446"/>
      <c r="BQE413" s="446"/>
      <c r="BQF413" s="446"/>
      <c r="BQG413" s="446"/>
      <c r="BQH413" s="446"/>
      <c r="BQI413" s="446"/>
      <c r="BQJ413" s="446"/>
      <c r="BQK413" s="446"/>
      <c r="BQL413" s="446"/>
      <c r="BQM413" s="446"/>
      <c r="BQN413" s="446"/>
      <c r="BQO413" s="446"/>
      <c r="BQP413" s="446"/>
      <c r="BQQ413" s="446"/>
      <c r="BQR413" s="446"/>
      <c r="BQS413" s="446"/>
      <c r="BQT413" s="446"/>
      <c r="BQU413" s="446"/>
      <c r="BQV413" s="446"/>
      <c r="BQW413" s="446"/>
      <c r="BQX413" s="446"/>
      <c r="BQY413" s="446"/>
      <c r="BQZ413" s="446"/>
      <c r="BRA413" s="446"/>
      <c r="BRB413" s="446"/>
      <c r="BRC413" s="446"/>
      <c r="BRD413" s="446"/>
      <c r="BRE413" s="446"/>
      <c r="BRF413" s="446"/>
      <c r="BRG413" s="446"/>
      <c r="BRH413" s="446"/>
      <c r="BRI413" s="446"/>
      <c r="BRJ413" s="446"/>
      <c r="BRK413" s="446"/>
      <c r="BRL413" s="446"/>
      <c r="BRM413" s="446"/>
      <c r="BRN413" s="446"/>
      <c r="BRO413" s="446"/>
      <c r="BRP413" s="446"/>
      <c r="BRQ413" s="446"/>
      <c r="BRR413" s="446"/>
      <c r="BRS413" s="446"/>
      <c r="BRT413" s="446"/>
      <c r="BRU413" s="446"/>
      <c r="BRV413" s="446"/>
      <c r="BRW413" s="446"/>
      <c r="BRX413" s="446"/>
      <c r="BRY413" s="446"/>
      <c r="BRZ413" s="446"/>
      <c r="BSA413" s="446"/>
      <c r="BSB413" s="446"/>
      <c r="BSC413" s="446"/>
      <c r="BSD413" s="446"/>
      <c r="BSE413" s="446"/>
      <c r="BSF413" s="446"/>
      <c r="BSG413" s="446"/>
      <c r="BSH413" s="446"/>
      <c r="BSI413" s="446"/>
      <c r="BSJ413" s="446"/>
      <c r="BSK413" s="446"/>
      <c r="BSL413" s="446"/>
      <c r="BSM413" s="446"/>
      <c r="BSN413" s="446"/>
      <c r="BSO413" s="446"/>
      <c r="BSP413" s="446"/>
      <c r="BSQ413" s="446"/>
      <c r="BSR413" s="446"/>
      <c r="BSS413" s="446"/>
      <c r="BST413" s="446"/>
      <c r="BSU413" s="446"/>
      <c r="BSV413" s="446"/>
      <c r="BSW413" s="446"/>
      <c r="BSX413" s="446"/>
      <c r="BSY413" s="446"/>
      <c r="BSZ413" s="446"/>
      <c r="BTA413" s="446"/>
      <c r="BTB413" s="446"/>
      <c r="BTC413" s="446"/>
      <c r="BTD413" s="446"/>
      <c r="BTE413" s="446"/>
      <c r="BTF413" s="446"/>
      <c r="BTG413" s="446"/>
      <c r="BTH413" s="446"/>
      <c r="BTI413" s="446"/>
      <c r="BTJ413" s="446"/>
      <c r="BTK413" s="446"/>
      <c r="BTL413" s="446"/>
      <c r="BTM413" s="446"/>
      <c r="BTN413" s="446"/>
      <c r="BTO413" s="446"/>
      <c r="BTP413" s="446"/>
      <c r="BTQ413" s="446"/>
      <c r="BTR413" s="446"/>
      <c r="BTS413" s="446"/>
      <c r="BTT413" s="446"/>
      <c r="BTU413" s="446"/>
      <c r="BTV413" s="446"/>
      <c r="BTW413" s="446"/>
      <c r="BTX413" s="446"/>
      <c r="BTY413" s="446"/>
      <c r="BTZ413" s="446"/>
      <c r="BUA413" s="446"/>
      <c r="BUB413" s="446"/>
      <c r="BUC413" s="446"/>
      <c r="BUD413" s="446"/>
      <c r="BUE413" s="446"/>
      <c r="BUF413" s="446"/>
      <c r="BUG413" s="446"/>
      <c r="BUH413" s="446"/>
      <c r="BUI413" s="446"/>
      <c r="BUJ413" s="446"/>
      <c r="BUK413" s="446"/>
      <c r="BUL413" s="446"/>
      <c r="BUM413" s="446"/>
      <c r="BUN413" s="446"/>
      <c r="BUO413" s="446"/>
      <c r="BUP413" s="446"/>
      <c r="BUQ413" s="446"/>
      <c r="BUR413" s="446"/>
      <c r="BUS413" s="446"/>
      <c r="BUT413" s="446"/>
      <c r="BUU413" s="446"/>
      <c r="BUV413" s="446"/>
      <c r="BUW413" s="446"/>
      <c r="BUX413" s="446"/>
      <c r="BUY413" s="446"/>
      <c r="BUZ413" s="446"/>
      <c r="BVA413" s="446"/>
      <c r="BVB413" s="446"/>
      <c r="BVC413" s="446"/>
      <c r="BVD413" s="446"/>
      <c r="BVE413" s="446"/>
      <c r="BVF413" s="446"/>
      <c r="BVG413" s="446"/>
      <c r="BVH413" s="446"/>
      <c r="BVI413" s="446"/>
      <c r="BVJ413" s="446"/>
      <c r="BVK413" s="446"/>
      <c r="BVL413" s="446"/>
      <c r="BVM413" s="446"/>
      <c r="BVN413" s="446"/>
      <c r="BVO413" s="446"/>
      <c r="BVP413" s="446"/>
      <c r="BVQ413" s="446"/>
      <c r="BVR413" s="446"/>
      <c r="BVS413" s="446"/>
      <c r="BVT413" s="446"/>
      <c r="BVU413" s="446"/>
      <c r="BVV413" s="446"/>
      <c r="BVW413" s="446"/>
      <c r="BVX413" s="446"/>
      <c r="BVY413" s="446"/>
      <c r="BVZ413" s="446"/>
      <c r="BWA413" s="446"/>
      <c r="BWB413" s="446"/>
      <c r="BWC413" s="446"/>
      <c r="BWD413" s="446"/>
      <c r="BWE413" s="446"/>
      <c r="BWF413" s="446"/>
      <c r="BWG413" s="446"/>
      <c r="BWH413" s="446"/>
      <c r="BWI413" s="446"/>
      <c r="BWJ413" s="446"/>
      <c r="BWK413" s="446"/>
      <c r="BWL413" s="446"/>
      <c r="BWM413" s="446"/>
      <c r="BWN413" s="446"/>
      <c r="BWO413" s="446"/>
      <c r="BWP413" s="446"/>
      <c r="BWQ413" s="446"/>
      <c r="BWR413" s="446"/>
      <c r="BWS413" s="446"/>
      <c r="BWT413" s="446"/>
      <c r="BWU413" s="446"/>
      <c r="BWV413" s="446"/>
      <c r="BWW413" s="446"/>
      <c r="BWX413" s="446"/>
      <c r="BWY413" s="446"/>
      <c r="BWZ413" s="446"/>
      <c r="BXA413" s="446"/>
      <c r="BXB413" s="446"/>
      <c r="BXC413" s="446"/>
      <c r="BXD413" s="446"/>
      <c r="BXE413" s="446"/>
      <c r="BXF413" s="446"/>
      <c r="BXG413" s="446"/>
      <c r="BXH413" s="446"/>
      <c r="BXI413" s="446"/>
      <c r="BXJ413" s="446"/>
      <c r="BXK413" s="446"/>
      <c r="BXL413" s="446"/>
      <c r="BXM413" s="446"/>
      <c r="BXN413" s="446"/>
      <c r="BXO413" s="446"/>
      <c r="BXP413" s="446"/>
      <c r="BXQ413" s="446"/>
      <c r="BXR413" s="446"/>
      <c r="BXS413" s="446"/>
      <c r="BXT413" s="446"/>
      <c r="BXU413" s="446"/>
      <c r="BXV413" s="446"/>
      <c r="BXW413" s="446"/>
      <c r="BXX413" s="446"/>
      <c r="BXY413" s="446"/>
      <c r="BXZ413" s="446"/>
      <c r="BYA413" s="446"/>
      <c r="BYB413" s="446"/>
      <c r="BYC413" s="446"/>
      <c r="BYD413" s="446"/>
      <c r="BYE413" s="446"/>
      <c r="BYF413" s="446"/>
      <c r="BYG413" s="446"/>
      <c r="BYH413" s="446"/>
      <c r="BYI413" s="446"/>
      <c r="BYJ413" s="446"/>
      <c r="BYK413" s="446"/>
      <c r="BYL413" s="446"/>
      <c r="BYM413" s="446"/>
      <c r="BYN413" s="446"/>
      <c r="BYO413" s="446"/>
      <c r="BYP413" s="446"/>
      <c r="BYQ413" s="446"/>
      <c r="BYR413" s="446"/>
      <c r="BYS413" s="446"/>
      <c r="BYT413" s="446"/>
      <c r="BYU413" s="446"/>
      <c r="BYV413" s="446"/>
      <c r="BYW413" s="446"/>
      <c r="BYX413" s="446"/>
      <c r="BYY413" s="446"/>
      <c r="BYZ413" s="446"/>
      <c r="BZA413" s="446"/>
      <c r="BZB413" s="446"/>
      <c r="BZC413" s="446"/>
      <c r="BZD413" s="446"/>
      <c r="BZE413" s="446"/>
      <c r="BZF413" s="446"/>
      <c r="BZG413" s="446"/>
      <c r="BZH413" s="446"/>
      <c r="BZI413" s="446"/>
      <c r="BZJ413" s="446"/>
      <c r="BZK413" s="446"/>
      <c r="BZL413" s="446"/>
      <c r="BZM413" s="446"/>
      <c r="BZN413" s="446"/>
      <c r="BZO413" s="446"/>
      <c r="BZP413" s="446"/>
      <c r="BZQ413" s="446"/>
      <c r="BZR413" s="446"/>
      <c r="BZS413" s="446"/>
      <c r="BZT413" s="446"/>
      <c r="BZU413" s="446"/>
      <c r="BZV413" s="446"/>
      <c r="BZW413" s="446"/>
      <c r="BZX413" s="446"/>
      <c r="BZY413" s="446"/>
      <c r="BZZ413" s="446"/>
      <c r="CAA413" s="446"/>
      <c r="CAB413" s="446"/>
      <c r="CAC413" s="446"/>
      <c r="CAD413" s="446"/>
      <c r="CAE413" s="446"/>
      <c r="CAF413" s="446"/>
      <c r="CAG413" s="446"/>
      <c r="CAH413" s="446"/>
      <c r="CAI413" s="446"/>
      <c r="CAJ413" s="446"/>
      <c r="CAK413" s="446"/>
      <c r="CAL413" s="446"/>
      <c r="CAM413" s="446"/>
      <c r="CAN413" s="446"/>
      <c r="CAO413" s="446"/>
      <c r="CAP413" s="446"/>
      <c r="CAQ413" s="446"/>
      <c r="CAR413" s="446"/>
      <c r="CAS413" s="446"/>
      <c r="CAT413" s="446"/>
      <c r="CAU413" s="446"/>
      <c r="CAV413" s="446"/>
      <c r="CAW413" s="446"/>
      <c r="CAX413" s="446"/>
      <c r="CAY413" s="446"/>
      <c r="CAZ413" s="446"/>
      <c r="CBA413" s="446"/>
      <c r="CBB413" s="446"/>
      <c r="CBC413" s="446"/>
      <c r="CBD413" s="446"/>
      <c r="CBE413" s="446"/>
      <c r="CBF413" s="446"/>
      <c r="CBG413" s="446"/>
      <c r="CBH413" s="446"/>
      <c r="CBI413" s="446"/>
      <c r="CBJ413" s="446"/>
      <c r="CBK413" s="446"/>
      <c r="CBL413" s="446"/>
      <c r="CBM413" s="446"/>
      <c r="CBN413" s="446"/>
      <c r="CBO413" s="446"/>
      <c r="CBP413" s="446"/>
      <c r="CBQ413" s="446"/>
      <c r="CBR413" s="446"/>
      <c r="CBS413" s="446"/>
      <c r="CBT413" s="446"/>
      <c r="CBU413" s="446"/>
      <c r="CBV413" s="446"/>
      <c r="CBW413" s="446"/>
      <c r="CBX413" s="446"/>
      <c r="CBY413" s="446"/>
      <c r="CBZ413" s="446"/>
      <c r="CCA413" s="446"/>
      <c r="CCB413" s="446"/>
      <c r="CCC413" s="446"/>
      <c r="CCD413" s="446"/>
      <c r="CCE413" s="446"/>
      <c r="CCF413" s="446"/>
      <c r="CCG413" s="446"/>
      <c r="CCH413" s="446"/>
      <c r="CCI413" s="446"/>
      <c r="CCJ413" s="446"/>
      <c r="CCK413" s="446"/>
      <c r="CCL413" s="446"/>
      <c r="CCM413" s="446"/>
      <c r="CCN413" s="446"/>
      <c r="CCO413" s="446"/>
      <c r="CCP413" s="446"/>
      <c r="CCQ413" s="446"/>
      <c r="CCR413" s="446"/>
      <c r="CCS413" s="446"/>
      <c r="CCT413" s="446"/>
      <c r="CCU413" s="446"/>
      <c r="CCV413" s="446"/>
      <c r="CCW413" s="446"/>
      <c r="CCX413" s="446"/>
      <c r="CCY413" s="446"/>
      <c r="CCZ413" s="446"/>
      <c r="CDA413" s="446"/>
      <c r="CDB413" s="446"/>
      <c r="CDC413" s="446"/>
      <c r="CDD413" s="446"/>
      <c r="CDE413" s="446"/>
      <c r="CDF413" s="446"/>
      <c r="CDG413" s="446"/>
      <c r="CDH413" s="446"/>
      <c r="CDI413" s="446"/>
      <c r="CDJ413" s="446"/>
      <c r="CDK413" s="446"/>
      <c r="CDL413" s="446"/>
      <c r="CDM413" s="446"/>
      <c r="CDN413" s="446"/>
      <c r="CDO413" s="446"/>
      <c r="CDP413" s="446"/>
      <c r="CDQ413" s="446"/>
      <c r="CDR413" s="446"/>
      <c r="CDS413" s="446"/>
      <c r="CDT413" s="446"/>
      <c r="CDU413" s="446"/>
      <c r="CDV413" s="446"/>
      <c r="CDW413" s="446"/>
      <c r="CDX413" s="446"/>
      <c r="CDY413" s="446"/>
      <c r="CDZ413" s="446"/>
      <c r="CEA413" s="446"/>
      <c r="CEB413" s="446"/>
      <c r="CEC413" s="446"/>
      <c r="CED413" s="446"/>
      <c r="CEE413" s="446"/>
      <c r="CEF413" s="446"/>
      <c r="CEG413" s="446"/>
      <c r="CEH413" s="446"/>
      <c r="CEI413" s="446"/>
      <c r="CEJ413" s="446"/>
      <c r="CEK413" s="446"/>
      <c r="CEL413" s="446"/>
      <c r="CEM413" s="446"/>
      <c r="CEN413" s="446"/>
      <c r="CEO413" s="446"/>
      <c r="CEP413" s="446"/>
      <c r="CEQ413" s="446"/>
      <c r="CER413" s="446"/>
      <c r="CES413" s="446"/>
      <c r="CET413" s="446"/>
      <c r="CEU413" s="446"/>
      <c r="CEV413" s="446"/>
      <c r="CEW413" s="446"/>
      <c r="CEX413" s="446"/>
      <c r="CEY413" s="446"/>
      <c r="CEZ413" s="446"/>
      <c r="CFA413" s="446"/>
      <c r="CFB413" s="446"/>
      <c r="CFC413" s="446"/>
      <c r="CFD413" s="446"/>
      <c r="CFE413" s="446"/>
      <c r="CFF413" s="446"/>
      <c r="CFG413" s="446"/>
      <c r="CFH413" s="446"/>
      <c r="CFI413" s="446"/>
      <c r="CFJ413" s="446"/>
      <c r="CFK413" s="446"/>
      <c r="CFL413" s="446"/>
      <c r="CFM413" s="446"/>
      <c r="CFN413" s="446"/>
      <c r="CFO413" s="446"/>
      <c r="CFP413" s="446"/>
      <c r="CFQ413" s="446"/>
      <c r="CFR413" s="446"/>
      <c r="CFS413" s="446"/>
      <c r="CFT413" s="446"/>
      <c r="CFU413" s="446"/>
      <c r="CFV413" s="446"/>
      <c r="CFW413" s="446"/>
      <c r="CFX413" s="446"/>
      <c r="CFY413" s="446"/>
      <c r="CFZ413" s="446"/>
      <c r="CGA413" s="446"/>
      <c r="CGB413" s="446"/>
      <c r="CGC413" s="446"/>
      <c r="CGD413" s="446"/>
      <c r="CGE413" s="446"/>
      <c r="CGF413" s="446"/>
      <c r="CGG413" s="446"/>
      <c r="CGH413" s="446"/>
      <c r="CGI413" s="446"/>
      <c r="CGJ413" s="446"/>
      <c r="CGK413" s="446"/>
      <c r="CGL413" s="446"/>
      <c r="CGM413" s="446"/>
      <c r="CGN413" s="446"/>
      <c r="CGO413" s="446"/>
      <c r="CGP413" s="446"/>
      <c r="CGQ413" s="446"/>
      <c r="CGR413" s="446"/>
      <c r="CGS413" s="446"/>
      <c r="CGT413" s="446"/>
      <c r="CGU413" s="446"/>
      <c r="CGV413" s="446"/>
      <c r="CGW413" s="446"/>
      <c r="CGX413" s="446"/>
      <c r="CGY413" s="446"/>
      <c r="CGZ413" s="446"/>
      <c r="CHA413" s="446"/>
      <c r="CHB413" s="446"/>
      <c r="CHC413" s="446"/>
      <c r="CHD413" s="446"/>
      <c r="CHE413" s="446"/>
      <c r="CHF413" s="446"/>
      <c r="CHG413" s="446"/>
      <c r="CHH413" s="446"/>
      <c r="CHI413" s="446"/>
      <c r="CHJ413" s="446"/>
      <c r="CHK413" s="446"/>
      <c r="CHL413" s="446"/>
      <c r="CHM413" s="446"/>
      <c r="CHN413" s="446"/>
      <c r="CHO413" s="446"/>
      <c r="CHP413" s="446"/>
      <c r="CHQ413" s="446"/>
      <c r="CHR413" s="446"/>
      <c r="CHS413" s="446"/>
      <c r="CHT413" s="446"/>
      <c r="CHU413" s="446"/>
      <c r="CHV413" s="446"/>
      <c r="CHW413" s="446"/>
      <c r="CHX413" s="446"/>
      <c r="CHY413" s="446"/>
      <c r="CHZ413" s="446"/>
      <c r="CIA413" s="446"/>
      <c r="CIB413" s="446"/>
      <c r="CIC413" s="446"/>
      <c r="CID413" s="446"/>
      <c r="CIE413" s="446"/>
      <c r="CIF413" s="446"/>
      <c r="CIG413" s="446"/>
      <c r="CIH413" s="446"/>
      <c r="CII413" s="446"/>
      <c r="CIJ413" s="446"/>
      <c r="CIK413" s="446"/>
      <c r="CIL413" s="446"/>
      <c r="CIM413" s="446"/>
      <c r="CIN413" s="446"/>
      <c r="CIO413" s="446"/>
      <c r="CIP413" s="446"/>
      <c r="CIQ413" s="446"/>
      <c r="CIR413" s="446"/>
      <c r="CIS413" s="446"/>
      <c r="CIT413" s="446"/>
      <c r="CIU413" s="446"/>
      <c r="CIV413" s="446"/>
      <c r="CIW413" s="446"/>
      <c r="CIX413" s="446"/>
      <c r="CIY413" s="446"/>
      <c r="CIZ413" s="446"/>
      <c r="CJA413" s="446"/>
      <c r="CJB413" s="446"/>
      <c r="CJC413" s="446"/>
      <c r="CJD413" s="446"/>
      <c r="CJE413" s="446"/>
      <c r="CJF413" s="446"/>
      <c r="CJG413" s="446"/>
      <c r="CJH413" s="446"/>
      <c r="CJI413" s="446"/>
      <c r="CJJ413" s="446"/>
      <c r="CJK413" s="446"/>
      <c r="CJL413" s="446"/>
      <c r="CJM413" s="446"/>
      <c r="CJN413" s="446"/>
      <c r="CJO413" s="446"/>
      <c r="CJP413" s="446"/>
      <c r="CJQ413" s="446"/>
      <c r="CJR413" s="446"/>
      <c r="CJS413" s="446"/>
      <c r="CJT413" s="446"/>
      <c r="CJU413" s="446"/>
      <c r="CJV413" s="446"/>
      <c r="CJW413" s="446"/>
      <c r="CJX413" s="446"/>
      <c r="CJY413" s="446"/>
      <c r="CJZ413" s="446"/>
      <c r="CKA413" s="446"/>
      <c r="CKB413" s="446"/>
      <c r="CKC413" s="446"/>
      <c r="CKD413" s="446"/>
      <c r="CKE413" s="446"/>
      <c r="CKF413" s="446"/>
      <c r="CKG413" s="446"/>
      <c r="CKH413" s="446"/>
      <c r="CKI413" s="446"/>
      <c r="CKJ413" s="446"/>
      <c r="CKK413" s="446"/>
      <c r="CKL413" s="446"/>
      <c r="CKM413" s="446"/>
      <c r="CKN413" s="446"/>
      <c r="CKO413" s="446"/>
      <c r="CKP413" s="446"/>
      <c r="CKQ413" s="446"/>
      <c r="CKR413" s="446"/>
      <c r="CKS413" s="446"/>
      <c r="CKT413" s="446"/>
      <c r="CKU413" s="446"/>
      <c r="CKV413" s="446"/>
      <c r="CKW413" s="446"/>
      <c r="CKX413" s="446"/>
      <c r="CKY413" s="446"/>
      <c r="CKZ413" s="446"/>
      <c r="CLA413" s="446"/>
      <c r="CLB413" s="446"/>
      <c r="CLC413" s="446"/>
      <c r="CLD413" s="446"/>
      <c r="CLE413" s="446"/>
      <c r="CLF413" s="446"/>
      <c r="CLG413" s="446"/>
      <c r="CLH413" s="446"/>
      <c r="CLI413" s="446"/>
      <c r="CLJ413" s="446"/>
      <c r="CLK413" s="446"/>
      <c r="CLL413" s="446"/>
      <c r="CLM413" s="446"/>
      <c r="CLN413" s="446"/>
      <c r="CLO413" s="446"/>
      <c r="CLP413" s="446"/>
      <c r="CLQ413" s="446"/>
      <c r="CLR413" s="446"/>
      <c r="CLS413" s="446"/>
      <c r="CLT413" s="446"/>
      <c r="CLU413" s="446"/>
      <c r="CLV413" s="446"/>
      <c r="CLW413" s="446"/>
      <c r="CLX413" s="446"/>
      <c r="CLY413" s="446"/>
      <c r="CLZ413" s="446"/>
      <c r="CMA413" s="446"/>
      <c r="CMB413" s="446"/>
      <c r="CMC413" s="446"/>
      <c r="CMD413" s="446"/>
      <c r="CME413" s="446"/>
      <c r="CMF413" s="446"/>
      <c r="CMG413" s="446"/>
      <c r="CMH413" s="446"/>
      <c r="CMI413" s="446"/>
      <c r="CMJ413" s="446"/>
      <c r="CMK413" s="446"/>
      <c r="CML413" s="446"/>
      <c r="CMM413" s="446"/>
      <c r="CMN413" s="446"/>
      <c r="CMO413" s="446"/>
      <c r="CMP413" s="446"/>
      <c r="CMQ413" s="446"/>
      <c r="CMR413" s="446"/>
      <c r="CMS413" s="446"/>
      <c r="CMT413" s="446"/>
      <c r="CMU413" s="446"/>
      <c r="CMV413" s="446"/>
      <c r="CMW413" s="446"/>
      <c r="CMX413" s="446"/>
      <c r="CMY413" s="446"/>
      <c r="CMZ413" s="446"/>
      <c r="CNA413" s="446"/>
      <c r="CNB413" s="446"/>
      <c r="CNC413" s="446"/>
      <c r="CND413" s="446"/>
      <c r="CNE413" s="446"/>
      <c r="CNF413" s="446"/>
      <c r="CNG413" s="446"/>
      <c r="CNH413" s="446"/>
      <c r="CNI413" s="446"/>
      <c r="CNJ413" s="446"/>
      <c r="CNK413" s="446"/>
      <c r="CNL413" s="446"/>
      <c r="CNM413" s="446"/>
      <c r="CNN413" s="446"/>
      <c r="CNO413" s="446"/>
      <c r="CNP413" s="446"/>
      <c r="CNQ413" s="446"/>
      <c r="CNR413" s="446"/>
      <c r="CNS413" s="446"/>
      <c r="CNT413" s="446"/>
      <c r="CNU413" s="446"/>
      <c r="CNV413" s="446"/>
      <c r="CNW413" s="446"/>
      <c r="CNX413" s="446"/>
      <c r="CNY413" s="446"/>
      <c r="CNZ413" s="446"/>
      <c r="COA413" s="446"/>
      <c r="COB413" s="446"/>
      <c r="COC413" s="446"/>
      <c r="COD413" s="446"/>
      <c r="COE413" s="446"/>
      <c r="COF413" s="446"/>
      <c r="COG413" s="446"/>
      <c r="COH413" s="446"/>
      <c r="COI413" s="446"/>
      <c r="COJ413" s="446"/>
      <c r="COK413" s="446"/>
      <c r="COL413" s="446"/>
      <c r="COM413" s="446"/>
      <c r="CON413" s="446"/>
      <c r="COO413" s="446"/>
      <c r="COP413" s="446"/>
      <c r="COQ413" s="446"/>
      <c r="COR413" s="446"/>
      <c r="COS413" s="446"/>
      <c r="COT413" s="446"/>
      <c r="COU413" s="446"/>
      <c r="COV413" s="446"/>
      <c r="COW413" s="446"/>
      <c r="COX413" s="446"/>
      <c r="COY413" s="446"/>
      <c r="COZ413" s="446"/>
      <c r="CPA413" s="446"/>
      <c r="CPB413" s="446"/>
      <c r="CPC413" s="446"/>
      <c r="CPD413" s="446"/>
      <c r="CPE413" s="446"/>
      <c r="CPF413" s="446"/>
      <c r="CPG413" s="446"/>
      <c r="CPH413" s="446"/>
      <c r="CPI413" s="446"/>
      <c r="CPJ413" s="446"/>
      <c r="CPK413" s="446"/>
      <c r="CPL413" s="446"/>
      <c r="CPM413" s="446"/>
      <c r="CPN413" s="446"/>
      <c r="CPO413" s="446"/>
      <c r="CPP413" s="446"/>
      <c r="CPQ413" s="446"/>
      <c r="CPR413" s="446"/>
      <c r="CPS413" s="446"/>
      <c r="CPT413" s="446"/>
      <c r="CPU413" s="446"/>
      <c r="CPV413" s="446"/>
      <c r="CPW413" s="446"/>
      <c r="CPX413" s="446"/>
      <c r="CPY413" s="446"/>
      <c r="CPZ413" s="446"/>
      <c r="CQA413" s="446"/>
      <c r="CQB413" s="446"/>
      <c r="CQC413" s="446"/>
      <c r="CQD413" s="446"/>
      <c r="CQE413" s="446"/>
      <c r="CQF413" s="446"/>
      <c r="CQG413" s="446"/>
      <c r="CQH413" s="446"/>
      <c r="CQI413" s="446"/>
      <c r="CQJ413" s="446"/>
      <c r="CQK413" s="446"/>
      <c r="CQL413" s="446"/>
      <c r="CQM413" s="446"/>
      <c r="CQN413" s="446"/>
      <c r="CQO413" s="446"/>
      <c r="CQP413" s="446"/>
      <c r="CQQ413" s="446"/>
      <c r="CQR413" s="446"/>
      <c r="CQS413" s="446"/>
      <c r="CQT413" s="446"/>
      <c r="CQU413" s="446"/>
      <c r="CQV413" s="446"/>
      <c r="CQW413" s="446"/>
      <c r="CQX413" s="446"/>
      <c r="CQY413" s="446"/>
      <c r="CQZ413" s="446"/>
      <c r="CRA413" s="446"/>
      <c r="CRB413" s="446"/>
      <c r="CRC413" s="446"/>
      <c r="CRD413" s="446"/>
      <c r="CRE413" s="446"/>
      <c r="CRF413" s="446"/>
      <c r="CRG413" s="446"/>
      <c r="CRH413" s="446"/>
      <c r="CRI413" s="446"/>
      <c r="CRJ413" s="446"/>
      <c r="CRK413" s="446"/>
      <c r="CRL413" s="446"/>
      <c r="CRM413" s="446"/>
      <c r="CRN413" s="446"/>
      <c r="CRO413" s="446"/>
      <c r="CRP413" s="446"/>
      <c r="CRQ413" s="446"/>
      <c r="CRR413" s="446"/>
      <c r="CRS413" s="446"/>
      <c r="CRT413" s="446"/>
      <c r="CRU413" s="446"/>
      <c r="CRV413" s="446"/>
      <c r="CRW413" s="446"/>
      <c r="CRX413" s="446"/>
      <c r="CRY413" s="446"/>
      <c r="CRZ413" s="446"/>
      <c r="CSA413" s="446"/>
      <c r="CSB413" s="446"/>
      <c r="CSC413" s="446"/>
      <c r="CSD413" s="446"/>
      <c r="CSE413" s="446"/>
      <c r="CSF413" s="446"/>
      <c r="CSG413" s="446"/>
      <c r="CSH413" s="446"/>
      <c r="CSI413" s="446"/>
      <c r="CSJ413" s="446"/>
      <c r="CSK413" s="446"/>
      <c r="CSL413" s="446"/>
      <c r="CSM413" s="446"/>
      <c r="CSN413" s="446"/>
      <c r="CSO413" s="446"/>
      <c r="CSP413" s="446"/>
      <c r="CSQ413" s="446"/>
      <c r="CSR413" s="446"/>
      <c r="CSS413" s="446"/>
      <c r="CST413" s="446"/>
      <c r="CSU413" s="446"/>
      <c r="CSV413" s="446"/>
      <c r="CSW413" s="446"/>
      <c r="CSX413" s="446"/>
      <c r="CSY413" s="446"/>
      <c r="CSZ413" s="446"/>
      <c r="CTA413" s="446"/>
      <c r="CTB413" s="446"/>
      <c r="CTC413" s="446"/>
      <c r="CTD413" s="446"/>
      <c r="CTE413" s="446"/>
      <c r="CTF413" s="446"/>
      <c r="CTG413" s="446"/>
      <c r="CTH413" s="446"/>
      <c r="CTI413" s="446"/>
      <c r="CTJ413" s="446"/>
      <c r="CTK413" s="446"/>
      <c r="CTL413" s="446"/>
      <c r="CTM413" s="446"/>
      <c r="CTN413" s="446"/>
      <c r="CTO413" s="446"/>
      <c r="CTP413" s="446"/>
      <c r="CTQ413" s="446"/>
      <c r="CTR413" s="446"/>
      <c r="CTS413" s="446"/>
      <c r="CTT413" s="446"/>
      <c r="CTU413" s="446"/>
      <c r="CTV413" s="446"/>
      <c r="CTW413" s="446"/>
      <c r="CTX413" s="446"/>
      <c r="CTY413" s="446"/>
      <c r="CTZ413" s="446"/>
      <c r="CUA413" s="446"/>
      <c r="CUB413" s="446"/>
      <c r="CUC413" s="446"/>
      <c r="CUD413" s="446"/>
      <c r="CUE413" s="446"/>
      <c r="CUF413" s="446"/>
      <c r="CUG413" s="446"/>
      <c r="CUH413" s="446"/>
      <c r="CUI413" s="446"/>
      <c r="CUJ413" s="446"/>
      <c r="CUK413" s="446"/>
      <c r="CUL413" s="446"/>
      <c r="CUM413" s="446"/>
      <c r="CUN413" s="446"/>
      <c r="CUO413" s="446"/>
      <c r="CUP413" s="446"/>
      <c r="CUQ413" s="446"/>
      <c r="CUR413" s="446"/>
      <c r="CUS413" s="446"/>
      <c r="CUT413" s="446"/>
      <c r="CUU413" s="446"/>
      <c r="CUV413" s="446"/>
      <c r="CUW413" s="446"/>
      <c r="CUX413" s="446"/>
      <c r="CUY413" s="446"/>
      <c r="CUZ413" s="446"/>
      <c r="CVA413" s="446"/>
      <c r="CVB413" s="446"/>
      <c r="CVC413" s="446"/>
      <c r="CVD413" s="446"/>
      <c r="CVE413" s="446"/>
      <c r="CVF413" s="446"/>
      <c r="CVG413" s="446"/>
      <c r="CVH413" s="446"/>
      <c r="CVI413" s="446"/>
      <c r="CVJ413" s="446"/>
      <c r="CVK413" s="446"/>
      <c r="CVL413" s="446"/>
      <c r="CVM413" s="446"/>
      <c r="CVN413" s="446"/>
      <c r="CVO413" s="446"/>
      <c r="CVP413" s="446"/>
      <c r="CVQ413" s="446"/>
      <c r="CVR413" s="446"/>
      <c r="CVS413" s="446"/>
      <c r="CVT413" s="446"/>
      <c r="CVU413" s="446"/>
      <c r="CVV413" s="446"/>
      <c r="CVW413" s="446"/>
      <c r="CVX413" s="446"/>
      <c r="CVY413" s="446"/>
      <c r="CVZ413" s="446"/>
      <c r="CWA413" s="446"/>
      <c r="CWB413" s="446"/>
      <c r="CWC413" s="446"/>
      <c r="CWD413" s="446"/>
      <c r="CWE413" s="446"/>
      <c r="CWF413" s="446"/>
      <c r="CWG413" s="446"/>
      <c r="CWH413" s="446"/>
      <c r="CWI413" s="446"/>
      <c r="CWJ413" s="446"/>
      <c r="CWK413" s="446"/>
      <c r="CWL413" s="446"/>
      <c r="CWM413" s="446"/>
      <c r="CWN413" s="446"/>
      <c r="CWO413" s="446"/>
      <c r="CWP413" s="446"/>
      <c r="CWQ413" s="446"/>
      <c r="CWR413" s="446"/>
      <c r="CWS413" s="446"/>
      <c r="CWT413" s="446"/>
      <c r="CWU413" s="446"/>
      <c r="CWV413" s="446"/>
      <c r="CWW413" s="446"/>
      <c r="CWX413" s="446"/>
      <c r="CWY413" s="446"/>
      <c r="CWZ413" s="446"/>
      <c r="CXA413" s="446"/>
      <c r="CXB413" s="446"/>
      <c r="CXC413" s="446"/>
      <c r="CXD413" s="446"/>
      <c r="CXE413" s="446"/>
      <c r="CXF413" s="446"/>
      <c r="CXG413" s="446"/>
      <c r="CXH413" s="446"/>
      <c r="CXI413" s="446"/>
      <c r="CXJ413" s="446"/>
      <c r="CXK413" s="446"/>
      <c r="CXL413" s="446"/>
      <c r="CXM413" s="446"/>
      <c r="CXN413" s="446"/>
      <c r="CXO413" s="446"/>
      <c r="CXP413" s="446"/>
      <c r="CXQ413" s="446"/>
      <c r="CXR413" s="446"/>
      <c r="CXS413" s="446"/>
      <c r="CXT413" s="446"/>
      <c r="CXU413" s="446"/>
      <c r="CXV413" s="446"/>
      <c r="CXW413" s="446"/>
      <c r="CXX413" s="446"/>
      <c r="CXY413" s="446"/>
      <c r="CXZ413" s="446"/>
      <c r="CYA413" s="446"/>
      <c r="CYB413" s="446"/>
      <c r="CYC413" s="446"/>
      <c r="CYD413" s="446"/>
      <c r="CYE413" s="446"/>
      <c r="CYF413" s="446"/>
      <c r="CYG413" s="446"/>
      <c r="CYH413" s="446"/>
      <c r="CYI413" s="446"/>
      <c r="CYJ413" s="446"/>
      <c r="CYK413" s="446"/>
      <c r="CYL413" s="446"/>
      <c r="CYM413" s="446"/>
      <c r="CYN413" s="446"/>
      <c r="CYO413" s="446"/>
      <c r="CYP413" s="446"/>
      <c r="CYQ413" s="446"/>
      <c r="CYR413" s="446"/>
      <c r="CYS413" s="446"/>
      <c r="CYT413" s="446"/>
      <c r="CYU413" s="446"/>
      <c r="CYV413" s="446"/>
      <c r="CYW413" s="446"/>
      <c r="CYX413" s="446"/>
      <c r="CYY413" s="446"/>
      <c r="CYZ413" s="446"/>
      <c r="CZA413" s="446"/>
      <c r="CZB413" s="446"/>
      <c r="CZC413" s="446"/>
      <c r="CZD413" s="446"/>
      <c r="CZE413" s="446"/>
      <c r="CZF413" s="446"/>
      <c r="CZG413" s="446"/>
      <c r="CZH413" s="446"/>
      <c r="CZI413" s="446"/>
      <c r="CZJ413" s="446"/>
      <c r="CZK413" s="446"/>
      <c r="CZL413" s="446"/>
      <c r="CZM413" s="446"/>
      <c r="CZN413" s="446"/>
      <c r="CZO413" s="446"/>
      <c r="CZP413" s="446"/>
      <c r="CZQ413" s="446"/>
      <c r="CZR413" s="446"/>
      <c r="CZS413" s="446"/>
      <c r="CZT413" s="446"/>
      <c r="CZU413" s="446"/>
      <c r="CZV413" s="446"/>
      <c r="CZW413" s="446"/>
      <c r="CZX413" s="446"/>
      <c r="CZY413" s="446"/>
      <c r="CZZ413" s="446"/>
      <c r="DAA413" s="446"/>
      <c r="DAB413" s="446"/>
      <c r="DAC413" s="446"/>
      <c r="DAD413" s="446"/>
      <c r="DAE413" s="446"/>
      <c r="DAF413" s="446"/>
      <c r="DAG413" s="446"/>
      <c r="DAH413" s="446"/>
      <c r="DAI413" s="446"/>
      <c r="DAJ413" s="446"/>
      <c r="DAK413" s="446"/>
      <c r="DAL413" s="446"/>
      <c r="DAM413" s="446"/>
      <c r="DAN413" s="446"/>
      <c r="DAO413" s="446"/>
      <c r="DAP413" s="446"/>
      <c r="DAQ413" s="446"/>
      <c r="DAR413" s="446"/>
      <c r="DAS413" s="446"/>
      <c r="DAT413" s="446"/>
      <c r="DAU413" s="446"/>
      <c r="DAV413" s="446"/>
      <c r="DAW413" s="446"/>
      <c r="DAX413" s="446"/>
      <c r="DAY413" s="446"/>
      <c r="DAZ413" s="446"/>
      <c r="DBA413" s="446"/>
      <c r="DBB413" s="446"/>
      <c r="DBC413" s="446"/>
      <c r="DBD413" s="446"/>
      <c r="DBE413" s="446"/>
      <c r="DBF413" s="446"/>
      <c r="DBG413" s="446"/>
      <c r="DBH413" s="446"/>
      <c r="DBI413" s="446"/>
      <c r="DBJ413" s="446"/>
      <c r="DBK413" s="446"/>
      <c r="DBL413" s="446"/>
      <c r="DBM413" s="446"/>
      <c r="DBN413" s="446"/>
      <c r="DBO413" s="446"/>
      <c r="DBP413" s="446"/>
      <c r="DBQ413" s="446"/>
      <c r="DBR413" s="446"/>
      <c r="DBS413" s="446"/>
      <c r="DBT413" s="446"/>
      <c r="DBU413" s="446"/>
      <c r="DBV413" s="446"/>
      <c r="DBW413" s="446"/>
      <c r="DBX413" s="446"/>
      <c r="DBY413" s="446"/>
      <c r="DBZ413" s="446"/>
      <c r="DCA413" s="446"/>
      <c r="DCB413" s="446"/>
      <c r="DCC413" s="446"/>
      <c r="DCD413" s="446"/>
      <c r="DCE413" s="446"/>
      <c r="DCF413" s="446"/>
      <c r="DCG413" s="446"/>
      <c r="DCH413" s="446"/>
      <c r="DCI413" s="446"/>
      <c r="DCJ413" s="446"/>
      <c r="DCK413" s="446"/>
      <c r="DCL413" s="446"/>
      <c r="DCM413" s="446"/>
      <c r="DCN413" s="446"/>
      <c r="DCO413" s="446"/>
      <c r="DCP413" s="446"/>
      <c r="DCQ413" s="446"/>
      <c r="DCR413" s="446"/>
      <c r="DCS413" s="446"/>
      <c r="DCT413" s="446"/>
      <c r="DCU413" s="446"/>
      <c r="DCV413" s="446"/>
      <c r="DCW413" s="446"/>
      <c r="DCX413" s="446"/>
      <c r="DCY413" s="446"/>
      <c r="DCZ413" s="446"/>
      <c r="DDA413" s="446"/>
      <c r="DDB413" s="446"/>
      <c r="DDC413" s="446"/>
      <c r="DDD413" s="446"/>
      <c r="DDE413" s="446"/>
      <c r="DDF413" s="446"/>
      <c r="DDG413" s="446"/>
      <c r="DDH413" s="446"/>
      <c r="DDI413" s="446"/>
      <c r="DDJ413" s="446"/>
      <c r="DDK413" s="446"/>
      <c r="DDL413" s="446"/>
      <c r="DDM413" s="446"/>
      <c r="DDN413" s="446"/>
      <c r="DDO413" s="446"/>
      <c r="DDP413" s="446"/>
      <c r="DDQ413" s="446"/>
      <c r="DDR413" s="446"/>
      <c r="DDS413" s="446"/>
      <c r="DDT413" s="446"/>
      <c r="DDU413" s="446"/>
      <c r="DDV413" s="446"/>
      <c r="DDW413" s="446"/>
      <c r="DDX413" s="446"/>
      <c r="DDY413" s="446"/>
      <c r="DDZ413" s="446"/>
      <c r="DEA413" s="446"/>
      <c r="DEB413" s="446"/>
      <c r="DEC413" s="446"/>
      <c r="DED413" s="446"/>
      <c r="DEE413" s="446"/>
      <c r="DEF413" s="446"/>
      <c r="DEG413" s="446"/>
      <c r="DEH413" s="446"/>
      <c r="DEI413" s="446"/>
      <c r="DEJ413" s="446"/>
      <c r="DEK413" s="446"/>
      <c r="DEL413" s="446"/>
      <c r="DEM413" s="446"/>
      <c r="DEN413" s="446"/>
      <c r="DEO413" s="446"/>
      <c r="DEP413" s="446"/>
      <c r="DEQ413" s="446"/>
      <c r="DER413" s="446"/>
      <c r="DES413" s="446"/>
      <c r="DET413" s="446"/>
      <c r="DEU413" s="446"/>
      <c r="DEV413" s="446"/>
      <c r="DEW413" s="446"/>
      <c r="DEX413" s="446"/>
      <c r="DEY413" s="446"/>
      <c r="DEZ413" s="446"/>
      <c r="DFA413" s="446"/>
      <c r="DFB413" s="446"/>
      <c r="DFC413" s="446"/>
      <c r="DFD413" s="446"/>
      <c r="DFE413" s="446"/>
      <c r="DFF413" s="446"/>
      <c r="DFG413" s="446"/>
      <c r="DFH413" s="446"/>
      <c r="DFI413" s="446"/>
      <c r="DFJ413" s="446"/>
      <c r="DFK413" s="446"/>
      <c r="DFL413" s="446"/>
      <c r="DFM413" s="446"/>
      <c r="DFN413" s="446"/>
      <c r="DFO413" s="446"/>
      <c r="DFP413" s="446"/>
      <c r="DFQ413" s="446"/>
      <c r="DFR413" s="446"/>
      <c r="DFS413" s="446"/>
      <c r="DFT413" s="446"/>
      <c r="DFU413" s="446"/>
      <c r="DFV413" s="446"/>
      <c r="DFW413" s="446"/>
      <c r="DFX413" s="446"/>
      <c r="DFY413" s="446"/>
      <c r="DFZ413" s="446"/>
      <c r="DGA413" s="446"/>
      <c r="DGB413" s="446"/>
      <c r="DGC413" s="446"/>
      <c r="DGD413" s="446"/>
      <c r="DGE413" s="446"/>
      <c r="DGF413" s="446"/>
      <c r="DGG413" s="446"/>
      <c r="DGH413" s="446"/>
      <c r="DGI413" s="446"/>
      <c r="DGJ413" s="446"/>
      <c r="DGK413" s="446"/>
      <c r="DGL413" s="446"/>
      <c r="DGM413" s="446"/>
      <c r="DGN413" s="446"/>
      <c r="DGO413" s="446"/>
      <c r="DGP413" s="446"/>
      <c r="DGQ413" s="446"/>
      <c r="DGR413" s="446"/>
      <c r="DGS413" s="446"/>
      <c r="DGT413" s="446"/>
      <c r="DGU413" s="446"/>
      <c r="DGV413" s="446"/>
      <c r="DGW413" s="446"/>
      <c r="DGX413" s="446"/>
      <c r="DGY413" s="446"/>
      <c r="DGZ413" s="446"/>
      <c r="DHA413" s="446"/>
      <c r="DHB413" s="446"/>
      <c r="DHC413" s="446"/>
      <c r="DHD413" s="446"/>
      <c r="DHE413" s="446"/>
      <c r="DHF413" s="446"/>
      <c r="DHG413" s="446"/>
      <c r="DHH413" s="446"/>
      <c r="DHI413" s="446"/>
      <c r="DHJ413" s="446"/>
      <c r="DHK413" s="446"/>
      <c r="DHL413" s="446"/>
      <c r="DHM413" s="446"/>
      <c r="DHN413" s="446"/>
      <c r="DHO413" s="446"/>
      <c r="DHP413" s="446"/>
      <c r="DHQ413" s="446"/>
      <c r="DHR413" s="446"/>
      <c r="DHS413" s="446"/>
      <c r="DHT413" s="446"/>
      <c r="DHU413" s="446"/>
      <c r="DHV413" s="446"/>
      <c r="DHW413" s="446"/>
      <c r="DHX413" s="446"/>
      <c r="DHY413" s="446"/>
      <c r="DHZ413" s="446"/>
      <c r="DIA413" s="446"/>
      <c r="DIB413" s="446"/>
      <c r="DIC413" s="446"/>
      <c r="DID413" s="446"/>
      <c r="DIE413" s="446"/>
      <c r="DIF413" s="446"/>
      <c r="DIG413" s="446"/>
      <c r="DIH413" s="446"/>
      <c r="DII413" s="446"/>
      <c r="DIJ413" s="446"/>
      <c r="DIK413" s="446"/>
      <c r="DIL413" s="446"/>
      <c r="DIM413" s="446"/>
      <c r="DIN413" s="446"/>
      <c r="DIO413" s="446"/>
      <c r="DIP413" s="446"/>
      <c r="DIQ413" s="446"/>
      <c r="DIR413" s="446"/>
      <c r="DIS413" s="446"/>
      <c r="DIT413" s="446"/>
      <c r="DIU413" s="446"/>
      <c r="DIV413" s="446"/>
      <c r="DIW413" s="446"/>
      <c r="DIX413" s="446"/>
      <c r="DIY413" s="446"/>
      <c r="DIZ413" s="446"/>
      <c r="DJA413" s="446"/>
      <c r="DJB413" s="446"/>
      <c r="DJC413" s="446"/>
      <c r="DJD413" s="446"/>
      <c r="DJE413" s="446"/>
      <c r="DJF413" s="446"/>
      <c r="DJG413" s="446"/>
      <c r="DJH413" s="446"/>
      <c r="DJI413" s="446"/>
      <c r="DJJ413" s="446"/>
      <c r="DJK413" s="446"/>
      <c r="DJL413" s="446"/>
      <c r="DJM413" s="446"/>
      <c r="DJN413" s="446"/>
      <c r="DJO413" s="446"/>
      <c r="DJP413" s="446"/>
      <c r="DJQ413" s="446"/>
      <c r="DJR413" s="446"/>
      <c r="DJS413" s="446"/>
      <c r="DJT413" s="446"/>
      <c r="DJU413" s="446"/>
      <c r="DJV413" s="446"/>
      <c r="DJW413" s="446"/>
      <c r="DJX413" s="446"/>
      <c r="DJY413" s="446"/>
      <c r="DJZ413" s="446"/>
      <c r="DKA413" s="446"/>
      <c r="DKB413" s="446"/>
      <c r="DKC413" s="446"/>
      <c r="DKD413" s="446"/>
      <c r="DKE413" s="446"/>
      <c r="DKF413" s="446"/>
      <c r="DKG413" s="446"/>
      <c r="DKH413" s="446"/>
      <c r="DKI413" s="446"/>
      <c r="DKJ413" s="446"/>
      <c r="DKK413" s="446"/>
      <c r="DKL413" s="446"/>
      <c r="DKM413" s="446"/>
      <c r="DKN413" s="446"/>
      <c r="DKO413" s="446"/>
      <c r="DKP413" s="446"/>
      <c r="DKQ413" s="446"/>
      <c r="DKR413" s="446"/>
      <c r="DKS413" s="446"/>
      <c r="DKT413" s="446"/>
      <c r="DKU413" s="446"/>
      <c r="DKV413" s="446"/>
      <c r="DKW413" s="446"/>
      <c r="DKX413" s="446"/>
      <c r="DKY413" s="446"/>
      <c r="DKZ413" s="446"/>
      <c r="DLA413" s="446"/>
      <c r="DLB413" s="446"/>
      <c r="DLC413" s="446"/>
      <c r="DLD413" s="446"/>
      <c r="DLE413" s="446"/>
      <c r="DLF413" s="446"/>
      <c r="DLG413" s="446"/>
      <c r="DLH413" s="446"/>
      <c r="DLI413" s="446"/>
      <c r="DLJ413" s="446"/>
      <c r="DLK413" s="446"/>
      <c r="DLL413" s="446"/>
      <c r="DLM413" s="446"/>
      <c r="DLN413" s="446"/>
      <c r="DLO413" s="446"/>
      <c r="DLP413" s="446"/>
      <c r="DLQ413" s="446"/>
      <c r="DLR413" s="446"/>
      <c r="DLS413" s="446"/>
      <c r="DLT413" s="446"/>
      <c r="DLU413" s="446"/>
      <c r="DLV413" s="446"/>
      <c r="DLW413" s="446"/>
      <c r="DLX413" s="446"/>
      <c r="DLY413" s="446"/>
      <c r="DLZ413" s="446"/>
      <c r="DMA413" s="446"/>
      <c r="DMB413" s="446"/>
      <c r="DMC413" s="446"/>
      <c r="DMD413" s="446"/>
      <c r="DME413" s="446"/>
      <c r="DMF413" s="446"/>
      <c r="DMG413" s="446"/>
      <c r="DMH413" s="446"/>
      <c r="DMI413" s="446"/>
      <c r="DMJ413" s="446"/>
      <c r="DMK413" s="446"/>
      <c r="DML413" s="446"/>
      <c r="DMM413" s="446"/>
      <c r="DMN413" s="446"/>
      <c r="DMO413" s="446"/>
      <c r="DMP413" s="446"/>
      <c r="DMQ413" s="446"/>
      <c r="DMR413" s="446"/>
      <c r="DMS413" s="446"/>
      <c r="DMT413" s="446"/>
      <c r="DMU413" s="446"/>
      <c r="DMV413" s="446"/>
      <c r="DMW413" s="446"/>
      <c r="DMX413" s="446"/>
      <c r="DMY413" s="446"/>
      <c r="DMZ413" s="446"/>
      <c r="DNA413" s="446"/>
      <c r="DNB413" s="446"/>
      <c r="DNC413" s="446"/>
      <c r="DND413" s="446"/>
      <c r="DNE413" s="446"/>
      <c r="DNF413" s="446"/>
      <c r="DNG413" s="446"/>
      <c r="DNH413" s="446"/>
      <c r="DNI413" s="446"/>
      <c r="DNJ413" s="446"/>
      <c r="DNK413" s="446"/>
      <c r="DNL413" s="446"/>
      <c r="DNM413" s="446"/>
      <c r="DNN413" s="446"/>
      <c r="DNO413" s="446"/>
      <c r="DNP413" s="446"/>
      <c r="DNQ413" s="446"/>
      <c r="DNR413" s="446"/>
      <c r="DNS413" s="446"/>
      <c r="DNT413" s="446"/>
      <c r="DNU413" s="446"/>
      <c r="DNV413" s="446"/>
      <c r="DNW413" s="446"/>
      <c r="DNX413" s="446"/>
      <c r="DNY413" s="446"/>
      <c r="DNZ413" s="446"/>
      <c r="DOA413" s="446"/>
      <c r="DOB413" s="446"/>
      <c r="DOC413" s="446"/>
      <c r="DOD413" s="446"/>
      <c r="DOE413" s="446"/>
      <c r="DOF413" s="446"/>
      <c r="DOG413" s="446"/>
      <c r="DOH413" s="446"/>
      <c r="DOI413" s="446"/>
      <c r="DOJ413" s="446"/>
      <c r="DOK413" s="446"/>
      <c r="DOL413" s="446"/>
      <c r="DOM413" s="446"/>
      <c r="DON413" s="446"/>
      <c r="DOO413" s="446"/>
      <c r="DOP413" s="446"/>
      <c r="DOQ413" s="446"/>
      <c r="DOR413" s="446"/>
      <c r="DOS413" s="446"/>
      <c r="DOT413" s="446"/>
      <c r="DOU413" s="446"/>
      <c r="DOV413" s="446"/>
      <c r="DOW413" s="446"/>
      <c r="DOX413" s="446"/>
      <c r="DOY413" s="446"/>
      <c r="DOZ413" s="446"/>
      <c r="DPA413" s="446"/>
      <c r="DPB413" s="446"/>
      <c r="DPC413" s="446"/>
      <c r="DPD413" s="446"/>
      <c r="DPE413" s="446"/>
      <c r="DPF413" s="446"/>
      <c r="DPG413" s="446"/>
      <c r="DPH413" s="446"/>
      <c r="DPI413" s="446"/>
      <c r="DPJ413" s="446"/>
      <c r="DPK413" s="446"/>
      <c r="DPL413" s="446"/>
      <c r="DPM413" s="446"/>
      <c r="DPN413" s="446"/>
      <c r="DPO413" s="446"/>
      <c r="DPP413" s="446"/>
      <c r="DPQ413" s="446"/>
      <c r="DPR413" s="446"/>
      <c r="DPS413" s="446"/>
      <c r="DPT413" s="446"/>
      <c r="DPU413" s="446"/>
      <c r="DPV413" s="446"/>
      <c r="DPW413" s="446"/>
      <c r="DPX413" s="446"/>
      <c r="DPY413" s="446"/>
      <c r="DPZ413" s="446"/>
      <c r="DQA413" s="446"/>
      <c r="DQB413" s="446"/>
      <c r="DQC413" s="446"/>
      <c r="DQD413" s="446"/>
      <c r="DQE413" s="446"/>
      <c r="DQF413" s="446"/>
      <c r="DQG413" s="446"/>
      <c r="DQH413" s="446"/>
      <c r="DQI413" s="446"/>
      <c r="DQJ413" s="446"/>
      <c r="DQK413" s="446"/>
      <c r="DQL413" s="446"/>
      <c r="DQM413" s="446"/>
      <c r="DQN413" s="446"/>
      <c r="DQO413" s="446"/>
      <c r="DQP413" s="446"/>
      <c r="DQQ413" s="446"/>
      <c r="DQR413" s="446"/>
      <c r="DQS413" s="446"/>
      <c r="DQT413" s="446"/>
      <c r="DQU413" s="446"/>
      <c r="DQV413" s="446"/>
      <c r="DQW413" s="446"/>
      <c r="DQX413" s="446"/>
      <c r="DQY413" s="446"/>
      <c r="DQZ413" s="446"/>
      <c r="DRA413" s="446"/>
      <c r="DRB413" s="446"/>
      <c r="DRC413" s="446"/>
      <c r="DRD413" s="446"/>
      <c r="DRE413" s="446"/>
      <c r="DRF413" s="446"/>
      <c r="DRG413" s="446"/>
      <c r="DRH413" s="446"/>
      <c r="DRI413" s="446"/>
      <c r="DRJ413" s="446"/>
      <c r="DRK413" s="446"/>
      <c r="DRL413" s="446"/>
      <c r="DRM413" s="446"/>
      <c r="DRN413" s="446"/>
      <c r="DRO413" s="446"/>
      <c r="DRP413" s="446"/>
      <c r="DRQ413" s="446"/>
      <c r="DRR413" s="446"/>
      <c r="DRS413" s="446"/>
      <c r="DRT413" s="446"/>
      <c r="DRU413" s="446"/>
      <c r="DRV413" s="446"/>
      <c r="DRW413" s="446"/>
      <c r="DRX413" s="446"/>
      <c r="DRY413" s="446"/>
      <c r="DRZ413" s="446"/>
      <c r="DSA413" s="446"/>
      <c r="DSB413" s="446"/>
      <c r="DSC413" s="446"/>
      <c r="DSD413" s="446"/>
      <c r="DSE413" s="446"/>
      <c r="DSF413" s="446"/>
      <c r="DSG413" s="446"/>
      <c r="DSH413" s="446"/>
      <c r="DSI413" s="446"/>
      <c r="DSJ413" s="446"/>
      <c r="DSK413" s="446"/>
      <c r="DSL413" s="446"/>
      <c r="DSM413" s="446"/>
      <c r="DSN413" s="446"/>
      <c r="DSO413" s="446"/>
      <c r="DSP413" s="446"/>
      <c r="DSQ413" s="446"/>
      <c r="DSR413" s="446"/>
      <c r="DSS413" s="446"/>
      <c r="DST413" s="446"/>
      <c r="DSU413" s="446"/>
      <c r="DSV413" s="446"/>
      <c r="DSW413" s="446"/>
      <c r="DSX413" s="446"/>
      <c r="DSY413" s="446"/>
      <c r="DSZ413" s="446"/>
      <c r="DTA413" s="446"/>
      <c r="DTB413" s="446"/>
      <c r="DTC413" s="446"/>
      <c r="DTD413" s="446"/>
      <c r="DTE413" s="446"/>
      <c r="DTF413" s="446"/>
      <c r="DTG413" s="446"/>
      <c r="DTH413" s="446"/>
      <c r="DTI413" s="446"/>
      <c r="DTJ413" s="446"/>
      <c r="DTK413" s="446"/>
      <c r="DTL413" s="446"/>
      <c r="DTM413" s="446"/>
      <c r="DTN413" s="446"/>
      <c r="DTO413" s="446"/>
      <c r="DTP413" s="446"/>
      <c r="DTQ413" s="446"/>
      <c r="DTR413" s="446"/>
      <c r="DTS413" s="446"/>
      <c r="DTT413" s="446"/>
      <c r="DTU413" s="446"/>
      <c r="DTV413" s="446"/>
      <c r="DTW413" s="446"/>
      <c r="DTX413" s="446"/>
      <c r="DTY413" s="446"/>
      <c r="DTZ413" s="446"/>
      <c r="DUA413" s="446"/>
      <c r="DUB413" s="446"/>
      <c r="DUC413" s="446"/>
      <c r="DUD413" s="446"/>
      <c r="DUE413" s="446"/>
      <c r="DUF413" s="446"/>
      <c r="DUG413" s="446"/>
      <c r="DUH413" s="446"/>
      <c r="DUI413" s="446"/>
      <c r="DUJ413" s="446"/>
      <c r="DUK413" s="446"/>
      <c r="DUL413" s="446"/>
      <c r="DUM413" s="446"/>
      <c r="DUN413" s="446"/>
      <c r="DUO413" s="446"/>
      <c r="DUP413" s="446"/>
      <c r="DUQ413" s="446"/>
      <c r="DUR413" s="446"/>
      <c r="DUS413" s="446"/>
      <c r="DUT413" s="446"/>
      <c r="DUU413" s="446"/>
      <c r="DUV413" s="446"/>
      <c r="DUW413" s="446"/>
      <c r="DUX413" s="446"/>
      <c r="DUY413" s="446"/>
      <c r="DUZ413" s="446"/>
      <c r="DVA413" s="446"/>
      <c r="DVB413" s="446"/>
      <c r="DVC413" s="446"/>
      <c r="DVD413" s="446"/>
      <c r="DVE413" s="446"/>
      <c r="DVF413" s="446"/>
      <c r="DVG413" s="446"/>
      <c r="DVH413" s="446"/>
      <c r="DVI413" s="446"/>
      <c r="DVJ413" s="446"/>
      <c r="DVK413" s="446"/>
      <c r="DVL413" s="446"/>
      <c r="DVM413" s="446"/>
      <c r="DVN413" s="446"/>
      <c r="DVO413" s="446"/>
      <c r="DVP413" s="446"/>
      <c r="DVQ413" s="446"/>
      <c r="DVR413" s="446"/>
      <c r="DVS413" s="446"/>
      <c r="DVT413" s="446"/>
      <c r="DVU413" s="446"/>
      <c r="DVV413" s="446"/>
      <c r="DVW413" s="446"/>
      <c r="DVX413" s="446"/>
      <c r="DVY413" s="446"/>
      <c r="DVZ413" s="446"/>
      <c r="DWA413" s="446"/>
      <c r="DWB413" s="446"/>
      <c r="DWC413" s="446"/>
      <c r="DWD413" s="446"/>
      <c r="DWE413" s="446"/>
      <c r="DWF413" s="446"/>
      <c r="DWG413" s="446"/>
      <c r="DWH413" s="446"/>
      <c r="DWI413" s="446"/>
      <c r="DWJ413" s="446"/>
      <c r="DWK413" s="446"/>
      <c r="DWL413" s="446"/>
      <c r="DWM413" s="446"/>
      <c r="DWN413" s="446"/>
      <c r="DWO413" s="446"/>
      <c r="DWP413" s="446"/>
      <c r="DWQ413" s="446"/>
      <c r="DWR413" s="446"/>
      <c r="DWS413" s="446"/>
      <c r="DWT413" s="446"/>
      <c r="DWU413" s="446"/>
      <c r="DWV413" s="446"/>
      <c r="DWW413" s="446"/>
      <c r="DWX413" s="446"/>
      <c r="DWY413" s="446"/>
      <c r="DWZ413" s="446"/>
      <c r="DXA413" s="446"/>
      <c r="DXB413" s="446"/>
      <c r="DXC413" s="446"/>
      <c r="DXD413" s="446"/>
      <c r="DXE413" s="446"/>
      <c r="DXF413" s="446"/>
      <c r="DXG413" s="446"/>
      <c r="DXH413" s="446"/>
      <c r="DXI413" s="446"/>
      <c r="DXJ413" s="446"/>
      <c r="DXK413" s="446"/>
      <c r="DXL413" s="446"/>
      <c r="DXM413" s="446"/>
      <c r="DXN413" s="446"/>
      <c r="DXO413" s="446"/>
      <c r="DXP413" s="446"/>
      <c r="DXQ413" s="446"/>
      <c r="DXR413" s="446"/>
      <c r="DXS413" s="446"/>
      <c r="DXT413" s="446"/>
      <c r="DXU413" s="446"/>
      <c r="DXV413" s="446"/>
      <c r="DXW413" s="446"/>
      <c r="DXX413" s="446"/>
      <c r="DXY413" s="446"/>
      <c r="DXZ413" s="446"/>
      <c r="DYA413" s="446"/>
      <c r="DYB413" s="446"/>
      <c r="DYC413" s="446"/>
      <c r="DYD413" s="446"/>
      <c r="DYE413" s="446"/>
      <c r="DYF413" s="446"/>
      <c r="DYG413" s="446"/>
      <c r="DYH413" s="446"/>
      <c r="DYI413" s="446"/>
      <c r="DYJ413" s="446"/>
      <c r="DYK413" s="446"/>
      <c r="DYL413" s="446"/>
      <c r="DYM413" s="446"/>
      <c r="DYN413" s="446"/>
      <c r="DYO413" s="446"/>
      <c r="DYP413" s="446"/>
      <c r="DYQ413" s="446"/>
      <c r="DYR413" s="446"/>
      <c r="DYS413" s="446"/>
      <c r="DYT413" s="446"/>
      <c r="DYU413" s="446"/>
      <c r="DYV413" s="446"/>
      <c r="DYW413" s="446"/>
      <c r="DYX413" s="446"/>
      <c r="DYY413" s="446"/>
      <c r="DYZ413" s="446"/>
      <c r="DZA413" s="446"/>
      <c r="DZB413" s="446"/>
      <c r="DZC413" s="446"/>
      <c r="DZD413" s="446"/>
      <c r="DZE413" s="446"/>
      <c r="DZF413" s="446"/>
      <c r="DZG413" s="446"/>
      <c r="DZH413" s="446"/>
      <c r="DZI413" s="446"/>
      <c r="DZJ413" s="446"/>
      <c r="DZK413" s="446"/>
      <c r="DZL413" s="446"/>
      <c r="DZM413" s="446"/>
      <c r="DZN413" s="446"/>
      <c r="DZO413" s="446"/>
      <c r="DZP413" s="446"/>
      <c r="DZQ413" s="446"/>
      <c r="DZR413" s="446"/>
      <c r="DZS413" s="446"/>
      <c r="DZT413" s="446"/>
      <c r="DZU413" s="446"/>
      <c r="DZV413" s="446"/>
      <c r="DZW413" s="446"/>
      <c r="DZX413" s="446"/>
      <c r="DZY413" s="446"/>
      <c r="DZZ413" s="446"/>
      <c r="EAA413" s="446"/>
      <c r="EAB413" s="446"/>
      <c r="EAC413" s="446"/>
      <c r="EAD413" s="446"/>
      <c r="EAE413" s="446"/>
      <c r="EAF413" s="446"/>
      <c r="EAG413" s="446"/>
      <c r="EAH413" s="446"/>
      <c r="EAI413" s="446"/>
      <c r="EAJ413" s="446"/>
      <c r="EAK413" s="446"/>
      <c r="EAL413" s="446"/>
      <c r="EAM413" s="446"/>
      <c r="EAN413" s="446"/>
      <c r="EAO413" s="446"/>
      <c r="EAP413" s="446"/>
      <c r="EAQ413" s="446"/>
      <c r="EAR413" s="446"/>
      <c r="EAS413" s="446"/>
      <c r="EAT413" s="446"/>
      <c r="EAU413" s="446"/>
      <c r="EAV413" s="446"/>
      <c r="EAW413" s="446"/>
      <c r="EAX413" s="446"/>
      <c r="EAY413" s="446"/>
      <c r="EAZ413" s="446"/>
      <c r="EBA413" s="446"/>
      <c r="EBB413" s="446"/>
      <c r="EBC413" s="446"/>
      <c r="EBD413" s="446"/>
      <c r="EBE413" s="446"/>
      <c r="EBF413" s="446"/>
      <c r="EBG413" s="446"/>
      <c r="EBH413" s="446"/>
      <c r="EBI413" s="446"/>
      <c r="EBJ413" s="446"/>
      <c r="EBK413" s="446"/>
      <c r="EBL413" s="446"/>
      <c r="EBM413" s="446"/>
      <c r="EBN413" s="446"/>
      <c r="EBO413" s="446"/>
      <c r="EBP413" s="446"/>
      <c r="EBQ413" s="446"/>
      <c r="EBR413" s="446"/>
      <c r="EBS413" s="446"/>
      <c r="EBT413" s="446"/>
      <c r="EBU413" s="446"/>
      <c r="EBV413" s="446"/>
      <c r="EBW413" s="446"/>
      <c r="EBX413" s="446"/>
      <c r="EBY413" s="446"/>
      <c r="EBZ413" s="446"/>
      <c r="ECA413" s="446"/>
      <c r="ECB413" s="446"/>
      <c r="ECC413" s="446"/>
      <c r="ECD413" s="446"/>
      <c r="ECE413" s="446"/>
      <c r="ECF413" s="446"/>
      <c r="ECG413" s="446"/>
      <c r="ECH413" s="446"/>
      <c r="ECI413" s="446"/>
      <c r="ECJ413" s="446"/>
      <c r="ECK413" s="446"/>
      <c r="ECL413" s="446"/>
      <c r="ECM413" s="446"/>
      <c r="ECN413" s="446"/>
      <c r="ECO413" s="446"/>
      <c r="ECP413" s="446"/>
      <c r="ECQ413" s="446"/>
      <c r="ECR413" s="446"/>
      <c r="ECS413" s="446"/>
      <c r="ECT413" s="446"/>
      <c r="ECU413" s="446"/>
      <c r="ECV413" s="446"/>
      <c r="ECW413" s="446"/>
      <c r="ECX413" s="446"/>
      <c r="ECY413" s="446"/>
      <c r="ECZ413" s="446"/>
      <c r="EDA413" s="446"/>
      <c r="EDB413" s="446"/>
      <c r="EDC413" s="446"/>
      <c r="EDD413" s="446"/>
      <c r="EDE413" s="446"/>
      <c r="EDF413" s="446"/>
      <c r="EDG413" s="446"/>
      <c r="EDH413" s="446"/>
      <c r="EDI413" s="446"/>
      <c r="EDJ413" s="446"/>
      <c r="EDK413" s="446"/>
      <c r="EDL413" s="446"/>
      <c r="EDM413" s="446"/>
      <c r="EDN413" s="446"/>
      <c r="EDO413" s="446"/>
      <c r="EDP413" s="446"/>
      <c r="EDQ413" s="446"/>
      <c r="EDR413" s="446"/>
      <c r="EDS413" s="446"/>
      <c r="EDT413" s="446"/>
      <c r="EDU413" s="446"/>
      <c r="EDV413" s="446"/>
      <c r="EDW413" s="446"/>
      <c r="EDX413" s="446"/>
      <c r="EDY413" s="446"/>
      <c r="EDZ413" s="446"/>
      <c r="EEA413" s="446"/>
      <c r="EEB413" s="446"/>
      <c r="EEC413" s="446"/>
      <c r="EED413" s="446"/>
      <c r="EEE413" s="446"/>
      <c r="EEF413" s="446"/>
      <c r="EEG413" s="446"/>
      <c r="EEH413" s="446"/>
      <c r="EEI413" s="446"/>
      <c r="EEJ413" s="446"/>
      <c r="EEK413" s="446"/>
      <c r="EEL413" s="446"/>
      <c r="EEM413" s="446"/>
      <c r="EEN413" s="446"/>
      <c r="EEO413" s="446"/>
      <c r="EEP413" s="446"/>
      <c r="EEQ413" s="446"/>
      <c r="EER413" s="446"/>
      <c r="EES413" s="446"/>
      <c r="EET413" s="446"/>
      <c r="EEU413" s="446"/>
      <c r="EEV413" s="446"/>
      <c r="EEW413" s="446"/>
      <c r="EEX413" s="446"/>
      <c r="EEY413" s="446"/>
      <c r="EEZ413" s="446"/>
      <c r="EFA413" s="446"/>
      <c r="EFB413" s="446"/>
      <c r="EFC413" s="446"/>
      <c r="EFD413" s="446"/>
      <c r="EFE413" s="446"/>
      <c r="EFF413" s="446"/>
      <c r="EFG413" s="446"/>
      <c r="EFH413" s="446"/>
      <c r="EFI413" s="446"/>
      <c r="EFJ413" s="446"/>
      <c r="EFK413" s="446"/>
      <c r="EFL413" s="446"/>
      <c r="EFM413" s="446"/>
      <c r="EFN413" s="446"/>
      <c r="EFO413" s="446"/>
      <c r="EFP413" s="446"/>
      <c r="EFQ413" s="446"/>
      <c r="EFR413" s="446"/>
      <c r="EFS413" s="446"/>
      <c r="EFT413" s="446"/>
      <c r="EFU413" s="446"/>
      <c r="EFV413" s="446"/>
      <c r="EFW413" s="446"/>
      <c r="EFX413" s="446"/>
      <c r="EFY413" s="446"/>
      <c r="EFZ413" s="446"/>
      <c r="EGA413" s="446"/>
      <c r="EGB413" s="446"/>
      <c r="EGC413" s="446"/>
      <c r="EGD413" s="446"/>
      <c r="EGE413" s="446"/>
      <c r="EGF413" s="446"/>
      <c r="EGG413" s="446"/>
      <c r="EGH413" s="446"/>
      <c r="EGI413" s="446"/>
      <c r="EGJ413" s="446"/>
      <c r="EGK413" s="446"/>
      <c r="EGL413" s="446"/>
      <c r="EGM413" s="446"/>
      <c r="EGN413" s="446"/>
      <c r="EGO413" s="446"/>
      <c r="EGP413" s="446"/>
      <c r="EGQ413" s="446"/>
      <c r="EGR413" s="446"/>
      <c r="EGS413" s="446"/>
      <c r="EGT413" s="446"/>
      <c r="EGU413" s="446"/>
      <c r="EGV413" s="446"/>
      <c r="EGW413" s="446"/>
      <c r="EGX413" s="446"/>
      <c r="EGY413" s="446"/>
      <c r="EGZ413" s="446"/>
      <c r="EHA413" s="446"/>
      <c r="EHB413" s="446"/>
      <c r="EHC413" s="446"/>
      <c r="EHD413" s="446"/>
      <c r="EHE413" s="446"/>
      <c r="EHF413" s="446"/>
      <c r="EHG413" s="446"/>
      <c r="EHH413" s="446"/>
      <c r="EHI413" s="446"/>
      <c r="EHJ413" s="446"/>
      <c r="EHK413" s="446"/>
      <c r="EHL413" s="446"/>
      <c r="EHM413" s="446"/>
      <c r="EHN413" s="446"/>
      <c r="EHO413" s="446"/>
      <c r="EHP413" s="446"/>
      <c r="EHQ413" s="446"/>
      <c r="EHR413" s="446"/>
      <c r="EHS413" s="446"/>
      <c r="EHT413" s="446"/>
      <c r="EHU413" s="446"/>
      <c r="EHV413" s="446"/>
      <c r="EHW413" s="446"/>
      <c r="EHX413" s="446"/>
      <c r="EHY413" s="446"/>
      <c r="EHZ413" s="446"/>
      <c r="EIA413" s="446"/>
      <c r="EIB413" s="446"/>
      <c r="EIC413" s="446"/>
      <c r="EID413" s="446"/>
      <c r="EIE413" s="446"/>
      <c r="EIF413" s="446"/>
      <c r="EIG413" s="446"/>
      <c r="EIH413" s="446"/>
      <c r="EII413" s="446"/>
      <c r="EIJ413" s="446"/>
      <c r="EIK413" s="446"/>
      <c r="EIL413" s="446"/>
      <c r="EIM413" s="446"/>
      <c r="EIN413" s="446"/>
      <c r="EIO413" s="446"/>
      <c r="EIP413" s="446"/>
      <c r="EIQ413" s="446"/>
      <c r="EIR413" s="446"/>
      <c r="EIS413" s="446"/>
      <c r="EIT413" s="446"/>
      <c r="EIU413" s="446"/>
      <c r="EIV413" s="446"/>
      <c r="EIW413" s="446"/>
      <c r="EIX413" s="446"/>
      <c r="EIY413" s="446"/>
      <c r="EIZ413" s="446"/>
      <c r="EJA413" s="446"/>
      <c r="EJB413" s="446"/>
      <c r="EJC413" s="446"/>
      <c r="EJD413" s="446"/>
      <c r="EJE413" s="446"/>
      <c r="EJF413" s="446"/>
      <c r="EJG413" s="446"/>
      <c r="EJH413" s="446"/>
      <c r="EJI413" s="446"/>
      <c r="EJJ413" s="446"/>
      <c r="EJK413" s="446"/>
      <c r="EJL413" s="446"/>
      <c r="EJM413" s="446"/>
      <c r="EJN413" s="446"/>
      <c r="EJO413" s="446"/>
      <c r="EJP413" s="446"/>
      <c r="EJQ413" s="446"/>
      <c r="EJR413" s="446"/>
      <c r="EJS413" s="446"/>
      <c r="EJT413" s="446"/>
      <c r="EJU413" s="446"/>
      <c r="EJV413" s="446"/>
      <c r="EJW413" s="446"/>
      <c r="EJX413" s="446"/>
      <c r="EJY413" s="446"/>
      <c r="EJZ413" s="446"/>
      <c r="EKA413" s="446"/>
      <c r="EKB413" s="446"/>
      <c r="EKC413" s="446"/>
      <c r="EKD413" s="446"/>
      <c r="EKE413" s="446"/>
      <c r="EKF413" s="446"/>
      <c r="EKG413" s="446"/>
      <c r="EKH413" s="446"/>
      <c r="EKI413" s="446"/>
      <c r="EKJ413" s="446"/>
      <c r="EKK413" s="446"/>
      <c r="EKL413" s="446"/>
      <c r="EKM413" s="446"/>
      <c r="EKN413" s="446"/>
      <c r="EKO413" s="446"/>
      <c r="EKP413" s="446"/>
      <c r="EKQ413" s="446"/>
      <c r="EKR413" s="446"/>
      <c r="EKS413" s="446"/>
      <c r="EKT413" s="446"/>
      <c r="EKU413" s="446"/>
      <c r="EKV413" s="446"/>
      <c r="EKW413" s="446"/>
      <c r="EKX413" s="446"/>
      <c r="EKY413" s="446"/>
      <c r="EKZ413" s="446"/>
      <c r="ELA413" s="446"/>
      <c r="ELB413" s="446"/>
      <c r="ELC413" s="446"/>
      <c r="ELD413" s="446"/>
      <c r="ELE413" s="446"/>
      <c r="ELF413" s="446"/>
      <c r="ELG413" s="446"/>
      <c r="ELH413" s="446"/>
      <c r="ELI413" s="446"/>
      <c r="ELJ413" s="446"/>
      <c r="ELK413" s="446"/>
      <c r="ELL413" s="446"/>
      <c r="ELM413" s="446"/>
      <c r="ELN413" s="446"/>
      <c r="ELO413" s="446"/>
      <c r="ELP413" s="446"/>
      <c r="ELQ413" s="446"/>
      <c r="ELR413" s="446"/>
      <c r="ELS413" s="446"/>
      <c r="ELT413" s="446"/>
      <c r="ELU413" s="446"/>
      <c r="ELV413" s="446"/>
      <c r="ELW413" s="446"/>
      <c r="ELX413" s="446"/>
      <c r="ELY413" s="446"/>
      <c r="ELZ413" s="446"/>
      <c r="EMA413" s="446"/>
      <c r="EMB413" s="446"/>
      <c r="EMC413" s="446"/>
      <c r="EMD413" s="446"/>
      <c r="EME413" s="446"/>
      <c r="EMF413" s="446"/>
      <c r="EMG413" s="446"/>
      <c r="EMH413" s="446"/>
      <c r="EMI413" s="446"/>
      <c r="EMJ413" s="446"/>
      <c r="EMK413" s="446"/>
      <c r="EML413" s="446"/>
      <c r="EMM413" s="446"/>
      <c r="EMN413" s="446"/>
      <c r="EMO413" s="446"/>
      <c r="EMP413" s="446"/>
      <c r="EMQ413" s="446"/>
      <c r="EMR413" s="446"/>
      <c r="EMS413" s="446"/>
      <c r="EMT413" s="446"/>
      <c r="EMU413" s="446"/>
      <c r="EMV413" s="446"/>
      <c r="EMW413" s="446"/>
      <c r="EMX413" s="446"/>
      <c r="EMY413" s="446"/>
      <c r="EMZ413" s="446"/>
      <c r="ENA413" s="446"/>
      <c r="ENB413" s="446"/>
      <c r="ENC413" s="446"/>
      <c r="END413" s="446"/>
      <c r="ENE413" s="446"/>
      <c r="ENF413" s="446"/>
      <c r="ENG413" s="446"/>
      <c r="ENH413" s="446"/>
      <c r="ENI413" s="446"/>
      <c r="ENJ413" s="446"/>
      <c r="ENK413" s="446"/>
      <c r="ENL413" s="446"/>
      <c r="ENM413" s="446"/>
      <c r="ENN413" s="446"/>
      <c r="ENO413" s="446"/>
      <c r="ENP413" s="446"/>
      <c r="ENQ413" s="446"/>
      <c r="ENR413" s="446"/>
      <c r="ENS413" s="446"/>
      <c r="ENT413" s="446"/>
      <c r="ENU413" s="446"/>
      <c r="ENV413" s="446"/>
      <c r="ENW413" s="446"/>
      <c r="ENX413" s="446"/>
      <c r="ENY413" s="446"/>
      <c r="ENZ413" s="446"/>
      <c r="EOA413" s="446"/>
      <c r="EOB413" s="446"/>
      <c r="EOC413" s="446"/>
      <c r="EOD413" s="446"/>
      <c r="EOE413" s="446"/>
      <c r="EOF413" s="446"/>
      <c r="EOG413" s="446"/>
      <c r="EOH413" s="446"/>
      <c r="EOI413" s="446"/>
      <c r="EOJ413" s="446"/>
      <c r="EOK413" s="446"/>
      <c r="EOL413" s="446"/>
      <c r="EOM413" s="446"/>
      <c r="EON413" s="446"/>
      <c r="EOO413" s="446"/>
      <c r="EOP413" s="446"/>
      <c r="EOQ413" s="446"/>
      <c r="EOR413" s="446"/>
      <c r="EOS413" s="446"/>
      <c r="EOT413" s="446"/>
      <c r="EOU413" s="446"/>
      <c r="EOV413" s="446"/>
      <c r="EOW413" s="446"/>
      <c r="EOX413" s="446"/>
      <c r="EOY413" s="446"/>
      <c r="EOZ413" s="446"/>
      <c r="EPA413" s="446"/>
      <c r="EPB413" s="446"/>
      <c r="EPC413" s="446"/>
      <c r="EPD413" s="446"/>
      <c r="EPE413" s="446"/>
      <c r="EPF413" s="446"/>
      <c r="EPG413" s="446"/>
      <c r="EPH413" s="446"/>
      <c r="EPI413" s="446"/>
      <c r="EPJ413" s="446"/>
      <c r="EPK413" s="446"/>
      <c r="EPL413" s="446"/>
      <c r="EPM413" s="446"/>
      <c r="EPN413" s="446"/>
      <c r="EPO413" s="446"/>
      <c r="EPP413" s="446"/>
      <c r="EPQ413" s="446"/>
      <c r="EPR413" s="446"/>
      <c r="EPS413" s="446"/>
      <c r="EPT413" s="446"/>
      <c r="EPU413" s="446"/>
      <c r="EPV413" s="446"/>
      <c r="EPW413" s="446"/>
      <c r="EPX413" s="446"/>
      <c r="EPY413" s="446"/>
      <c r="EPZ413" s="446"/>
      <c r="EQA413" s="446"/>
      <c r="EQB413" s="446"/>
      <c r="EQC413" s="446"/>
      <c r="EQD413" s="446"/>
      <c r="EQE413" s="446"/>
      <c r="EQF413" s="446"/>
      <c r="EQG413" s="446"/>
      <c r="EQH413" s="446"/>
      <c r="EQI413" s="446"/>
      <c r="EQJ413" s="446"/>
      <c r="EQK413" s="446"/>
      <c r="EQL413" s="446"/>
      <c r="EQM413" s="446"/>
      <c r="EQN413" s="446"/>
      <c r="EQO413" s="446"/>
      <c r="EQP413" s="446"/>
      <c r="EQQ413" s="446"/>
      <c r="EQR413" s="446"/>
      <c r="EQS413" s="446"/>
      <c r="EQT413" s="446"/>
      <c r="EQU413" s="446"/>
      <c r="EQV413" s="446"/>
      <c r="EQW413" s="446"/>
      <c r="EQX413" s="446"/>
      <c r="EQY413" s="446"/>
      <c r="EQZ413" s="446"/>
      <c r="ERA413" s="446"/>
      <c r="ERB413" s="446"/>
      <c r="ERC413" s="446"/>
      <c r="ERD413" s="446"/>
      <c r="ERE413" s="446"/>
      <c r="ERF413" s="446"/>
      <c r="ERG413" s="446"/>
      <c r="ERH413" s="446"/>
      <c r="ERI413" s="446"/>
      <c r="ERJ413" s="446"/>
      <c r="ERK413" s="446"/>
      <c r="ERL413" s="446"/>
      <c r="ERM413" s="446"/>
      <c r="ERN413" s="446"/>
      <c r="ERO413" s="446"/>
      <c r="ERP413" s="446"/>
      <c r="ERQ413" s="446"/>
      <c r="ERR413" s="446"/>
      <c r="ERS413" s="446"/>
      <c r="ERT413" s="446"/>
      <c r="ERU413" s="446"/>
      <c r="ERV413" s="446"/>
      <c r="ERW413" s="446"/>
      <c r="ERX413" s="446"/>
      <c r="ERY413" s="446"/>
      <c r="ERZ413" s="446"/>
      <c r="ESA413" s="446"/>
      <c r="ESB413" s="446"/>
      <c r="ESC413" s="446"/>
      <c r="ESD413" s="446"/>
      <c r="ESE413" s="446"/>
      <c r="ESF413" s="446"/>
      <c r="ESG413" s="446"/>
      <c r="ESH413" s="446"/>
      <c r="ESI413" s="446"/>
      <c r="ESJ413" s="446"/>
      <c r="ESK413" s="446"/>
      <c r="ESL413" s="446"/>
      <c r="ESM413" s="446"/>
      <c r="ESN413" s="446"/>
      <c r="ESO413" s="446"/>
      <c r="ESP413" s="446"/>
      <c r="ESQ413" s="446"/>
      <c r="ESR413" s="446"/>
      <c r="ESS413" s="446"/>
      <c r="EST413" s="446"/>
      <c r="ESU413" s="446"/>
      <c r="ESV413" s="446"/>
      <c r="ESW413" s="446"/>
      <c r="ESX413" s="446"/>
      <c r="ESY413" s="446"/>
      <c r="ESZ413" s="446"/>
      <c r="ETA413" s="446"/>
      <c r="ETB413" s="446"/>
      <c r="ETC413" s="446"/>
      <c r="ETD413" s="446"/>
      <c r="ETE413" s="446"/>
      <c r="ETF413" s="446"/>
      <c r="ETG413" s="446"/>
      <c r="ETH413" s="446"/>
      <c r="ETI413" s="446"/>
      <c r="ETJ413" s="446"/>
      <c r="ETK413" s="446"/>
      <c r="ETL413" s="446"/>
      <c r="ETM413" s="446"/>
      <c r="ETN413" s="446"/>
      <c r="ETO413" s="446"/>
      <c r="ETP413" s="446"/>
      <c r="ETQ413" s="446"/>
      <c r="ETR413" s="446"/>
      <c r="ETS413" s="446"/>
      <c r="ETT413" s="446"/>
      <c r="ETU413" s="446"/>
      <c r="ETV413" s="446"/>
      <c r="ETW413" s="446"/>
      <c r="ETX413" s="446"/>
      <c r="ETY413" s="446"/>
      <c r="ETZ413" s="446"/>
      <c r="EUA413" s="446"/>
      <c r="EUB413" s="446"/>
      <c r="EUC413" s="446"/>
      <c r="EUD413" s="446"/>
      <c r="EUE413" s="446"/>
      <c r="EUF413" s="446"/>
      <c r="EUG413" s="446"/>
      <c r="EUH413" s="446"/>
      <c r="EUI413" s="446"/>
      <c r="EUJ413" s="446"/>
      <c r="EUK413" s="446"/>
      <c r="EUL413" s="446"/>
      <c r="EUM413" s="446"/>
      <c r="EUN413" s="446"/>
      <c r="EUO413" s="446"/>
      <c r="EUP413" s="446"/>
      <c r="EUQ413" s="446"/>
      <c r="EUR413" s="446"/>
      <c r="EUS413" s="446"/>
      <c r="EUT413" s="446"/>
      <c r="EUU413" s="446"/>
      <c r="EUV413" s="446"/>
      <c r="EUW413" s="446"/>
      <c r="EUX413" s="446"/>
      <c r="EUY413" s="446"/>
      <c r="EUZ413" s="446"/>
      <c r="EVA413" s="446"/>
      <c r="EVB413" s="446"/>
      <c r="EVC413" s="446"/>
      <c r="EVD413" s="446"/>
      <c r="EVE413" s="446"/>
      <c r="EVF413" s="446"/>
      <c r="EVG413" s="446"/>
      <c r="EVH413" s="446"/>
      <c r="EVI413" s="446"/>
      <c r="EVJ413" s="446"/>
      <c r="EVK413" s="446"/>
      <c r="EVL413" s="446"/>
      <c r="EVM413" s="446"/>
      <c r="EVN413" s="446"/>
      <c r="EVO413" s="446"/>
      <c r="EVP413" s="446"/>
      <c r="EVQ413" s="446"/>
      <c r="EVR413" s="446"/>
      <c r="EVS413" s="446"/>
      <c r="EVT413" s="446"/>
      <c r="EVU413" s="446"/>
      <c r="EVV413" s="446"/>
      <c r="EVW413" s="446"/>
      <c r="EVX413" s="446"/>
      <c r="EVY413" s="446"/>
      <c r="EVZ413" s="446"/>
      <c r="EWA413" s="446"/>
      <c r="EWB413" s="446"/>
      <c r="EWC413" s="446"/>
      <c r="EWD413" s="446"/>
      <c r="EWE413" s="446"/>
      <c r="EWF413" s="446"/>
      <c r="EWG413" s="446"/>
      <c r="EWH413" s="446"/>
      <c r="EWI413" s="446"/>
      <c r="EWJ413" s="446"/>
      <c r="EWK413" s="446"/>
      <c r="EWL413" s="446"/>
      <c r="EWM413" s="446"/>
      <c r="EWN413" s="446"/>
      <c r="EWO413" s="446"/>
      <c r="EWP413" s="446"/>
      <c r="EWQ413" s="446"/>
      <c r="EWR413" s="446"/>
      <c r="EWS413" s="446"/>
      <c r="EWT413" s="446"/>
      <c r="EWU413" s="446"/>
      <c r="EWV413" s="446"/>
      <c r="EWW413" s="446"/>
      <c r="EWX413" s="446"/>
      <c r="EWY413" s="446"/>
      <c r="EWZ413" s="446"/>
      <c r="EXA413" s="446"/>
      <c r="EXB413" s="446"/>
      <c r="EXC413" s="446"/>
      <c r="EXD413" s="446"/>
      <c r="EXE413" s="446"/>
      <c r="EXF413" s="446"/>
      <c r="EXG413" s="446"/>
      <c r="EXH413" s="446"/>
      <c r="EXI413" s="446"/>
      <c r="EXJ413" s="446"/>
      <c r="EXK413" s="446"/>
      <c r="EXL413" s="446"/>
      <c r="EXM413" s="446"/>
      <c r="EXN413" s="446"/>
      <c r="EXO413" s="446"/>
      <c r="EXP413" s="446"/>
      <c r="EXQ413" s="446"/>
      <c r="EXR413" s="446"/>
      <c r="EXS413" s="446"/>
      <c r="EXT413" s="446"/>
      <c r="EXU413" s="446"/>
      <c r="EXV413" s="446"/>
      <c r="EXW413" s="446"/>
      <c r="EXX413" s="446"/>
      <c r="EXY413" s="446"/>
      <c r="EXZ413" s="446"/>
      <c r="EYA413" s="446"/>
      <c r="EYB413" s="446"/>
      <c r="EYC413" s="446"/>
      <c r="EYD413" s="446"/>
      <c r="EYE413" s="446"/>
      <c r="EYF413" s="446"/>
      <c r="EYG413" s="446"/>
      <c r="EYH413" s="446"/>
      <c r="EYI413" s="446"/>
      <c r="EYJ413" s="446"/>
      <c r="EYK413" s="446"/>
      <c r="EYL413" s="446"/>
      <c r="EYM413" s="446"/>
      <c r="EYN413" s="446"/>
      <c r="EYO413" s="446"/>
      <c r="EYP413" s="446"/>
      <c r="EYQ413" s="446"/>
      <c r="EYR413" s="446"/>
      <c r="EYS413" s="446"/>
      <c r="EYT413" s="446"/>
      <c r="EYU413" s="446"/>
      <c r="EYV413" s="446"/>
      <c r="EYW413" s="446"/>
      <c r="EYX413" s="446"/>
      <c r="EYY413" s="446"/>
      <c r="EYZ413" s="446"/>
      <c r="EZA413" s="446"/>
      <c r="EZB413" s="446"/>
      <c r="EZC413" s="446"/>
      <c r="EZD413" s="446"/>
      <c r="EZE413" s="446"/>
      <c r="EZF413" s="446"/>
      <c r="EZG413" s="446"/>
      <c r="EZH413" s="446"/>
      <c r="EZI413" s="446"/>
      <c r="EZJ413" s="446"/>
      <c r="EZK413" s="446"/>
      <c r="EZL413" s="446"/>
      <c r="EZM413" s="446"/>
      <c r="EZN413" s="446"/>
      <c r="EZO413" s="446"/>
      <c r="EZP413" s="446"/>
      <c r="EZQ413" s="446"/>
      <c r="EZR413" s="446"/>
      <c r="EZS413" s="446"/>
      <c r="EZT413" s="446"/>
      <c r="EZU413" s="446"/>
      <c r="EZV413" s="446"/>
      <c r="EZW413" s="446"/>
      <c r="EZX413" s="446"/>
      <c r="EZY413" s="446"/>
      <c r="EZZ413" s="446"/>
      <c r="FAA413" s="446"/>
      <c r="FAB413" s="446"/>
      <c r="FAC413" s="446"/>
      <c r="FAD413" s="446"/>
      <c r="FAE413" s="446"/>
      <c r="FAF413" s="446"/>
      <c r="FAG413" s="446"/>
      <c r="FAH413" s="446"/>
      <c r="FAI413" s="446"/>
      <c r="FAJ413" s="446"/>
      <c r="FAK413" s="446"/>
      <c r="FAL413" s="446"/>
      <c r="FAM413" s="446"/>
      <c r="FAN413" s="446"/>
      <c r="FAO413" s="446"/>
      <c r="FAP413" s="446"/>
      <c r="FAQ413" s="446"/>
      <c r="FAR413" s="446"/>
      <c r="FAS413" s="446"/>
      <c r="FAT413" s="446"/>
      <c r="FAU413" s="446"/>
      <c r="FAV413" s="446"/>
      <c r="FAW413" s="446"/>
      <c r="FAX413" s="446"/>
      <c r="FAY413" s="446"/>
      <c r="FAZ413" s="446"/>
      <c r="FBA413" s="446"/>
      <c r="FBB413" s="446"/>
      <c r="FBC413" s="446"/>
      <c r="FBD413" s="446"/>
      <c r="FBE413" s="446"/>
      <c r="FBF413" s="446"/>
      <c r="FBG413" s="446"/>
      <c r="FBH413" s="446"/>
      <c r="FBI413" s="446"/>
      <c r="FBJ413" s="446"/>
      <c r="FBK413" s="446"/>
      <c r="FBL413" s="446"/>
      <c r="FBM413" s="446"/>
      <c r="FBN413" s="446"/>
      <c r="FBO413" s="446"/>
      <c r="FBP413" s="446"/>
      <c r="FBQ413" s="446"/>
      <c r="FBR413" s="446"/>
      <c r="FBS413" s="446"/>
      <c r="FBT413" s="446"/>
      <c r="FBU413" s="446"/>
      <c r="FBV413" s="446"/>
      <c r="FBW413" s="446"/>
      <c r="FBX413" s="446"/>
      <c r="FBY413" s="446"/>
      <c r="FBZ413" s="446"/>
      <c r="FCA413" s="446"/>
      <c r="FCB413" s="446"/>
      <c r="FCC413" s="446"/>
      <c r="FCD413" s="446"/>
      <c r="FCE413" s="446"/>
      <c r="FCF413" s="446"/>
      <c r="FCG413" s="446"/>
      <c r="FCH413" s="446"/>
      <c r="FCI413" s="446"/>
      <c r="FCJ413" s="446"/>
      <c r="FCK413" s="446"/>
      <c r="FCL413" s="446"/>
      <c r="FCM413" s="446"/>
      <c r="FCN413" s="446"/>
      <c r="FCO413" s="446"/>
      <c r="FCP413" s="446"/>
      <c r="FCQ413" s="446"/>
      <c r="FCR413" s="446"/>
      <c r="FCS413" s="446"/>
      <c r="FCT413" s="446"/>
      <c r="FCU413" s="446"/>
      <c r="FCV413" s="446"/>
      <c r="FCW413" s="446"/>
      <c r="FCX413" s="446"/>
      <c r="FCY413" s="446"/>
      <c r="FCZ413" s="446"/>
      <c r="FDA413" s="446"/>
      <c r="FDB413" s="446"/>
      <c r="FDC413" s="446"/>
      <c r="FDD413" s="446"/>
      <c r="FDE413" s="446"/>
      <c r="FDF413" s="446"/>
      <c r="FDG413" s="446"/>
      <c r="FDH413" s="446"/>
      <c r="FDI413" s="446"/>
      <c r="FDJ413" s="446"/>
      <c r="FDK413" s="446"/>
      <c r="FDL413" s="446"/>
      <c r="FDM413" s="446"/>
      <c r="FDN413" s="446"/>
      <c r="FDO413" s="446"/>
      <c r="FDP413" s="446"/>
      <c r="FDQ413" s="446"/>
      <c r="FDR413" s="446"/>
      <c r="FDS413" s="446"/>
      <c r="FDT413" s="446"/>
      <c r="FDU413" s="446"/>
      <c r="FDV413" s="446"/>
      <c r="FDW413" s="446"/>
      <c r="FDX413" s="446"/>
      <c r="FDY413" s="446"/>
      <c r="FDZ413" s="446"/>
      <c r="FEA413" s="446"/>
      <c r="FEB413" s="446"/>
      <c r="FEC413" s="446"/>
      <c r="FED413" s="446"/>
      <c r="FEE413" s="446"/>
      <c r="FEF413" s="446"/>
      <c r="FEG413" s="446"/>
      <c r="FEH413" s="446"/>
      <c r="FEI413" s="446"/>
      <c r="FEJ413" s="446"/>
      <c r="FEK413" s="446"/>
      <c r="FEL413" s="446"/>
      <c r="FEM413" s="446"/>
      <c r="FEN413" s="446"/>
      <c r="FEO413" s="446"/>
      <c r="FEP413" s="446"/>
      <c r="FEQ413" s="446"/>
      <c r="FER413" s="446"/>
      <c r="FES413" s="446"/>
      <c r="FET413" s="446"/>
      <c r="FEU413" s="446"/>
      <c r="FEV413" s="446"/>
      <c r="FEW413" s="446"/>
      <c r="FEX413" s="446"/>
      <c r="FEY413" s="446"/>
      <c r="FEZ413" s="446"/>
      <c r="FFA413" s="446"/>
      <c r="FFB413" s="446"/>
      <c r="FFC413" s="446"/>
      <c r="FFD413" s="446"/>
      <c r="FFE413" s="446"/>
      <c r="FFF413" s="446"/>
      <c r="FFG413" s="446"/>
      <c r="FFH413" s="446"/>
      <c r="FFI413" s="446"/>
      <c r="FFJ413" s="446"/>
      <c r="FFK413" s="446"/>
      <c r="FFL413" s="446"/>
      <c r="FFM413" s="446"/>
      <c r="FFN413" s="446"/>
      <c r="FFO413" s="446"/>
      <c r="FFP413" s="446"/>
      <c r="FFQ413" s="446"/>
      <c r="FFR413" s="446"/>
      <c r="FFS413" s="446"/>
      <c r="FFT413" s="446"/>
      <c r="FFU413" s="446"/>
      <c r="FFV413" s="446"/>
      <c r="FFW413" s="446"/>
      <c r="FFX413" s="446"/>
      <c r="FFY413" s="446"/>
      <c r="FFZ413" s="446"/>
      <c r="FGA413" s="446"/>
      <c r="FGB413" s="446"/>
      <c r="FGC413" s="446"/>
      <c r="FGD413" s="446"/>
      <c r="FGE413" s="446"/>
      <c r="FGF413" s="446"/>
      <c r="FGG413" s="446"/>
      <c r="FGH413" s="446"/>
      <c r="FGI413" s="446"/>
      <c r="FGJ413" s="446"/>
      <c r="FGK413" s="446"/>
      <c r="FGL413" s="446"/>
      <c r="FGM413" s="446"/>
      <c r="FGN413" s="446"/>
      <c r="FGO413" s="446"/>
      <c r="FGP413" s="446"/>
      <c r="FGQ413" s="446"/>
      <c r="FGR413" s="446"/>
      <c r="FGS413" s="446"/>
      <c r="FGT413" s="446"/>
      <c r="FGU413" s="446"/>
      <c r="FGV413" s="446"/>
      <c r="FGW413" s="446"/>
      <c r="FGX413" s="446"/>
      <c r="FGY413" s="446"/>
      <c r="FGZ413" s="446"/>
      <c r="FHA413" s="446"/>
      <c r="FHB413" s="446"/>
      <c r="FHC413" s="446"/>
      <c r="FHD413" s="446"/>
      <c r="FHE413" s="446"/>
      <c r="FHF413" s="446"/>
      <c r="FHG413" s="446"/>
      <c r="FHH413" s="446"/>
      <c r="FHI413" s="446"/>
      <c r="FHJ413" s="446"/>
      <c r="FHK413" s="446"/>
      <c r="FHL413" s="446"/>
      <c r="FHM413" s="446"/>
      <c r="FHN413" s="446"/>
      <c r="FHO413" s="446"/>
      <c r="FHP413" s="446"/>
      <c r="FHQ413" s="446"/>
      <c r="FHR413" s="446"/>
      <c r="FHS413" s="446"/>
      <c r="FHT413" s="446"/>
      <c r="FHU413" s="446"/>
      <c r="FHV413" s="446"/>
      <c r="FHW413" s="446"/>
      <c r="FHX413" s="446"/>
      <c r="FHY413" s="446"/>
      <c r="FHZ413" s="446"/>
      <c r="FIA413" s="446"/>
      <c r="FIB413" s="446"/>
      <c r="FIC413" s="446"/>
      <c r="FID413" s="446"/>
      <c r="FIE413" s="446"/>
      <c r="FIF413" s="446"/>
      <c r="FIG413" s="446"/>
      <c r="FIH413" s="446"/>
      <c r="FII413" s="446"/>
      <c r="FIJ413" s="446"/>
      <c r="FIK413" s="446"/>
      <c r="FIL413" s="446"/>
      <c r="FIM413" s="446"/>
      <c r="FIN413" s="446"/>
      <c r="FIO413" s="446"/>
      <c r="FIP413" s="446"/>
      <c r="FIQ413" s="446"/>
      <c r="FIR413" s="446"/>
      <c r="FIS413" s="446"/>
      <c r="FIT413" s="446"/>
      <c r="FIU413" s="446"/>
      <c r="FIV413" s="446"/>
      <c r="FIW413" s="446"/>
      <c r="FIX413" s="446"/>
      <c r="FIY413" s="446"/>
      <c r="FIZ413" s="446"/>
      <c r="FJA413" s="446"/>
      <c r="FJB413" s="446"/>
      <c r="FJC413" s="446"/>
      <c r="FJD413" s="446"/>
      <c r="FJE413" s="446"/>
      <c r="FJF413" s="446"/>
      <c r="FJG413" s="446"/>
      <c r="FJH413" s="446"/>
      <c r="FJI413" s="446"/>
      <c r="FJJ413" s="446"/>
      <c r="FJK413" s="446"/>
      <c r="FJL413" s="446"/>
      <c r="FJM413" s="446"/>
      <c r="FJN413" s="446"/>
      <c r="FJO413" s="446"/>
      <c r="FJP413" s="446"/>
      <c r="FJQ413" s="446"/>
      <c r="FJR413" s="446"/>
      <c r="FJS413" s="446"/>
      <c r="FJT413" s="446"/>
      <c r="FJU413" s="446"/>
      <c r="FJV413" s="446"/>
      <c r="FJW413" s="446"/>
      <c r="FJX413" s="446"/>
      <c r="FJY413" s="446"/>
      <c r="FJZ413" s="446"/>
      <c r="FKA413" s="446"/>
      <c r="FKB413" s="446"/>
      <c r="FKC413" s="446"/>
      <c r="FKD413" s="446"/>
      <c r="FKE413" s="446"/>
      <c r="FKF413" s="446"/>
      <c r="FKG413" s="446"/>
      <c r="FKH413" s="446"/>
      <c r="FKI413" s="446"/>
      <c r="FKJ413" s="446"/>
      <c r="FKK413" s="446"/>
      <c r="FKL413" s="446"/>
      <c r="FKM413" s="446"/>
      <c r="FKN413" s="446"/>
      <c r="FKO413" s="446"/>
      <c r="FKP413" s="446"/>
      <c r="FKQ413" s="446"/>
      <c r="FKR413" s="446"/>
      <c r="FKS413" s="446"/>
      <c r="FKT413" s="446"/>
      <c r="FKU413" s="446"/>
      <c r="FKV413" s="446"/>
      <c r="FKW413" s="446"/>
      <c r="FKX413" s="446"/>
      <c r="FKY413" s="446"/>
      <c r="FKZ413" s="446"/>
      <c r="FLA413" s="446"/>
      <c r="FLB413" s="446"/>
      <c r="FLC413" s="446"/>
      <c r="FLD413" s="446"/>
      <c r="FLE413" s="446"/>
      <c r="FLF413" s="446"/>
      <c r="FLG413" s="446"/>
      <c r="FLH413" s="446"/>
      <c r="FLI413" s="446"/>
      <c r="FLJ413" s="446"/>
      <c r="FLK413" s="446"/>
      <c r="FLL413" s="446"/>
      <c r="FLM413" s="446"/>
      <c r="FLN413" s="446"/>
      <c r="FLO413" s="446"/>
      <c r="FLP413" s="446"/>
      <c r="FLQ413" s="446"/>
      <c r="FLR413" s="446"/>
      <c r="FLS413" s="446"/>
      <c r="FLT413" s="446"/>
      <c r="FLU413" s="446"/>
      <c r="FLV413" s="446"/>
      <c r="FLW413" s="446"/>
      <c r="FLX413" s="446"/>
      <c r="FLY413" s="446"/>
      <c r="FLZ413" s="446"/>
      <c r="FMA413" s="446"/>
      <c r="FMB413" s="446"/>
      <c r="FMC413" s="446"/>
      <c r="FMD413" s="446"/>
      <c r="FME413" s="446"/>
      <c r="FMF413" s="446"/>
      <c r="FMG413" s="446"/>
      <c r="FMH413" s="446"/>
      <c r="FMI413" s="446"/>
      <c r="FMJ413" s="446"/>
      <c r="FMK413" s="446"/>
      <c r="FML413" s="446"/>
      <c r="FMM413" s="446"/>
      <c r="FMN413" s="446"/>
      <c r="FMO413" s="446"/>
      <c r="FMP413" s="446"/>
      <c r="FMQ413" s="446"/>
      <c r="FMR413" s="446"/>
      <c r="FMS413" s="446"/>
      <c r="FMT413" s="446"/>
      <c r="FMU413" s="446"/>
      <c r="FMV413" s="446"/>
      <c r="FMW413" s="446"/>
      <c r="FMX413" s="446"/>
      <c r="FMY413" s="446"/>
      <c r="FMZ413" s="446"/>
      <c r="FNA413" s="446"/>
      <c r="FNB413" s="446"/>
      <c r="FNC413" s="446"/>
      <c r="FND413" s="446"/>
      <c r="FNE413" s="446"/>
      <c r="FNF413" s="446"/>
      <c r="FNG413" s="446"/>
      <c r="FNH413" s="446"/>
      <c r="FNI413" s="446"/>
      <c r="FNJ413" s="446"/>
      <c r="FNK413" s="446"/>
      <c r="FNL413" s="446"/>
      <c r="FNM413" s="446"/>
      <c r="FNN413" s="446"/>
      <c r="FNO413" s="446"/>
      <c r="FNP413" s="446"/>
      <c r="FNQ413" s="446"/>
      <c r="FNR413" s="446"/>
      <c r="FNS413" s="446"/>
      <c r="FNT413" s="446"/>
      <c r="FNU413" s="446"/>
      <c r="FNV413" s="446"/>
      <c r="FNW413" s="446"/>
      <c r="FNX413" s="446"/>
      <c r="FNY413" s="446"/>
      <c r="FNZ413" s="446"/>
      <c r="FOA413" s="446"/>
      <c r="FOB413" s="446"/>
      <c r="FOC413" s="446"/>
      <c r="FOD413" s="446"/>
      <c r="FOE413" s="446"/>
      <c r="FOF413" s="446"/>
      <c r="FOG413" s="446"/>
      <c r="FOH413" s="446"/>
      <c r="FOI413" s="446"/>
      <c r="FOJ413" s="446"/>
      <c r="FOK413" s="446"/>
      <c r="FOL413" s="446"/>
      <c r="FOM413" s="446"/>
      <c r="FON413" s="446"/>
      <c r="FOO413" s="446"/>
      <c r="FOP413" s="446"/>
      <c r="FOQ413" s="446"/>
      <c r="FOR413" s="446"/>
      <c r="FOS413" s="446"/>
      <c r="FOT413" s="446"/>
      <c r="FOU413" s="446"/>
      <c r="FOV413" s="446"/>
      <c r="FOW413" s="446"/>
      <c r="FOX413" s="446"/>
      <c r="FOY413" s="446"/>
      <c r="FOZ413" s="446"/>
      <c r="FPA413" s="446"/>
      <c r="FPB413" s="446"/>
      <c r="FPC413" s="446"/>
      <c r="FPD413" s="446"/>
      <c r="FPE413" s="446"/>
      <c r="FPF413" s="446"/>
      <c r="FPG413" s="446"/>
      <c r="FPH413" s="446"/>
      <c r="FPI413" s="446"/>
      <c r="FPJ413" s="446"/>
      <c r="FPK413" s="446"/>
      <c r="FPL413" s="446"/>
      <c r="FPM413" s="446"/>
      <c r="FPN413" s="446"/>
      <c r="FPO413" s="446"/>
      <c r="FPP413" s="446"/>
      <c r="FPQ413" s="446"/>
      <c r="FPR413" s="446"/>
      <c r="FPS413" s="446"/>
      <c r="FPT413" s="446"/>
      <c r="FPU413" s="446"/>
      <c r="FPV413" s="446"/>
      <c r="FPW413" s="446"/>
      <c r="FPX413" s="446"/>
      <c r="FPY413" s="446"/>
      <c r="FPZ413" s="446"/>
      <c r="FQA413" s="446"/>
      <c r="FQB413" s="446"/>
      <c r="FQC413" s="446"/>
      <c r="FQD413" s="446"/>
      <c r="FQE413" s="446"/>
      <c r="FQF413" s="446"/>
      <c r="FQG413" s="446"/>
      <c r="FQH413" s="446"/>
      <c r="FQI413" s="446"/>
      <c r="FQJ413" s="446"/>
      <c r="FQK413" s="446"/>
      <c r="FQL413" s="446"/>
      <c r="FQM413" s="446"/>
      <c r="FQN413" s="446"/>
      <c r="FQO413" s="446"/>
      <c r="FQP413" s="446"/>
      <c r="FQQ413" s="446"/>
      <c r="FQR413" s="446"/>
      <c r="FQS413" s="446"/>
      <c r="FQT413" s="446"/>
      <c r="FQU413" s="446"/>
      <c r="FQV413" s="446"/>
      <c r="FQW413" s="446"/>
      <c r="FQX413" s="446"/>
      <c r="FQY413" s="446"/>
      <c r="FQZ413" s="446"/>
      <c r="FRA413" s="446"/>
      <c r="FRB413" s="446"/>
      <c r="FRC413" s="446"/>
      <c r="FRD413" s="446"/>
      <c r="FRE413" s="446"/>
      <c r="FRF413" s="446"/>
      <c r="FRG413" s="446"/>
      <c r="FRH413" s="446"/>
      <c r="FRI413" s="446"/>
      <c r="FRJ413" s="446"/>
      <c r="FRK413" s="446"/>
      <c r="FRL413" s="446"/>
      <c r="FRM413" s="446"/>
      <c r="FRN413" s="446"/>
      <c r="FRO413" s="446"/>
      <c r="FRP413" s="446"/>
      <c r="FRQ413" s="446"/>
      <c r="FRR413" s="446"/>
      <c r="FRS413" s="446"/>
      <c r="FRT413" s="446"/>
      <c r="FRU413" s="446"/>
      <c r="FRV413" s="446"/>
      <c r="FRW413" s="446"/>
      <c r="FRX413" s="446"/>
      <c r="FRY413" s="446"/>
      <c r="FRZ413" s="446"/>
      <c r="FSA413" s="446"/>
      <c r="FSB413" s="446"/>
      <c r="FSC413" s="446"/>
      <c r="FSD413" s="446"/>
      <c r="FSE413" s="446"/>
      <c r="FSF413" s="446"/>
      <c r="FSG413" s="446"/>
      <c r="FSH413" s="446"/>
      <c r="FSI413" s="446"/>
      <c r="FSJ413" s="446"/>
      <c r="FSK413" s="446"/>
      <c r="FSL413" s="446"/>
      <c r="FSM413" s="446"/>
      <c r="FSN413" s="446"/>
      <c r="FSO413" s="446"/>
      <c r="FSP413" s="446"/>
      <c r="FSQ413" s="446"/>
      <c r="FSR413" s="446"/>
      <c r="FSS413" s="446"/>
      <c r="FST413" s="446"/>
      <c r="FSU413" s="446"/>
      <c r="FSV413" s="446"/>
      <c r="FSW413" s="446"/>
      <c r="FSX413" s="446"/>
      <c r="FSY413" s="446"/>
      <c r="FSZ413" s="446"/>
      <c r="FTA413" s="446"/>
      <c r="FTB413" s="446"/>
      <c r="FTC413" s="446"/>
      <c r="FTD413" s="446"/>
      <c r="FTE413" s="446"/>
      <c r="FTF413" s="446"/>
      <c r="FTG413" s="446"/>
      <c r="FTH413" s="446"/>
      <c r="FTI413" s="446"/>
      <c r="FTJ413" s="446"/>
      <c r="FTK413" s="446"/>
      <c r="FTL413" s="446"/>
      <c r="FTM413" s="446"/>
      <c r="FTN413" s="446"/>
      <c r="FTO413" s="446"/>
      <c r="FTP413" s="446"/>
      <c r="FTQ413" s="446"/>
      <c r="FTR413" s="446"/>
      <c r="FTS413" s="446"/>
      <c r="FTT413" s="446"/>
      <c r="FTU413" s="446"/>
      <c r="FTV413" s="446"/>
      <c r="FTW413" s="446"/>
      <c r="FTX413" s="446"/>
      <c r="FTY413" s="446"/>
      <c r="FTZ413" s="446"/>
      <c r="FUA413" s="446"/>
      <c r="FUB413" s="446"/>
      <c r="FUC413" s="446"/>
      <c r="FUD413" s="446"/>
      <c r="FUE413" s="446"/>
      <c r="FUF413" s="446"/>
      <c r="FUG413" s="446"/>
      <c r="FUH413" s="446"/>
      <c r="FUI413" s="446"/>
      <c r="FUJ413" s="446"/>
      <c r="FUK413" s="446"/>
      <c r="FUL413" s="446"/>
      <c r="FUM413" s="446"/>
      <c r="FUN413" s="446"/>
      <c r="FUO413" s="446"/>
      <c r="FUP413" s="446"/>
      <c r="FUQ413" s="446"/>
      <c r="FUR413" s="446"/>
      <c r="FUS413" s="446"/>
      <c r="FUT413" s="446"/>
      <c r="FUU413" s="446"/>
      <c r="FUV413" s="446"/>
      <c r="FUW413" s="446"/>
      <c r="FUX413" s="446"/>
      <c r="FUY413" s="446"/>
      <c r="FUZ413" s="446"/>
      <c r="FVA413" s="446"/>
      <c r="FVB413" s="446"/>
      <c r="FVC413" s="446"/>
      <c r="FVD413" s="446"/>
      <c r="FVE413" s="446"/>
      <c r="FVF413" s="446"/>
      <c r="FVG413" s="446"/>
      <c r="FVH413" s="446"/>
      <c r="FVI413" s="446"/>
      <c r="FVJ413" s="446"/>
      <c r="FVK413" s="446"/>
      <c r="FVL413" s="446"/>
      <c r="FVM413" s="446"/>
      <c r="FVN413" s="446"/>
      <c r="FVO413" s="446"/>
      <c r="FVP413" s="446"/>
      <c r="FVQ413" s="446"/>
      <c r="FVR413" s="446"/>
      <c r="FVS413" s="446"/>
      <c r="FVT413" s="446"/>
      <c r="FVU413" s="446"/>
      <c r="FVV413" s="446"/>
      <c r="FVW413" s="446"/>
      <c r="FVX413" s="446"/>
      <c r="FVY413" s="446"/>
      <c r="FVZ413" s="446"/>
      <c r="FWA413" s="446"/>
      <c r="FWB413" s="446"/>
      <c r="FWC413" s="446"/>
      <c r="FWD413" s="446"/>
      <c r="FWE413" s="446"/>
      <c r="FWF413" s="446"/>
      <c r="FWG413" s="446"/>
      <c r="FWH413" s="446"/>
      <c r="FWI413" s="446"/>
      <c r="FWJ413" s="446"/>
      <c r="FWK413" s="446"/>
      <c r="FWL413" s="446"/>
      <c r="FWM413" s="446"/>
      <c r="FWN413" s="446"/>
      <c r="FWO413" s="446"/>
      <c r="FWP413" s="446"/>
      <c r="FWQ413" s="446"/>
      <c r="FWR413" s="446"/>
      <c r="FWS413" s="446"/>
      <c r="FWT413" s="446"/>
      <c r="FWU413" s="446"/>
      <c r="FWV413" s="446"/>
      <c r="FWW413" s="446"/>
      <c r="FWX413" s="446"/>
      <c r="FWY413" s="446"/>
      <c r="FWZ413" s="446"/>
      <c r="FXA413" s="446"/>
      <c r="FXB413" s="446"/>
      <c r="FXC413" s="446"/>
      <c r="FXD413" s="446"/>
      <c r="FXE413" s="446"/>
      <c r="FXF413" s="446"/>
      <c r="FXG413" s="446"/>
      <c r="FXH413" s="446"/>
      <c r="FXI413" s="446"/>
      <c r="FXJ413" s="446"/>
      <c r="FXK413" s="446"/>
      <c r="FXL413" s="446"/>
      <c r="FXM413" s="446"/>
      <c r="FXN413" s="446"/>
      <c r="FXO413" s="446"/>
      <c r="FXP413" s="446"/>
      <c r="FXQ413" s="446"/>
      <c r="FXR413" s="446"/>
      <c r="FXS413" s="446"/>
      <c r="FXT413" s="446"/>
      <c r="FXU413" s="446"/>
      <c r="FXV413" s="446"/>
      <c r="FXW413" s="446"/>
      <c r="FXX413" s="446"/>
      <c r="FXY413" s="446"/>
      <c r="FXZ413" s="446"/>
      <c r="FYA413" s="446"/>
      <c r="FYB413" s="446"/>
      <c r="FYC413" s="446"/>
      <c r="FYD413" s="446"/>
      <c r="FYE413" s="446"/>
      <c r="FYF413" s="446"/>
      <c r="FYG413" s="446"/>
      <c r="FYH413" s="446"/>
      <c r="FYI413" s="446"/>
      <c r="FYJ413" s="446"/>
      <c r="FYK413" s="446"/>
      <c r="FYL413" s="446"/>
      <c r="FYM413" s="446"/>
      <c r="FYN413" s="446"/>
      <c r="FYO413" s="446"/>
      <c r="FYP413" s="446"/>
      <c r="FYQ413" s="446"/>
      <c r="FYR413" s="446"/>
      <c r="FYS413" s="446"/>
      <c r="FYT413" s="446"/>
      <c r="FYU413" s="446"/>
      <c r="FYV413" s="446"/>
      <c r="FYW413" s="446"/>
      <c r="FYX413" s="446"/>
      <c r="FYY413" s="446"/>
      <c r="FYZ413" s="446"/>
      <c r="FZA413" s="446"/>
      <c r="FZB413" s="446"/>
      <c r="FZC413" s="446"/>
      <c r="FZD413" s="446"/>
      <c r="FZE413" s="446"/>
      <c r="FZF413" s="446"/>
      <c r="FZG413" s="446"/>
      <c r="FZH413" s="446"/>
      <c r="FZI413" s="446"/>
      <c r="FZJ413" s="446"/>
      <c r="FZK413" s="446"/>
      <c r="FZL413" s="446"/>
      <c r="FZM413" s="446"/>
      <c r="FZN413" s="446"/>
      <c r="FZO413" s="446"/>
      <c r="FZP413" s="446"/>
      <c r="FZQ413" s="446"/>
      <c r="FZR413" s="446"/>
      <c r="FZS413" s="446"/>
      <c r="FZT413" s="446"/>
      <c r="FZU413" s="446"/>
      <c r="FZV413" s="446"/>
      <c r="FZW413" s="446"/>
      <c r="FZX413" s="446"/>
      <c r="FZY413" s="446"/>
      <c r="FZZ413" s="446"/>
      <c r="GAA413" s="446"/>
      <c r="GAB413" s="446"/>
      <c r="GAC413" s="446"/>
      <c r="GAD413" s="446"/>
      <c r="GAE413" s="446"/>
      <c r="GAF413" s="446"/>
      <c r="GAG413" s="446"/>
      <c r="GAH413" s="446"/>
      <c r="GAI413" s="446"/>
      <c r="GAJ413" s="446"/>
      <c r="GAK413" s="446"/>
      <c r="GAL413" s="446"/>
      <c r="GAM413" s="446"/>
      <c r="GAN413" s="446"/>
      <c r="GAO413" s="446"/>
      <c r="GAP413" s="446"/>
      <c r="GAQ413" s="446"/>
      <c r="GAR413" s="446"/>
      <c r="GAS413" s="446"/>
      <c r="GAT413" s="446"/>
      <c r="GAU413" s="446"/>
      <c r="GAV413" s="446"/>
      <c r="GAW413" s="446"/>
      <c r="GAX413" s="446"/>
      <c r="GAY413" s="446"/>
      <c r="GAZ413" s="446"/>
      <c r="GBA413" s="446"/>
      <c r="GBB413" s="446"/>
      <c r="GBC413" s="446"/>
      <c r="GBD413" s="446"/>
      <c r="GBE413" s="446"/>
      <c r="GBF413" s="446"/>
      <c r="GBG413" s="446"/>
      <c r="GBH413" s="446"/>
      <c r="GBI413" s="446"/>
      <c r="GBJ413" s="446"/>
      <c r="GBK413" s="446"/>
      <c r="GBL413" s="446"/>
      <c r="GBM413" s="446"/>
      <c r="GBN413" s="446"/>
      <c r="GBO413" s="446"/>
      <c r="GBP413" s="446"/>
      <c r="GBQ413" s="446"/>
      <c r="GBR413" s="446"/>
      <c r="GBS413" s="446"/>
      <c r="GBT413" s="446"/>
      <c r="GBU413" s="446"/>
      <c r="GBV413" s="446"/>
      <c r="GBW413" s="446"/>
      <c r="GBX413" s="446"/>
      <c r="GBY413" s="446"/>
      <c r="GBZ413" s="446"/>
      <c r="GCA413" s="446"/>
      <c r="GCB413" s="446"/>
      <c r="GCC413" s="446"/>
      <c r="GCD413" s="446"/>
      <c r="GCE413" s="446"/>
      <c r="GCF413" s="446"/>
      <c r="GCG413" s="446"/>
      <c r="GCH413" s="446"/>
      <c r="GCI413" s="446"/>
      <c r="GCJ413" s="446"/>
      <c r="GCK413" s="446"/>
      <c r="GCL413" s="446"/>
      <c r="GCM413" s="446"/>
      <c r="GCN413" s="446"/>
      <c r="GCO413" s="446"/>
      <c r="GCP413" s="446"/>
      <c r="GCQ413" s="446"/>
      <c r="GCR413" s="446"/>
      <c r="GCS413" s="446"/>
      <c r="GCT413" s="446"/>
      <c r="GCU413" s="446"/>
      <c r="GCV413" s="446"/>
      <c r="GCW413" s="446"/>
      <c r="GCX413" s="446"/>
      <c r="GCY413" s="446"/>
      <c r="GCZ413" s="446"/>
      <c r="GDA413" s="446"/>
      <c r="GDB413" s="446"/>
      <c r="GDC413" s="446"/>
      <c r="GDD413" s="446"/>
      <c r="GDE413" s="446"/>
      <c r="GDF413" s="446"/>
      <c r="GDG413" s="446"/>
      <c r="GDH413" s="446"/>
      <c r="GDI413" s="446"/>
      <c r="GDJ413" s="446"/>
      <c r="GDK413" s="446"/>
      <c r="GDL413" s="446"/>
      <c r="GDM413" s="446"/>
      <c r="GDN413" s="446"/>
      <c r="GDO413" s="446"/>
      <c r="GDP413" s="446"/>
      <c r="GDQ413" s="446"/>
      <c r="GDR413" s="446"/>
      <c r="GDS413" s="446"/>
      <c r="GDT413" s="446"/>
      <c r="GDU413" s="446"/>
      <c r="GDV413" s="446"/>
      <c r="GDW413" s="446"/>
      <c r="GDX413" s="446"/>
      <c r="GDY413" s="446"/>
      <c r="GDZ413" s="446"/>
      <c r="GEA413" s="446"/>
      <c r="GEB413" s="446"/>
      <c r="GEC413" s="446"/>
      <c r="GED413" s="446"/>
      <c r="GEE413" s="446"/>
      <c r="GEF413" s="446"/>
      <c r="GEG413" s="446"/>
      <c r="GEH413" s="446"/>
      <c r="GEI413" s="446"/>
      <c r="GEJ413" s="446"/>
      <c r="GEK413" s="446"/>
      <c r="GEL413" s="446"/>
      <c r="GEM413" s="446"/>
      <c r="GEN413" s="446"/>
      <c r="GEO413" s="446"/>
      <c r="GEP413" s="446"/>
      <c r="GEQ413" s="446"/>
      <c r="GER413" s="446"/>
      <c r="GES413" s="446"/>
      <c r="GET413" s="446"/>
      <c r="GEU413" s="446"/>
      <c r="GEV413" s="446"/>
      <c r="GEW413" s="446"/>
      <c r="GEX413" s="446"/>
      <c r="GEY413" s="446"/>
      <c r="GEZ413" s="446"/>
      <c r="GFA413" s="446"/>
      <c r="GFB413" s="446"/>
      <c r="GFC413" s="446"/>
      <c r="GFD413" s="446"/>
      <c r="GFE413" s="446"/>
      <c r="GFF413" s="446"/>
      <c r="GFG413" s="446"/>
      <c r="GFH413" s="446"/>
      <c r="GFI413" s="446"/>
      <c r="GFJ413" s="446"/>
      <c r="GFK413" s="446"/>
      <c r="GFL413" s="446"/>
      <c r="GFM413" s="446"/>
      <c r="GFN413" s="446"/>
      <c r="GFO413" s="446"/>
      <c r="GFP413" s="446"/>
      <c r="GFQ413" s="446"/>
      <c r="GFR413" s="446"/>
      <c r="GFS413" s="446"/>
      <c r="GFT413" s="446"/>
      <c r="GFU413" s="446"/>
      <c r="GFV413" s="446"/>
      <c r="GFW413" s="446"/>
      <c r="GFX413" s="446"/>
      <c r="GFY413" s="446"/>
      <c r="GFZ413" s="446"/>
      <c r="GGA413" s="446"/>
      <c r="GGB413" s="446"/>
      <c r="GGC413" s="446"/>
      <c r="GGD413" s="446"/>
      <c r="GGE413" s="446"/>
      <c r="GGF413" s="446"/>
      <c r="GGG413" s="446"/>
      <c r="GGH413" s="446"/>
      <c r="GGI413" s="446"/>
      <c r="GGJ413" s="446"/>
      <c r="GGK413" s="446"/>
      <c r="GGL413" s="446"/>
      <c r="GGM413" s="446"/>
      <c r="GGN413" s="446"/>
      <c r="GGO413" s="446"/>
      <c r="GGP413" s="446"/>
      <c r="GGQ413" s="446"/>
      <c r="GGR413" s="446"/>
      <c r="GGS413" s="446"/>
      <c r="GGT413" s="446"/>
      <c r="GGU413" s="446"/>
      <c r="GGV413" s="446"/>
      <c r="GGW413" s="446"/>
      <c r="GGX413" s="446"/>
      <c r="GGY413" s="446"/>
      <c r="GGZ413" s="446"/>
      <c r="GHA413" s="446"/>
      <c r="GHB413" s="446"/>
      <c r="GHC413" s="446"/>
      <c r="GHD413" s="446"/>
      <c r="GHE413" s="446"/>
      <c r="GHF413" s="446"/>
      <c r="GHG413" s="446"/>
      <c r="GHH413" s="446"/>
      <c r="GHI413" s="446"/>
      <c r="GHJ413" s="446"/>
      <c r="GHK413" s="446"/>
      <c r="GHL413" s="446"/>
      <c r="GHM413" s="446"/>
      <c r="GHN413" s="446"/>
      <c r="GHO413" s="446"/>
      <c r="GHP413" s="446"/>
      <c r="GHQ413" s="446"/>
      <c r="GHR413" s="446"/>
      <c r="GHS413" s="446"/>
      <c r="GHT413" s="446"/>
      <c r="GHU413" s="446"/>
      <c r="GHV413" s="446"/>
      <c r="GHW413" s="446"/>
      <c r="GHX413" s="446"/>
      <c r="GHY413" s="446"/>
      <c r="GHZ413" s="446"/>
      <c r="GIA413" s="446"/>
      <c r="GIB413" s="446"/>
      <c r="GIC413" s="446"/>
      <c r="GID413" s="446"/>
      <c r="GIE413" s="446"/>
      <c r="GIF413" s="446"/>
      <c r="GIG413" s="446"/>
      <c r="GIH413" s="446"/>
      <c r="GII413" s="446"/>
      <c r="GIJ413" s="446"/>
      <c r="GIK413" s="446"/>
      <c r="GIL413" s="446"/>
      <c r="GIM413" s="446"/>
      <c r="GIN413" s="446"/>
      <c r="GIO413" s="446"/>
      <c r="GIP413" s="446"/>
      <c r="GIQ413" s="446"/>
      <c r="GIR413" s="446"/>
      <c r="GIS413" s="446"/>
      <c r="GIT413" s="446"/>
      <c r="GIU413" s="446"/>
      <c r="GIV413" s="446"/>
      <c r="GIW413" s="446"/>
      <c r="GIX413" s="446"/>
      <c r="GIY413" s="446"/>
      <c r="GIZ413" s="446"/>
      <c r="GJA413" s="446"/>
      <c r="GJB413" s="446"/>
      <c r="GJC413" s="446"/>
      <c r="GJD413" s="446"/>
      <c r="GJE413" s="446"/>
      <c r="GJF413" s="446"/>
      <c r="GJG413" s="446"/>
      <c r="GJH413" s="446"/>
      <c r="GJI413" s="446"/>
      <c r="GJJ413" s="446"/>
      <c r="GJK413" s="446"/>
      <c r="GJL413" s="446"/>
      <c r="GJM413" s="446"/>
      <c r="GJN413" s="446"/>
      <c r="GJO413" s="446"/>
      <c r="GJP413" s="446"/>
      <c r="GJQ413" s="446"/>
      <c r="GJR413" s="446"/>
      <c r="GJS413" s="446"/>
      <c r="GJT413" s="446"/>
      <c r="GJU413" s="446"/>
      <c r="GJV413" s="446"/>
      <c r="GJW413" s="446"/>
      <c r="GJX413" s="446"/>
      <c r="GJY413" s="446"/>
      <c r="GJZ413" s="446"/>
      <c r="GKA413" s="446"/>
      <c r="GKB413" s="446"/>
      <c r="GKC413" s="446"/>
      <c r="GKD413" s="446"/>
      <c r="GKE413" s="446"/>
      <c r="GKF413" s="446"/>
      <c r="GKG413" s="446"/>
      <c r="GKH413" s="446"/>
      <c r="GKI413" s="446"/>
      <c r="GKJ413" s="446"/>
      <c r="GKK413" s="446"/>
      <c r="GKL413" s="446"/>
      <c r="GKM413" s="446"/>
      <c r="GKN413" s="446"/>
      <c r="GKO413" s="446"/>
      <c r="GKP413" s="446"/>
      <c r="GKQ413" s="446"/>
      <c r="GKR413" s="446"/>
      <c r="GKS413" s="446"/>
      <c r="GKT413" s="446"/>
      <c r="GKU413" s="446"/>
      <c r="GKV413" s="446"/>
      <c r="GKW413" s="446"/>
      <c r="GKX413" s="446"/>
      <c r="GKY413" s="446"/>
      <c r="GKZ413" s="446"/>
      <c r="GLA413" s="446"/>
      <c r="GLB413" s="446"/>
      <c r="GLC413" s="446"/>
      <c r="GLD413" s="446"/>
      <c r="GLE413" s="446"/>
      <c r="GLF413" s="446"/>
      <c r="GLG413" s="446"/>
      <c r="GLH413" s="446"/>
      <c r="GLI413" s="446"/>
      <c r="GLJ413" s="446"/>
      <c r="GLK413" s="446"/>
      <c r="GLL413" s="446"/>
      <c r="GLM413" s="446"/>
      <c r="GLN413" s="446"/>
      <c r="GLO413" s="446"/>
      <c r="GLP413" s="446"/>
      <c r="GLQ413" s="446"/>
      <c r="GLR413" s="446"/>
      <c r="GLS413" s="446"/>
      <c r="GLT413" s="446"/>
      <c r="GLU413" s="446"/>
      <c r="GLV413" s="446"/>
      <c r="GLW413" s="446"/>
      <c r="GLX413" s="446"/>
      <c r="GLY413" s="446"/>
      <c r="GLZ413" s="446"/>
      <c r="GMA413" s="446"/>
      <c r="GMB413" s="446"/>
      <c r="GMC413" s="446"/>
      <c r="GMD413" s="446"/>
      <c r="GME413" s="446"/>
      <c r="GMF413" s="446"/>
      <c r="GMG413" s="446"/>
      <c r="GMH413" s="446"/>
      <c r="GMI413" s="446"/>
      <c r="GMJ413" s="446"/>
      <c r="GMK413" s="446"/>
      <c r="GML413" s="446"/>
      <c r="GMM413" s="446"/>
      <c r="GMN413" s="446"/>
      <c r="GMO413" s="446"/>
      <c r="GMP413" s="446"/>
      <c r="GMQ413" s="446"/>
      <c r="GMR413" s="446"/>
      <c r="GMS413" s="446"/>
      <c r="GMT413" s="446"/>
      <c r="GMU413" s="446"/>
      <c r="GMV413" s="446"/>
      <c r="GMW413" s="446"/>
      <c r="GMX413" s="446"/>
      <c r="GMY413" s="446"/>
      <c r="GMZ413" s="446"/>
      <c r="GNA413" s="446"/>
      <c r="GNB413" s="446"/>
      <c r="GNC413" s="446"/>
      <c r="GND413" s="446"/>
      <c r="GNE413" s="446"/>
      <c r="GNF413" s="446"/>
      <c r="GNG413" s="446"/>
      <c r="GNH413" s="446"/>
      <c r="GNI413" s="446"/>
      <c r="GNJ413" s="446"/>
      <c r="GNK413" s="446"/>
      <c r="GNL413" s="446"/>
      <c r="GNM413" s="446"/>
      <c r="GNN413" s="446"/>
      <c r="GNO413" s="446"/>
      <c r="GNP413" s="446"/>
      <c r="GNQ413" s="446"/>
      <c r="GNR413" s="446"/>
      <c r="GNS413" s="446"/>
      <c r="GNT413" s="446"/>
      <c r="GNU413" s="446"/>
      <c r="GNV413" s="446"/>
      <c r="GNW413" s="446"/>
      <c r="GNX413" s="446"/>
      <c r="GNY413" s="446"/>
      <c r="GNZ413" s="446"/>
      <c r="GOA413" s="446"/>
      <c r="GOB413" s="446"/>
      <c r="GOC413" s="446"/>
      <c r="GOD413" s="446"/>
      <c r="GOE413" s="446"/>
      <c r="GOF413" s="446"/>
      <c r="GOG413" s="446"/>
      <c r="GOH413" s="446"/>
      <c r="GOI413" s="446"/>
      <c r="GOJ413" s="446"/>
      <c r="GOK413" s="446"/>
      <c r="GOL413" s="446"/>
      <c r="GOM413" s="446"/>
      <c r="GON413" s="446"/>
      <c r="GOO413" s="446"/>
      <c r="GOP413" s="446"/>
      <c r="GOQ413" s="446"/>
      <c r="GOR413" s="446"/>
      <c r="GOS413" s="446"/>
      <c r="GOT413" s="446"/>
      <c r="GOU413" s="446"/>
      <c r="GOV413" s="446"/>
      <c r="GOW413" s="446"/>
      <c r="GOX413" s="446"/>
      <c r="GOY413" s="446"/>
      <c r="GOZ413" s="446"/>
      <c r="GPA413" s="446"/>
      <c r="GPB413" s="446"/>
      <c r="GPC413" s="446"/>
      <c r="GPD413" s="446"/>
      <c r="GPE413" s="446"/>
      <c r="GPF413" s="446"/>
      <c r="GPG413" s="446"/>
      <c r="GPH413" s="446"/>
      <c r="GPI413" s="446"/>
      <c r="GPJ413" s="446"/>
      <c r="GPK413" s="446"/>
      <c r="GPL413" s="446"/>
      <c r="GPM413" s="446"/>
      <c r="GPN413" s="446"/>
      <c r="GPO413" s="446"/>
      <c r="GPP413" s="446"/>
      <c r="GPQ413" s="446"/>
      <c r="GPR413" s="446"/>
      <c r="GPS413" s="446"/>
      <c r="GPT413" s="446"/>
      <c r="GPU413" s="446"/>
      <c r="GPV413" s="446"/>
      <c r="GPW413" s="446"/>
      <c r="GPX413" s="446"/>
      <c r="GPY413" s="446"/>
      <c r="GPZ413" s="446"/>
      <c r="GQA413" s="446"/>
      <c r="GQB413" s="446"/>
      <c r="GQC413" s="446"/>
      <c r="GQD413" s="446"/>
      <c r="GQE413" s="446"/>
      <c r="GQF413" s="446"/>
      <c r="GQG413" s="446"/>
      <c r="GQH413" s="446"/>
      <c r="GQI413" s="446"/>
      <c r="GQJ413" s="446"/>
      <c r="GQK413" s="446"/>
      <c r="GQL413" s="446"/>
      <c r="GQM413" s="446"/>
      <c r="GQN413" s="446"/>
      <c r="GQO413" s="446"/>
      <c r="GQP413" s="446"/>
      <c r="GQQ413" s="446"/>
      <c r="GQR413" s="446"/>
      <c r="GQS413" s="446"/>
      <c r="GQT413" s="446"/>
      <c r="GQU413" s="446"/>
      <c r="GQV413" s="446"/>
      <c r="GQW413" s="446"/>
      <c r="GQX413" s="446"/>
      <c r="GQY413" s="446"/>
      <c r="GQZ413" s="446"/>
      <c r="GRA413" s="446"/>
      <c r="GRB413" s="446"/>
      <c r="GRC413" s="446"/>
      <c r="GRD413" s="446"/>
      <c r="GRE413" s="446"/>
      <c r="GRF413" s="446"/>
      <c r="GRG413" s="446"/>
      <c r="GRH413" s="446"/>
      <c r="GRI413" s="446"/>
      <c r="GRJ413" s="446"/>
      <c r="GRK413" s="446"/>
      <c r="GRL413" s="446"/>
      <c r="GRM413" s="446"/>
      <c r="GRN413" s="446"/>
      <c r="GRO413" s="446"/>
      <c r="GRP413" s="446"/>
      <c r="GRQ413" s="446"/>
      <c r="GRR413" s="446"/>
      <c r="GRS413" s="446"/>
      <c r="GRT413" s="446"/>
      <c r="GRU413" s="446"/>
      <c r="GRV413" s="446"/>
      <c r="GRW413" s="446"/>
      <c r="GRX413" s="446"/>
      <c r="GRY413" s="446"/>
      <c r="GRZ413" s="446"/>
      <c r="GSA413" s="446"/>
      <c r="GSB413" s="446"/>
      <c r="GSC413" s="446"/>
      <c r="GSD413" s="446"/>
      <c r="GSE413" s="446"/>
      <c r="GSF413" s="446"/>
      <c r="GSG413" s="446"/>
      <c r="GSH413" s="446"/>
      <c r="GSI413" s="446"/>
      <c r="GSJ413" s="446"/>
      <c r="GSK413" s="446"/>
      <c r="GSL413" s="446"/>
      <c r="GSM413" s="446"/>
      <c r="GSN413" s="446"/>
      <c r="GSO413" s="446"/>
      <c r="GSP413" s="446"/>
      <c r="GSQ413" s="446"/>
      <c r="GSR413" s="446"/>
      <c r="GSS413" s="446"/>
      <c r="GST413" s="446"/>
      <c r="GSU413" s="446"/>
      <c r="GSV413" s="446"/>
      <c r="GSW413" s="446"/>
      <c r="GSX413" s="446"/>
      <c r="GSY413" s="446"/>
      <c r="GSZ413" s="446"/>
      <c r="GTA413" s="446"/>
      <c r="GTB413" s="446"/>
      <c r="GTC413" s="446"/>
      <c r="GTD413" s="446"/>
      <c r="GTE413" s="446"/>
      <c r="GTF413" s="446"/>
      <c r="GTG413" s="446"/>
      <c r="GTH413" s="446"/>
      <c r="GTI413" s="446"/>
      <c r="GTJ413" s="446"/>
      <c r="GTK413" s="446"/>
      <c r="GTL413" s="446"/>
      <c r="GTM413" s="446"/>
      <c r="GTN413" s="446"/>
      <c r="GTO413" s="446"/>
      <c r="GTP413" s="446"/>
      <c r="GTQ413" s="446"/>
      <c r="GTR413" s="446"/>
      <c r="GTS413" s="446"/>
      <c r="GTT413" s="446"/>
      <c r="GTU413" s="446"/>
      <c r="GTV413" s="446"/>
      <c r="GTW413" s="446"/>
      <c r="GTX413" s="446"/>
      <c r="GTY413" s="446"/>
      <c r="GTZ413" s="446"/>
      <c r="GUA413" s="446"/>
      <c r="GUB413" s="446"/>
      <c r="GUC413" s="446"/>
      <c r="GUD413" s="446"/>
      <c r="GUE413" s="446"/>
      <c r="GUF413" s="446"/>
      <c r="GUG413" s="446"/>
      <c r="GUH413" s="446"/>
      <c r="GUI413" s="446"/>
      <c r="GUJ413" s="446"/>
      <c r="GUK413" s="446"/>
      <c r="GUL413" s="446"/>
      <c r="GUM413" s="446"/>
      <c r="GUN413" s="446"/>
      <c r="GUO413" s="446"/>
      <c r="GUP413" s="446"/>
      <c r="GUQ413" s="446"/>
      <c r="GUR413" s="446"/>
      <c r="GUS413" s="446"/>
      <c r="GUT413" s="446"/>
      <c r="GUU413" s="446"/>
      <c r="GUV413" s="446"/>
      <c r="GUW413" s="446"/>
      <c r="GUX413" s="446"/>
      <c r="GUY413" s="446"/>
      <c r="GUZ413" s="446"/>
      <c r="GVA413" s="446"/>
      <c r="GVB413" s="446"/>
      <c r="GVC413" s="446"/>
      <c r="GVD413" s="446"/>
      <c r="GVE413" s="446"/>
      <c r="GVF413" s="446"/>
      <c r="GVG413" s="446"/>
      <c r="GVH413" s="446"/>
      <c r="GVI413" s="446"/>
      <c r="GVJ413" s="446"/>
      <c r="GVK413" s="446"/>
      <c r="GVL413" s="446"/>
      <c r="GVM413" s="446"/>
      <c r="GVN413" s="446"/>
      <c r="GVO413" s="446"/>
      <c r="GVP413" s="446"/>
      <c r="GVQ413" s="446"/>
      <c r="GVR413" s="446"/>
      <c r="GVS413" s="446"/>
      <c r="GVT413" s="446"/>
      <c r="GVU413" s="446"/>
      <c r="GVV413" s="446"/>
      <c r="GVW413" s="446"/>
      <c r="GVX413" s="446"/>
      <c r="GVY413" s="446"/>
      <c r="GVZ413" s="446"/>
      <c r="GWA413" s="446"/>
      <c r="GWB413" s="446"/>
      <c r="GWC413" s="446"/>
      <c r="GWD413" s="446"/>
      <c r="GWE413" s="446"/>
      <c r="GWF413" s="446"/>
      <c r="GWG413" s="446"/>
      <c r="GWH413" s="446"/>
      <c r="GWI413" s="446"/>
      <c r="GWJ413" s="446"/>
      <c r="GWK413" s="446"/>
      <c r="GWL413" s="446"/>
      <c r="GWM413" s="446"/>
      <c r="GWN413" s="446"/>
      <c r="GWO413" s="446"/>
      <c r="GWP413" s="446"/>
      <c r="GWQ413" s="446"/>
      <c r="GWR413" s="446"/>
      <c r="GWS413" s="446"/>
      <c r="GWT413" s="446"/>
      <c r="GWU413" s="446"/>
      <c r="GWV413" s="446"/>
      <c r="GWW413" s="446"/>
      <c r="GWX413" s="446"/>
      <c r="GWY413" s="446"/>
      <c r="GWZ413" s="446"/>
      <c r="GXA413" s="446"/>
      <c r="GXB413" s="446"/>
      <c r="GXC413" s="446"/>
      <c r="GXD413" s="446"/>
      <c r="GXE413" s="446"/>
      <c r="GXF413" s="446"/>
      <c r="GXG413" s="446"/>
      <c r="GXH413" s="446"/>
      <c r="GXI413" s="446"/>
      <c r="GXJ413" s="446"/>
      <c r="GXK413" s="446"/>
      <c r="GXL413" s="446"/>
      <c r="GXM413" s="446"/>
      <c r="GXN413" s="446"/>
      <c r="GXO413" s="446"/>
      <c r="GXP413" s="446"/>
      <c r="GXQ413" s="446"/>
      <c r="GXR413" s="446"/>
      <c r="GXS413" s="446"/>
      <c r="GXT413" s="446"/>
      <c r="GXU413" s="446"/>
      <c r="GXV413" s="446"/>
      <c r="GXW413" s="446"/>
      <c r="GXX413" s="446"/>
      <c r="GXY413" s="446"/>
      <c r="GXZ413" s="446"/>
      <c r="GYA413" s="446"/>
      <c r="GYB413" s="446"/>
      <c r="GYC413" s="446"/>
      <c r="GYD413" s="446"/>
      <c r="GYE413" s="446"/>
      <c r="GYF413" s="446"/>
      <c r="GYG413" s="446"/>
      <c r="GYH413" s="446"/>
      <c r="GYI413" s="446"/>
      <c r="GYJ413" s="446"/>
      <c r="GYK413" s="446"/>
      <c r="GYL413" s="446"/>
      <c r="GYM413" s="446"/>
      <c r="GYN413" s="446"/>
      <c r="GYO413" s="446"/>
      <c r="GYP413" s="446"/>
      <c r="GYQ413" s="446"/>
      <c r="GYR413" s="446"/>
      <c r="GYS413" s="446"/>
      <c r="GYT413" s="446"/>
      <c r="GYU413" s="446"/>
      <c r="GYV413" s="446"/>
      <c r="GYW413" s="446"/>
      <c r="GYX413" s="446"/>
      <c r="GYY413" s="446"/>
      <c r="GYZ413" s="446"/>
      <c r="GZA413" s="446"/>
      <c r="GZB413" s="446"/>
      <c r="GZC413" s="446"/>
      <c r="GZD413" s="446"/>
      <c r="GZE413" s="446"/>
      <c r="GZF413" s="446"/>
      <c r="GZG413" s="446"/>
      <c r="GZH413" s="446"/>
      <c r="GZI413" s="446"/>
      <c r="GZJ413" s="446"/>
      <c r="GZK413" s="446"/>
      <c r="GZL413" s="446"/>
      <c r="GZM413" s="446"/>
      <c r="GZN413" s="446"/>
      <c r="GZO413" s="446"/>
      <c r="GZP413" s="446"/>
      <c r="GZQ413" s="446"/>
      <c r="GZR413" s="446"/>
      <c r="GZS413" s="446"/>
      <c r="GZT413" s="446"/>
      <c r="GZU413" s="446"/>
      <c r="GZV413" s="446"/>
      <c r="GZW413" s="446"/>
      <c r="GZX413" s="446"/>
      <c r="GZY413" s="446"/>
      <c r="GZZ413" s="446"/>
      <c r="HAA413" s="446"/>
      <c r="HAB413" s="446"/>
      <c r="HAC413" s="446"/>
      <c r="HAD413" s="446"/>
      <c r="HAE413" s="446"/>
      <c r="HAF413" s="446"/>
      <c r="HAG413" s="446"/>
      <c r="HAH413" s="446"/>
      <c r="HAI413" s="446"/>
      <c r="HAJ413" s="446"/>
      <c r="HAK413" s="446"/>
      <c r="HAL413" s="446"/>
      <c r="HAM413" s="446"/>
      <c r="HAN413" s="446"/>
      <c r="HAO413" s="446"/>
      <c r="HAP413" s="446"/>
      <c r="HAQ413" s="446"/>
      <c r="HAR413" s="446"/>
      <c r="HAS413" s="446"/>
      <c r="HAT413" s="446"/>
      <c r="HAU413" s="446"/>
      <c r="HAV413" s="446"/>
      <c r="HAW413" s="446"/>
      <c r="HAX413" s="446"/>
      <c r="HAY413" s="446"/>
      <c r="HAZ413" s="446"/>
      <c r="HBA413" s="446"/>
      <c r="HBB413" s="446"/>
      <c r="HBC413" s="446"/>
      <c r="HBD413" s="446"/>
      <c r="HBE413" s="446"/>
      <c r="HBF413" s="446"/>
      <c r="HBG413" s="446"/>
      <c r="HBH413" s="446"/>
      <c r="HBI413" s="446"/>
      <c r="HBJ413" s="446"/>
      <c r="HBK413" s="446"/>
      <c r="HBL413" s="446"/>
      <c r="HBM413" s="446"/>
      <c r="HBN413" s="446"/>
      <c r="HBO413" s="446"/>
      <c r="HBP413" s="446"/>
      <c r="HBQ413" s="446"/>
      <c r="HBR413" s="446"/>
      <c r="HBS413" s="446"/>
      <c r="HBT413" s="446"/>
      <c r="HBU413" s="446"/>
      <c r="HBV413" s="446"/>
      <c r="HBW413" s="446"/>
      <c r="HBX413" s="446"/>
      <c r="HBY413" s="446"/>
      <c r="HBZ413" s="446"/>
      <c r="HCA413" s="446"/>
      <c r="HCB413" s="446"/>
      <c r="HCC413" s="446"/>
      <c r="HCD413" s="446"/>
      <c r="HCE413" s="446"/>
      <c r="HCF413" s="446"/>
      <c r="HCG413" s="446"/>
      <c r="HCH413" s="446"/>
      <c r="HCI413" s="446"/>
      <c r="HCJ413" s="446"/>
      <c r="HCK413" s="446"/>
      <c r="HCL413" s="446"/>
      <c r="HCM413" s="446"/>
      <c r="HCN413" s="446"/>
      <c r="HCO413" s="446"/>
      <c r="HCP413" s="446"/>
      <c r="HCQ413" s="446"/>
      <c r="HCR413" s="446"/>
      <c r="HCS413" s="446"/>
      <c r="HCT413" s="446"/>
      <c r="HCU413" s="446"/>
      <c r="HCV413" s="446"/>
      <c r="HCW413" s="446"/>
      <c r="HCX413" s="446"/>
      <c r="HCY413" s="446"/>
      <c r="HCZ413" s="446"/>
      <c r="HDA413" s="446"/>
      <c r="HDB413" s="446"/>
      <c r="HDC413" s="446"/>
      <c r="HDD413" s="446"/>
      <c r="HDE413" s="446"/>
      <c r="HDF413" s="446"/>
      <c r="HDG413" s="446"/>
      <c r="HDH413" s="446"/>
      <c r="HDI413" s="446"/>
      <c r="HDJ413" s="446"/>
      <c r="HDK413" s="446"/>
      <c r="HDL413" s="446"/>
      <c r="HDM413" s="446"/>
      <c r="HDN413" s="446"/>
      <c r="HDO413" s="446"/>
      <c r="HDP413" s="446"/>
      <c r="HDQ413" s="446"/>
      <c r="HDR413" s="446"/>
      <c r="HDS413" s="446"/>
      <c r="HDT413" s="446"/>
      <c r="HDU413" s="446"/>
      <c r="HDV413" s="446"/>
      <c r="HDW413" s="446"/>
      <c r="HDX413" s="446"/>
      <c r="HDY413" s="446"/>
      <c r="HDZ413" s="446"/>
      <c r="HEA413" s="446"/>
      <c r="HEB413" s="446"/>
      <c r="HEC413" s="446"/>
      <c r="HED413" s="446"/>
      <c r="HEE413" s="446"/>
      <c r="HEF413" s="446"/>
      <c r="HEG413" s="446"/>
      <c r="HEH413" s="446"/>
      <c r="HEI413" s="446"/>
      <c r="HEJ413" s="446"/>
      <c r="HEK413" s="446"/>
      <c r="HEL413" s="446"/>
      <c r="HEM413" s="446"/>
      <c r="HEN413" s="446"/>
      <c r="HEO413" s="446"/>
      <c r="HEP413" s="446"/>
      <c r="HEQ413" s="446"/>
      <c r="HER413" s="446"/>
      <c r="HES413" s="446"/>
      <c r="HET413" s="446"/>
      <c r="HEU413" s="446"/>
      <c r="HEV413" s="446"/>
      <c r="HEW413" s="446"/>
      <c r="HEX413" s="446"/>
      <c r="HEY413" s="446"/>
      <c r="HEZ413" s="446"/>
      <c r="HFA413" s="446"/>
      <c r="HFB413" s="446"/>
      <c r="HFC413" s="446"/>
      <c r="HFD413" s="446"/>
      <c r="HFE413" s="446"/>
      <c r="HFF413" s="446"/>
      <c r="HFG413" s="446"/>
      <c r="HFH413" s="446"/>
      <c r="HFI413" s="446"/>
      <c r="HFJ413" s="446"/>
      <c r="HFK413" s="446"/>
      <c r="HFL413" s="446"/>
      <c r="HFM413" s="446"/>
      <c r="HFN413" s="446"/>
      <c r="HFO413" s="446"/>
      <c r="HFP413" s="446"/>
      <c r="HFQ413" s="446"/>
      <c r="HFR413" s="446"/>
      <c r="HFS413" s="446"/>
      <c r="HFT413" s="446"/>
      <c r="HFU413" s="446"/>
      <c r="HFV413" s="446"/>
      <c r="HFW413" s="446"/>
      <c r="HFX413" s="446"/>
      <c r="HFY413" s="446"/>
      <c r="HFZ413" s="446"/>
      <c r="HGA413" s="446"/>
      <c r="HGB413" s="446"/>
      <c r="HGC413" s="446"/>
      <c r="HGD413" s="446"/>
      <c r="HGE413" s="446"/>
      <c r="HGF413" s="446"/>
      <c r="HGG413" s="446"/>
      <c r="HGH413" s="446"/>
      <c r="HGI413" s="446"/>
      <c r="HGJ413" s="446"/>
      <c r="HGK413" s="446"/>
      <c r="HGL413" s="446"/>
      <c r="HGM413" s="446"/>
      <c r="HGN413" s="446"/>
      <c r="HGO413" s="446"/>
      <c r="HGP413" s="446"/>
      <c r="HGQ413" s="446"/>
      <c r="HGR413" s="446"/>
      <c r="HGS413" s="446"/>
      <c r="HGT413" s="446"/>
      <c r="HGU413" s="446"/>
      <c r="HGV413" s="446"/>
      <c r="HGW413" s="446"/>
      <c r="HGX413" s="446"/>
      <c r="HGY413" s="446"/>
      <c r="HGZ413" s="446"/>
      <c r="HHA413" s="446"/>
      <c r="HHB413" s="446"/>
      <c r="HHC413" s="446"/>
      <c r="HHD413" s="446"/>
      <c r="HHE413" s="446"/>
      <c r="HHF413" s="446"/>
      <c r="HHG413" s="446"/>
      <c r="HHH413" s="446"/>
      <c r="HHI413" s="446"/>
      <c r="HHJ413" s="446"/>
      <c r="HHK413" s="446"/>
      <c r="HHL413" s="446"/>
      <c r="HHM413" s="446"/>
      <c r="HHN413" s="446"/>
      <c r="HHO413" s="446"/>
      <c r="HHP413" s="446"/>
      <c r="HHQ413" s="446"/>
      <c r="HHR413" s="446"/>
      <c r="HHS413" s="446"/>
      <c r="HHT413" s="446"/>
      <c r="HHU413" s="446"/>
      <c r="HHV413" s="446"/>
      <c r="HHW413" s="446"/>
      <c r="HHX413" s="446"/>
      <c r="HHY413" s="446"/>
      <c r="HHZ413" s="446"/>
      <c r="HIA413" s="446"/>
      <c r="HIB413" s="446"/>
      <c r="HIC413" s="446"/>
      <c r="HID413" s="446"/>
      <c r="HIE413" s="446"/>
      <c r="HIF413" s="446"/>
      <c r="HIG413" s="446"/>
      <c r="HIH413" s="446"/>
      <c r="HII413" s="446"/>
      <c r="HIJ413" s="446"/>
      <c r="HIK413" s="446"/>
      <c r="HIL413" s="446"/>
      <c r="HIM413" s="446"/>
      <c r="HIN413" s="446"/>
      <c r="HIO413" s="446"/>
      <c r="HIP413" s="446"/>
      <c r="HIQ413" s="446"/>
      <c r="HIR413" s="446"/>
      <c r="HIS413" s="446"/>
      <c r="HIT413" s="446"/>
      <c r="HIU413" s="446"/>
      <c r="HIV413" s="446"/>
      <c r="HIW413" s="446"/>
      <c r="HIX413" s="446"/>
      <c r="HIY413" s="446"/>
      <c r="HIZ413" s="446"/>
      <c r="HJA413" s="446"/>
      <c r="HJB413" s="446"/>
      <c r="HJC413" s="446"/>
      <c r="HJD413" s="446"/>
      <c r="HJE413" s="446"/>
      <c r="HJF413" s="446"/>
      <c r="HJG413" s="446"/>
      <c r="HJH413" s="446"/>
      <c r="HJI413" s="446"/>
      <c r="HJJ413" s="446"/>
      <c r="HJK413" s="446"/>
      <c r="HJL413" s="446"/>
      <c r="HJM413" s="446"/>
      <c r="HJN413" s="446"/>
      <c r="HJO413" s="446"/>
      <c r="HJP413" s="446"/>
      <c r="HJQ413" s="446"/>
      <c r="HJR413" s="446"/>
      <c r="HJS413" s="446"/>
      <c r="HJT413" s="446"/>
      <c r="HJU413" s="446"/>
      <c r="HJV413" s="446"/>
      <c r="HJW413" s="446"/>
      <c r="HJX413" s="446"/>
      <c r="HJY413" s="446"/>
      <c r="HJZ413" s="446"/>
      <c r="HKA413" s="446"/>
      <c r="HKB413" s="446"/>
      <c r="HKC413" s="446"/>
      <c r="HKD413" s="446"/>
      <c r="HKE413" s="446"/>
      <c r="HKF413" s="446"/>
      <c r="HKG413" s="446"/>
      <c r="HKH413" s="446"/>
      <c r="HKI413" s="446"/>
      <c r="HKJ413" s="446"/>
      <c r="HKK413" s="446"/>
      <c r="HKL413" s="446"/>
      <c r="HKM413" s="446"/>
      <c r="HKN413" s="446"/>
      <c r="HKO413" s="446"/>
      <c r="HKP413" s="446"/>
      <c r="HKQ413" s="446"/>
      <c r="HKR413" s="446"/>
      <c r="HKS413" s="446"/>
      <c r="HKT413" s="446"/>
      <c r="HKU413" s="446"/>
      <c r="HKV413" s="446"/>
      <c r="HKW413" s="446"/>
      <c r="HKX413" s="446"/>
      <c r="HKY413" s="446"/>
      <c r="HKZ413" s="446"/>
      <c r="HLA413" s="446"/>
      <c r="HLB413" s="446"/>
      <c r="HLC413" s="446"/>
      <c r="HLD413" s="446"/>
      <c r="HLE413" s="446"/>
      <c r="HLF413" s="446"/>
      <c r="HLG413" s="446"/>
      <c r="HLH413" s="446"/>
      <c r="HLI413" s="446"/>
      <c r="HLJ413" s="446"/>
      <c r="HLK413" s="446"/>
      <c r="HLL413" s="446"/>
      <c r="HLM413" s="446"/>
      <c r="HLN413" s="446"/>
      <c r="HLO413" s="446"/>
      <c r="HLP413" s="446"/>
      <c r="HLQ413" s="446"/>
      <c r="HLR413" s="446"/>
      <c r="HLS413" s="446"/>
      <c r="HLT413" s="446"/>
      <c r="HLU413" s="446"/>
      <c r="HLV413" s="446"/>
      <c r="HLW413" s="446"/>
      <c r="HLX413" s="446"/>
      <c r="HLY413" s="446"/>
      <c r="HLZ413" s="446"/>
      <c r="HMA413" s="446"/>
      <c r="HMB413" s="446"/>
      <c r="HMC413" s="446"/>
      <c r="HMD413" s="446"/>
      <c r="HME413" s="446"/>
      <c r="HMF413" s="446"/>
      <c r="HMG413" s="446"/>
      <c r="HMH413" s="446"/>
      <c r="HMI413" s="446"/>
      <c r="HMJ413" s="446"/>
      <c r="HMK413" s="446"/>
      <c r="HML413" s="446"/>
      <c r="HMM413" s="446"/>
      <c r="HMN413" s="446"/>
      <c r="HMO413" s="446"/>
      <c r="HMP413" s="446"/>
      <c r="HMQ413" s="446"/>
      <c r="HMR413" s="446"/>
      <c r="HMS413" s="446"/>
      <c r="HMT413" s="446"/>
      <c r="HMU413" s="446"/>
      <c r="HMV413" s="446"/>
      <c r="HMW413" s="446"/>
      <c r="HMX413" s="446"/>
      <c r="HMY413" s="446"/>
      <c r="HMZ413" s="446"/>
      <c r="HNA413" s="446"/>
      <c r="HNB413" s="446"/>
      <c r="HNC413" s="446"/>
      <c r="HND413" s="446"/>
      <c r="HNE413" s="446"/>
      <c r="HNF413" s="446"/>
      <c r="HNG413" s="446"/>
      <c r="HNH413" s="446"/>
      <c r="HNI413" s="446"/>
      <c r="HNJ413" s="446"/>
      <c r="HNK413" s="446"/>
      <c r="HNL413" s="446"/>
      <c r="HNM413" s="446"/>
      <c r="HNN413" s="446"/>
      <c r="HNO413" s="446"/>
      <c r="HNP413" s="446"/>
      <c r="HNQ413" s="446"/>
      <c r="HNR413" s="446"/>
      <c r="HNS413" s="446"/>
      <c r="HNT413" s="446"/>
      <c r="HNU413" s="446"/>
      <c r="HNV413" s="446"/>
      <c r="HNW413" s="446"/>
      <c r="HNX413" s="446"/>
      <c r="HNY413" s="446"/>
      <c r="HNZ413" s="446"/>
      <c r="HOA413" s="446"/>
      <c r="HOB413" s="446"/>
      <c r="HOC413" s="446"/>
      <c r="HOD413" s="446"/>
      <c r="HOE413" s="446"/>
      <c r="HOF413" s="446"/>
      <c r="HOG413" s="446"/>
      <c r="HOH413" s="446"/>
      <c r="HOI413" s="446"/>
      <c r="HOJ413" s="446"/>
      <c r="HOK413" s="446"/>
      <c r="HOL413" s="446"/>
      <c r="HOM413" s="446"/>
      <c r="HON413" s="446"/>
      <c r="HOO413" s="446"/>
      <c r="HOP413" s="446"/>
      <c r="HOQ413" s="446"/>
      <c r="HOR413" s="446"/>
      <c r="HOS413" s="446"/>
      <c r="HOT413" s="446"/>
      <c r="HOU413" s="446"/>
      <c r="HOV413" s="446"/>
      <c r="HOW413" s="446"/>
      <c r="HOX413" s="446"/>
      <c r="HOY413" s="446"/>
      <c r="HOZ413" s="446"/>
      <c r="HPA413" s="446"/>
      <c r="HPB413" s="446"/>
      <c r="HPC413" s="446"/>
      <c r="HPD413" s="446"/>
      <c r="HPE413" s="446"/>
      <c r="HPF413" s="446"/>
      <c r="HPG413" s="446"/>
      <c r="HPH413" s="446"/>
      <c r="HPI413" s="446"/>
      <c r="HPJ413" s="446"/>
      <c r="HPK413" s="446"/>
      <c r="HPL413" s="446"/>
      <c r="HPM413" s="446"/>
      <c r="HPN413" s="446"/>
      <c r="HPO413" s="446"/>
      <c r="HPP413" s="446"/>
      <c r="HPQ413" s="446"/>
      <c r="HPR413" s="446"/>
      <c r="HPS413" s="446"/>
      <c r="HPT413" s="446"/>
      <c r="HPU413" s="446"/>
      <c r="HPV413" s="446"/>
      <c r="HPW413" s="446"/>
      <c r="HPX413" s="446"/>
      <c r="HPY413" s="446"/>
      <c r="HPZ413" s="446"/>
      <c r="HQA413" s="446"/>
      <c r="HQB413" s="446"/>
      <c r="HQC413" s="446"/>
      <c r="HQD413" s="446"/>
      <c r="HQE413" s="446"/>
      <c r="HQF413" s="446"/>
      <c r="HQG413" s="446"/>
      <c r="HQH413" s="446"/>
      <c r="HQI413" s="446"/>
      <c r="HQJ413" s="446"/>
      <c r="HQK413" s="446"/>
      <c r="HQL413" s="446"/>
      <c r="HQM413" s="446"/>
      <c r="HQN413" s="446"/>
      <c r="HQO413" s="446"/>
      <c r="HQP413" s="446"/>
      <c r="HQQ413" s="446"/>
      <c r="HQR413" s="446"/>
      <c r="HQS413" s="446"/>
      <c r="HQT413" s="446"/>
      <c r="HQU413" s="446"/>
      <c r="HQV413" s="446"/>
      <c r="HQW413" s="446"/>
      <c r="HQX413" s="446"/>
      <c r="HQY413" s="446"/>
      <c r="HQZ413" s="446"/>
      <c r="HRA413" s="446"/>
      <c r="HRB413" s="446"/>
      <c r="HRC413" s="446"/>
      <c r="HRD413" s="446"/>
      <c r="HRE413" s="446"/>
      <c r="HRF413" s="446"/>
      <c r="HRG413" s="446"/>
      <c r="HRH413" s="446"/>
      <c r="HRI413" s="446"/>
      <c r="HRJ413" s="446"/>
      <c r="HRK413" s="446"/>
      <c r="HRL413" s="446"/>
      <c r="HRM413" s="446"/>
      <c r="HRN413" s="446"/>
      <c r="HRO413" s="446"/>
      <c r="HRP413" s="446"/>
      <c r="HRQ413" s="446"/>
      <c r="HRR413" s="446"/>
      <c r="HRS413" s="446"/>
      <c r="HRT413" s="446"/>
      <c r="HRU413" s="446"/>
      <c r="HRV413" s="446"/>
      <c r="HRW413" s="446"/>
      <c r="HRX413" s="446"/>
      <c r="HRY413" s="446"/>
      <c r="HRZ413" s="446"/>
      <c r="HSA413" s="446"/>
      <c r="HSB413" s="446"/>
      <c r="HSC413" s="446"/>
      <c r="HSD413" s="446"/>
      <c r="HSE413" s="446"/>
      <c r="HSF413" s="446"/>
      <c r="HSG413" s="446"/>
      <c r="HSH413" s="446"/>
      <c r="HSI413" s="446"/>
      <c r="HSJ413" s="446"/>
      <c r="HSK413" s="446"/>
      <c r="HSL413" s="446"/>
      <c r="HSM413" s="446"/>
      <c r="HSN413" s="446"/>
      <c r="HSO413" s="446"/>
      <c r="HSP413" s="446"/>
      <c r="HSQ413" s="446"/>
      <c r="HSR413" s="446"/>
      <c r="HSS413" s="446"/>
      <c r="HST413" s="446"/>
      <c r="HSU413" s="446"/>
      <c r="HSV413" s="446"/>
      <c r="HSW413" s="446"/>
      <c r="HSX413" s="446"/>
      <c r="HSY413" s="446"/>
      <c r="HSZ413" s="446"/>
      <c r="HTA413" s="446"/>
      <c r="HTB413" s="446"/>
      <c r="HTC413" s="446"/>
      <c r="HTD413" s="446"/>
      <c r="HTE413" s="446"/>
      <c r="HTF413" s="446"/>
      <c r="HTG413" s="446"/>
      <c r="HTH413" s="446"/>
      <c r="HTI413" s="446"/>
      <c r="HTJ413" s="446"/>
      <c r="HTK413" s="446"/>
      <c r="HTL413" s="446"/>
      <c r="HTM413" s="446"/>
      <c r="HTN413" s="446"/>
      <c r="HTO413" s="446"/>
      <c r="HTP413" s="446"/>
      <c r="HTQ413" s="446"/>
      <c r="HTR413" s="446"/>
      <c r="HTS413" s="446"/>
      <c r="HTT413" s="446"/>
      <c r="HTU413" s="446"/>
      <c r="HTV413" s="446"/>
      <c r="HTW413" s="446"/>
      <c r="HTX413" s="446"/>
      <c r="HTY413" s="446"/>
      <c r="HTZ413" s="446"/>
      <c r="HUA413" s="446"/>
      <c r="HUB413" s="446"/>
      <c r="HUC413" s="446"/>
      <c r="HUD413" s="446"/>
      <c r="HUE413" s="446"/>
      <c r="HUF413" s="446"/>
      <c r="HUG413" s="446"/>
      <c r="HUH413" s="446"/>
      <c r="HUI413" s="446"/>
      <c r="HUJ413" s="446"/>
      <c r="HUK413" s="446"/>
      <c r="HUL413" s="446"/>
      <c r="HUM413" s="446"/>
      <c r="HUN413" s="446"/>
      <c r="HUO413" s="446"/>
      <c r="HUP413" s="446"/>
      <c r="HUQ413" s="446"/>
      <c r="HUR413" s="446"/>
      <c r="HUS413" s="446"/>
      <c r="HUT413" s="446"/>
      <c r="HUU413" s="446"/>
      <c r="HUV413" s="446"/>
      <c r="HUW413" s="446"/>
      <c r="HUX413" s="446"/>
      <c r="HUY413" s="446"/>
      <c r="HUZ413" s="446"/>
      <c r="HVA413" s="446"/>
      <c r="HVB413" s="446"/>
      <c r="HVC413" s="446"/>
      <c r="HVD413" s="446"/>
      <c r="HVE413" s="446"/>
      <c r="HVF413" s="446"/>
      <c r="HVG413" s="446"/>
      <c r="HVH413" s="446"/>
      <c r="HVI413" s="446"/>
      <c r="HVJ413" s="446"/>
      <c r="HVK413" s="446"/>
      <c r="HVL413" s="446"/>
      <c r="HVM413" s="446"/>
      <c r="HVN413" s="446"/>
      <c r="HVO413" s="446"/>
      <c r="HVP413" s="446"/>
      <c r="HVQ413" s="446"/>
      <c r="HVR413" s="446"/>
      <c r="HVS413" s="446"/>
      <c r="HVT413" s="446"/>
      <c r="HVU413" s="446"/>
      <c r="HVV413" s="446"/>
      <c r="HVW413" s="446"/>
      <c r="HVX413" s="446"/>
      <c r="HVY413" s="446"/>
      <c r="HVZ413" s="446"/>
      <c r="HWA413" s="446"/>
      <c r="HWB413" s="446"/>
      <c r="HWC413" s="446"/>
      <c r="HWD413" s="446"/>
      <c r="HWE413" s="446"/>
      <c r="HWF413" s="446"/>
      <c r="HWG413" s="446"/>
      <c r="HWH413" s="446"/>
      <c r="HWI413" s="446"/>
      <c r="HWJ413" s="446"/>
      <c r="HWK413" s="446"/>
      <c r="HWL413" s="446"/>
      <c r="HWM413" s="446"/>
      <c r="HWN413" s="446"/>
      <c r="HWO413" s="446"/>
      <c r="HWP413" s="446"/>
      <c r="HWQ413" s="446"/>
      <c r="HWR413" s="446"/>
      <c r="HWS413" s="446"/>
      <c r="HWT413" s="446"/>
      <c r="HWU413" s="446"/>
      <c r="HWV413" s="446"/>
      <c r="HWW413" s="446"/>
      <c r="HWX413" s="446"/>
      <c r="HWY413" s="446"/>
      <c r="HWZ413" s="446"/>
      <c r="HXA413" s="446"/>
      <c r="HXB413" s="446"/>
      <c r="HXC413" s="446"/>
      <c r="HXD413" s="446"/>
      <c r="HXE413" s="446"/>
      <c r="HXF413" s="446"/>
      <c r="HXG413" s="446"/>
      <c r="HXH413" s="446"/>
      <c r="HXI413" s="446"/>
      <c r="HXJ413" s="446"/>
      <c r="HXK413" s="446"/>
      <c r="HXL413" s="446"/>
      <c r="HXM413" s="446"/>
      <c r="HXN413" s="446"/>
      <c r="HXO413" s="446"/>
      <c r="HXP413" s="446"/>
      <c r="HXQ413" s="446"/>
      <c r="HXR413" s="446"/>
      <c r="HXS413" s="446"/>
      <c r="HXT413" s="446"/>
      <c r="HXU413" s="446"/>
      <c r="HXV413" s="446"/>
      <c r="HXW413" s="446"/>
      <c r="HXX413" s="446"/>
      <c r="HXY413" s="446"/>
      <c r="HXZ413" s="446"/>
      <c r="HYA413" s="446"/>
      <c r="HYB413" s="446"/>
      <c r="HYC413" s="446"/>
      <c r="HYD413" s="446"/>
      <c r="HYE413" s="446"/>
      <c r="HYF413" s="446"/>
      <c r="HYG413" s="446"/>
      <c r="HYH413" s="446"/>
      <c r="HYI413" s="446"/>
      <c r="HYJ413" s="446"/>
      <c r="HYK413" s="446"/>
      <c r="HYL413" s="446"/>
      <c r="HYM413" s="446"/>
      <c r="HYN413" s="446"/>
      <c r="HYO413" s="446"/>
      <c r="HYP413" s="446"/>
      <c r="HYQ413" s="446"/>
      <c r="HYR413" s="446"/>
      <c r="HYS413" s="446"/>
      <c r="HYT413" s="446"/>
      <c r="HYU413" s="446"/>
      <c r="HYV413" s="446"/>
      <c r="HYW413" s="446"/>
      <c r="HYX413" s="446"/>
      <c r="HYY413" s="446"/>
      <c r="HYZ413" s="446"/>
      <c r="HZA413" s="446"/>
      <c r="HZB413" s="446"/>
      <c r="HZC413" s="446"/>
      <c r="HZD413" s="446"/>
      <c r="HZE413" s="446"/>
      <c r="HZF413" s="446"/>
      <c r="HZG413" s="446"/>
      <c r="HZH413" s="446"/>
      <c r="HZI413" s="446"/>
      <c r="HZJ413" s="446"/>
      <c r="HZK413" s="446"/>
      <c r="HZL413" s="446"/>
      <c r="HZM413" s="446"/>
      <c r="HZN413" s="446"/>
      <c r="HZO413" s="446"/>
      <c r="HZP413" s="446"/>
      <c r="HZQ413" s="446"/>
      <c r="HZR413" s="446"/>
      <c r="HZS413" s="446"/>
      <c r="HZT413" s="446"/>
      <c r="HZU413" s="446"/>
      <c r="HZV413" s="446"/>
      <c r="HZW413" s="446"/>
      <c r="HZX413" s="446"/>
      <c r="HZY413" s="446"/>
      <c r="HZZ413" s="446"/>
      <c r="IAA413" s="446"/>
      <c r="IAB413" s="446"/>
      <c r="IAC413" s="446"/>
      <c r="IAD413" s="446"/>
      <c r="IAE413" s="446"/>
      <c r="IAF413" s="446"/>
      <c r="IAG413" s="446"/>
      <c r="IAH413" s="446"/>
      <c r="IAI413" s="446"/>
      <c r="IAJ413" s="446"/>
      <c r="IAK413" s="446"/>
      <c r="IAL413" s="446"/>
      <c r="IAM413" s="446"/>
      <c r="IAN413" s="446"/>
      <c r="IAO413" s="446"/>
      <c r="IAP413" s="446"/>
      <c r="IAQ413" s="446"/>
      <c r="IAR413" s="446"/>
      <c r="IAS413" s="446"/>
      <c r="IAT413" s="446"/>
      <c r="IAU413" s="446"/>
      <c r="IAV413" s="446"/>
      <c r="IAW413" s="446"/>
      <c r="IAX413" s="446"/>
      <c r="IAY413" s="446"/>
      <c r="IAZ413" s="446"/>
      <c r="IBA413" s="446"/>
      <c r="IBB413" s="446"/>
      <c r="IBC413" s="446"/>
      <c r="IBD413" s="446"/>
      <c r="IBE413" s="446"/>
      <c r="IBF413" s="446"/>
      <c r="IBG413" s="446"/>
      <c r="IBH413" s="446"/>
      <c r="IBI413" s="446"/>
      <c r="IBJ413" s="446"/>
      <c r="IBK413" s="446"/>
      <c r="IBL413" s="446"/>
      <c r="IBM413" s="446"/>
      <c r="IBN413" s="446"/>
      <c r="IBO413" s="446"/>
      <c r="IBP413" s="446"/>
      <c r="IBQ413" s="446"/>
      <c r="IBR413" s="446"/>
      <c r="IBS413" s="446"/>
      <c r="IBT413" s="446"/>
      <c r="IBU413" s="446"/>
      <c r="IBV413" s="446"/>
      <c r="IBW413" s="446"/>
      <c r="IBX413" s="446"/>
      <c r="IBY413" s="446"/>
      <c r="IBZ413" s="446"/>
      <c r="ICA413" s="446"/>
      <c r="ICB413" s="446"/>
      <c r="ICC413" s="446"/>
      <c r="ICD413" s="446"/>
      <c r="ICE413" s="446"/>
      <c r="ICF413" s="446"/>
      <c r="ICG413" s="446"/>
      <c r="ICH413" s="446"/>
      <c r="ICI413" s="446"/>
      <c r="ICJ413" s="446"/>
      <c r="ICK413" s="446"/>
      <c r="ICL413" s="446"/>
      <c r="ICM413" s="446"/>
      <c r="ICN413" s="446"/>
      <c r="ICO413" s="446"/>
      <c r="ICP413" s="446"/>
      <c r="ICQ413" s="446"/>
      <c r="ICR413" s="446"/>
      <c r="ICS413" s="446"/>
      <c r="ICT413" s="446"/>
      <c r="ICU413" s="446"/>
      <c r="ICV413" s="446"/>
      <c r="ICW413" s="446"/>
      <c r="ICX413" s="446"/>
      <c r="ICY413" s="446"/>
      <c r="ICZ413" s="446"/>
      <c r="IDA413" s="446"/>
      <c r="IDB413" s="446"/>
      <c r="IDC413" s="446"/>
      <c r="IDD413" s="446"/>
      <c r="IDE413" s="446"/>
      <c r="IDF413" s="446"/>
      <c r="IDG413" s="446"/>
      <c r="IDH413" s="446"/>
      <c r="IDI413" s="446"/>
      <c r="IDJ413" s="446"/>
      <c r="IDK413" s="446"/>
      <c r="IDL413" s="446"/>
      <c r="IDM413" s="446"/>
      <c r="IDN413" s="446"/>
      <c r="IDO413" s="446"/>
      <c r="IDP413" s="446"/>
      <c r="IDQ413" s="446"/>
      <c r="IDR413" s="446"/>
      <c r="IDS413" s="446"/>
      <c r="IDT413" s="446"/>
      <c r="IDU413" s="446"/>
      <c r="IDV413" s="446"/>
      <c r="IDW413" s="446"/>
      <c r="IDX413" s="446"/>
      <c r="IDY413" s="446"/>
      <c r="IDZ413" s="446"/>
      <c r="IEA413" s="446"/>
      <c r="IEB413" s="446"/>
      <c r="IEC413" s="446"/>
      <c r="IED413" s="446"/>
      <c r="IEE413" s="446"/>
      <c r="IEF413" s="446"/>
      <c r="IEG413" s="446"/>
      <c r="IEH413" s="446"/>
      <c r="IEI413" s="446"/>
      <c r="IEJ413" s="446"/>
      <c r="IEK413" s="446"/>
      <c r="IEL413" s="446"/>
      <c r="IEM413" s="446"/>
      <c r="IEN413" s="446"/>
      <c r="IEO413" s="446"/>
      <c r="IEP413" s="446"/>
      <c r="IEQ413" s="446"/>
      <c r="IER413" s="446"/>
      <c r="IES413" s="446"/>
      <c r="IET413" s="446"/>
      <c r="IEU413" s="446"/>
      <c r="IEV413" s="446"/>
      <c r="IEW413" s="446"/>
      <c r="IEX413" s="446"/>
      <c r="IEY413" s="446"/>
      <c r="IEZ413" s="446"/>
      <c r="IFA413" s="446"/>
      <c r="IFB413" s="446"/>
      <c r="IFC413" s="446"/>
      <c r="IFD413" s="446"/>
      <c r="IFE413" s="446"/>
      <c r="IFF413" s="446"/>
      <c r="IFG413" s="446"/>
      <c r="IFH413" s="446"/>
      <c r="IFI413" s="446"/>
      <c r="IFJ413" s="446"/>
      <c r="IFK413" s="446"/>
      <c r="IFL413" s="446"/>
      <c r="IFM413" s="446"/>
      <c r="IFN413" s="446"/>
      <c r="IFO413" s="446"/>
      <c r="IFP413" s="446"/>
      <c r="IFQ413" s="446"/>
      <c r="IFR413" s="446"/>
      <c r="IFS413" s="446"/>
      <c r="IFT413" s="446"/>
      <c r="IFU413" s="446"/>
      <c r="IFV413" s="446"/>
      <c r="IFW413" s="446"/>
      <c r="IFX413" s="446"/>
      <c r="IFY413" s="446"/>
      <c r="IFZ413" s="446"/>
      <c r="IGA413" s="446"/>
      <c r="IGB413" s="446"/>
      <c r="IGC413" s="446"/>
      <c r="IGD413" s="446"/>
      <c r="IGE413" s="446"/>
      <c r="IGF413" s="446"/>
      <c r="IGG413" s="446"/>
      <c r="IGH413" s="446"/>
      <c r="IGI413" s="446"/>
      <c r="IGJ413" s="446"/>
      <c r="IGK413" s="446"/>
      <c r="IGL413" s="446"/>
      <c r="IGM413" s="446"/>
      <c r="IGN413" s="446"/>
      <c r="IGO413" s="446"/>
      <c r="IGP413" s="446"/>
      <c r="IGQ413" s="446"/>
      <c r="IGR413" s="446"/>
      <c r="IGS413" s="446"/>
      <c r="IGT413" s="446"/>
      <c r="IGU413" s="446"/>
      <c r="IGV413" s="446"/>
      <c r="IGW413" s="446"/>
      <c r="IGX413" s="446"/>
      <c r="IGY413" s="446"/>
      <c r="IGZ413" s="446"/>
      <c r="IHA413" s="446"/>
      <c r="IHB413" s="446"/>
      <c r="IHC413" s="446"/>
      <c r="IHD413" s="446"/>
      <c r="IHE413" s="446"/>
      <c r="IHF413" s="446"/>
      <c r="IHG413" s="446"/>
      <c r="IHH413" s="446"/>
      <c r="IHI413" s="446"/>
      <c r="IHJ413" s="446"/>
      <c r="IHK413" s="446"/>
      <c r="IHL413" s="446"/>
      <c r="IHM413" s="446"/>
      <c r="IHN413" s="446"/>
      <c r="IHO413" s="446"/>
      <c r="IHP413" s="446"/>
      <c r="IHQ413" s="446"/>
      <c r="IHR413" s="446"/>
      <c r="IHS413" s="446"/>
      <c r="IHT413" s="446"/>
      <c r="IHU413" s="446"/>
      <c r="IHV413" s="446"/>
      <c r="IHW413" s="446"/>
      <c r="IHX413" s="446"/>
      <c r="IHY413" s="446"/>
      <c r="IHZ413" s="446"/>
      <c r="IIA413" s="446"/>
      <c r="IIB413" s="446"/>
      <c r="IIC413" s="446"/>
      <c r="IID413" s="446"/>
      <c r="IIE413" s="446"/>
      <c r="IIF413" s="446"/>
      <c r="IIG413" s="446"/>
      <c r="IIH413" s="446"/>
      <c r="III413" s="446"/>
      <c r="IIJ413" s="446"/>
      <c r="IIK413" s="446"/>
      <c r="IIL413" s="446"/>
      <c r="IIM413" s="446"/>
      <c r="IIN413" s="446"/>
      <c r="IIO413" s="446"/>
      <c r="IIP413" s="446"/>
      <c r="IIQ413" s="446"/>
      <c r="IIR413" s="446"/>
      <c r="IIS413" s="446"/>
      <c r="IIT413" s="446"/>
      <c r="IIU413" s="446"/>
      <c r="IIV413" s="446"/>
      <c r="IIW413" s="446"/>
      <c r="IIX413" s="446"/>
      <c r="IIY413" s="446"/>
      <c r="IIZ413" s="446"/>
      <c r="IJA413" s="446"/>
      <c r="IJB413" s="446"/>
      <c r="IJC413" s="446"/>
      <c r="IJD413" s="446"/>
      <c r="IJE413" s="446"/>
      <c r="IJF413" s="446"/>
      <c r="IJG413" s="446"/>
      <c r="IJH413" s="446"/>
      <c r="IJI413" s="446"/>
      <c r="IJJ413" s="446"/>
      <c r="IJK413" s="446"/>
      <c r="IJL413" s="446"/>
      <c r="IJM413" s="446"/>
      <c r="IJN413" s="446"/>
      <c r="IJO413" s="446"/>
      <c r="IJP413" s="446"/>
      <c r="IJQ413" s="446"/>
      <c r="IJR413" s="446"/>
      <c r="IJS413" s="446"/>
      <c r="IJT413" s="446"/>
      <c r="IJU413" s="446"/>
      <c r="IJV413" s="446"/>
      <c r="IJW413" s="446"/>
      <c r="IJX413" s="446"/>
      <c r="IJY413" s="446"/>
      <c r="IJZ413" s="446"/>
      <c r="IKA413" s="446"/>
      <c r="IKB413" s="446"/>
      <c r="IKC413" s="446"/>
      <c r="IKD413" s="446"/>
      <c r="IKE413" s="446"/>
      <c r="IKF413" s="446"/>
      <c r="IKG413" s="446"/>
      <c r="IKH413" s="446"/>
      <c r="IKI413" s="446"/>
      <c r="IKJ413" s="446"/>
      <c r="IKK413" s="446"/>
      <c r="IKL413" s="446"/>
      <c r="IKM413" s="446"/>
      <c r="IKN413" s="446"/>
      <c r="IKO413" s="446"/>
      <c r="IKP413" s="446"/>
      <c r="IKQ413" s="446"/>
      <c r="IKR413" s="446"/>
      <c r="IKS413" s="446"/>
      <c r="IKT413" s="446"/>
      <c r="IKU413" s="446"/>
      <c r="IKV413" s="446"/>
      <c r="IKW413" s="446"/>
      <c r="IKX413" s="446"/>
      <c r="IKY413" s="446"/>
      <c r="IKZ413" s="446"/>
      <c r="ILA413" s="446"/>
      <c r="ILB413" s="446"/>
      <c r="ILC413" s="446"/>
      <c r="ILD413" s="446"/>
      <c r="ILE413" s="446"/>
      <c r="ILF413" s="446"/>
      <c r="ILG413" s="446"/>
      <c r="ILH413" s="446"/>
      <c r="ILI413" s="446"/>
      <c r="ILJ413" s="446"/>
      <c r="ILK413" s="446"/>
      <c r="ILL413" s="446"/>
      <c r="ILM413" s="446"/>
      <c r="ILN413" s="446"/>
      <c r="ILO413" s="446"/>
      <c r="ILP413" s="446"/>
      <c r="ILQ413" s="446"/>
      <c r="ILR413" s="446"/>
      <c r="ILS413" s="446"/>
      <c r="ILT413" s="446"/>
      <c r="ILU413" s="446"/>
      <c r="ILV413" s="446"/>
      <c r="ILW413" s="446"/>
      <c r="ILX413" s="446"/>
      <c r="ILY413" s="446"/>
      <c r="ILZ413" s="446"/>
      <c r="IMA413" s="446"/>
      <c r="IMB413" s="446"/>
      <c r="IMC413" s="446"/>
      <c r="IMD413" s="446"/>
      <c r="IME413" s="446"/>
      <c r="IMF413" s="446"/>
      <c r="IMG413" s="446"/>
      <c r="IMH413" s="446"/>
      <c r="IMI413" s="446"/>
      <c r="IMJ413" s="446"/>
      <c r="IMK413" s="446"/>
      <c r="IML413" s="446"/>
      <c r="IMM413" s="446"/>
      <c r="IMN413" s="446"/>
      <c r="IMO413" s="446"/>
      <c r="IMP413" s="446"/>
      <c r="IMQ413" s="446"/>
      <c r="IMR413" s="446"/>
      <c r="IMS413" s="446"/>
      <c r="IMT413" s="446"/>
      <c r="IMU413" s="446"/>
      <c r="IMV413" s="446"/>
      <c r="IMW413" s="446"/>
      <c r="IMX413" s="446"/>
      <c r="IMY413" s="446"/>
      <c r="IMZ413" s="446"/>
      <c r="INA413" s="446"/>
      <c r="INB413" s="446"/>
      <c r="INC413" s="446"/>
      <c r="IND413" s="446"/>
      <c r="INE413" s="446"/>
      <c r="INF413" s="446"/>
      <c r="ING413" s="446"/>
      <c r="INH413" s="446"/>
      <c r="INI413" s="446"/>
      <c r="INJ413" s="446"/>
      <c r="INK413" s="446"/>
      <c r="INL413" s="446"/>
      <c r="INM413" s="446"/>
      <c r="INN413" s="446"/>
      <c r="INO413" s="446"/>
      <c r="INP413" s="446"/>
      <c r="INQ413" s="446"/>
      <c r="INR413" s="446"/>
      <c r="INS413" s="446"/>
      <c r="INT413" s="446"/>
      <c r="INU413" s="446"/>
      <c r="INV413" s="446"/>
      <c r="INW413" s="446"/>
      <c r="INX413" s="446"/>
      <c r="INY413" s="446"/>
      <c r="INZ413" s="446"/>
      <c r="IOA413" s="446"/>
      <c r="IOB413" s="446"/>
      <c r="IOC413" s="446"/>
      <c r="IOD413" s="446"/>
      <c r="IOE413" s="446"/>
      <c r="IOF413" s="446"/>
      <c r="IOG413" s="446"/>
      <c r="IOH413" s="446"/>
      <c r="IOI413" s="446"/>
      <c r="IOJ413" s="446"/>
      <c r="IOK413" s="446"/>
      <c r="IOL413" s="446"/>
      <c r="IOM413" s="446"/>
      <c r="ION413" s="446"/>
      <c r="IOO413" s="446"/>
      <c r="IOP413" s="446"/>
      <c r="IOQ413" s="446"/>
      <c r="IOR413" s="446"/>
      <c r="IOS413" s="446"/>
      <c r="IOT413" s="446"/>
      <c r="IOU413" s="446"/>
      <c r="IOV413" s="446"/>
      <c r="IOW413" s="446"/>
      <c r="IOX413" s="446"/>
      <c r="IOY413" s="446"/>
      <c r="IOZ413" s="446"/>
      <c r="IPA413" s="446"/>
      <c r="IPB413" s="446"/>
      <c r="IPC413" s="446"/>
      <c r="IPD413" s="446"/>
      <c r="IPE413" s="446"/>
      <c r="IPF413" s="446"/>
      <c r="IPG413" s="446"/>
      <c r="IPH413" s="446"/>
      <c r="IPI413" s="446"/>
      <c r="IPJ413" s="446"/>
      <c r="IPK413" s="446"/>
      <c r="IPL413" s="446"/>
      <c r="IPM413" s="446"/>
      <c r="IPN413" s="446"/>
      <c r="IPO413" s="446"/>
      <c r="IPP413" s="446"/>
      <c r="IPQ413" s="446"/>
      <c r="IPR413" s="446"/>
      <c r="IPS413" s="446"/>
      <c r="IPT413" s="446"/>
      <c r="IPU413" s="446"/>
      <c r="IPV413" s="446"/>
      <c r="IPW413" s="446"/>
      <c r="IPX413" s="446"/>
      <c r="IPY413" s="446"/>
      <c r="IPZ413" s="446"/>
      <c r="IQA413" s="446"/>
      <c r="IQB413" s="446"/>
      <c r="IQC413" s="446"/>
      <c r="IQD413" s="446"/>
      <c r="IQE413" s="446"/>
      <c r="IQF413" s="446"/>
      <c r="IQG413" s="446"/>
      <c r="IQH413" s="446"/>
      <c r="IQI413" s="446"/>
      <c r="IQJ413" s="446"/>
      <c r="IQK413" s="446"/>
      <c r="IQL413" s="446"/>
      <c r="IQM413" s="446"/>
      <c r="IQN413" s="446"/>
      <c r="IQO413" s="446"/>
      <c r="IQP413" s="446"/>
      <c r="IQQ413" s="446"/>
      <c r="IQR413" s="446"/>
      <c r="IQS413" s="446"/>
      <c r="IQT413" s="446"/>
      <c r="IQU413" s="446"/>
      <c r="IQV413" s="446"/>
      <c r="IQW413" s="446"/>
      <c r="IQX413" s="446"/>
      <c r="IQY413" s="446"/>
      <c r="IQZ413" s="446"/>
      <c r="IRA413" s="446"/>
      <c r="IRB413" s="446"/>
      <c r="IRC413" s="446"/>
      <c r="IRD413" s="446"/>
      <c r="IRE413" s="446"/>
      <c r="IRF413" s="446"/>
      <c r="IRG413" s="446"/>
      <c r="IRH413" s="446"/>
      <c r="IRI413" s="446"/>
      <c r="IRJ413" s="446"/>
      <c r="IRK413" s="446"/>
      <c r="IRL413" s="446"/>
      <c r="IRM413" s="446"/>
      <c r="IRN413" s="446"/>
      <c r="IRO413" s="446"/>
      <c r="IRP413" s="446"/>
      <c r="IRQ413" s="446"/>
      <c r="IRR413" s="446"/>
      <c r="IRS413" s="446"/>
      <c r="IRT413" s="446"/>
      <c r="IRU413" s="446"/>
      <c r="IRV413" s="446"/>
      <c r="IRW413" s="446"/>
      <c r="IRX413" s="446"/>
      <c r="IRY413" s="446"/>
      <c r="IRZ413" s="446"/>
      <c r="ISA413" s="446"/>
      <c r="ISB413" s="446"/>
      <c r="ISC413" s="446"/>
      <c r="ISD413" s="446"/>
      <c r="ISE413" s="446"/>
      <c r="ISF413" s="446"/>
      <c r="ISG413" s="446"/>
      <c r="ISH413" s="446"/>
      <c r="ISI413" s="446"/>
      <c r="ISJ413" s="446"/>
      <c r="ISK413" s="446"/>
      <c r="ISL413" s="446"/>
      <c r="ISM413" s="446"/>
      <c r="ISN413" s="446"/>
      <c r="ISO413" s="446"/>
      <c r="ISP413" s="446"/>
      <c r="ISQ413" s="446"/>
      <c r="ISR413" s="446"/>
      <c r="ISS413" s="446"/>
      <c r="IST413" s="446"/>
      <c r="ISU413" s="446"/>
      <c r="ISV413" s="446"/>
      <c r="ISW413" s="446"/>
      <c r="ISX413" s="446"/>
      <c r="ISY413" s="446"/>
      <c r="ISZ413" s="446"/>
      <c r="ITA413" s="446"/>
      <c r="ITB413" s="446"/>
      <c r="ITC413" s="446"/>
      <c r="ITD413" s="446"/>
      <c r="ITE413" s="446"/>
      <c r="ITF413" s="446"/>
      <c r="ITG413" s="446"/>
      <c r="ITH413" s="446"/>
      <c r="ITI413" s="446"/>
      <c r="ITJ413" s="446"/>
      <c r="ITK413" s="446"/>
      <c r="ITL413" s="446"/>
      <c r="ITM413" s="446"/>
      <c r="ITN413" s="446"/>
      <c r="ITO413" s="446"/>
      <c r="ITP413" s="446"/>
      <c r="ITQ413" s="446"/>
      <c r="ITR413" s="446"/>
      <c r="ITS413" s="446"/>
      <c r="ITT413" s="446"/>
      <c r="ITU413" s="446"/>
      <c r="ITV413" s="446"/>
      <c r="ITW413" s="446"/>
      <c r="ITX413" s="446"/>
      <c r="ITY413" s="446"/>
      <c r="ITZ413" s="446"/>
      <c r="IUA413" s="446"/>
      <c r="IUB413" s="446"/>
      <c r="IUC413" s="446"/>
      <c r="IUD413" s="446"/>
      <c r="IUE413" s="446"/>
      <c r="IUF413" s="446"/>
      <c r="IUG413" s="446"/>
      <c r="IUH413" s="446"/>
      <c r="IUI413" s="446"/>
      <c r="IUJ413" s="446"/>
      <c r="IUK413" s="446"/>
      <c r="IUL413" s="446"/>
      <c r="IUM413" s="446"/>
      <c r="IUN413" s="446"/>
      <c r="IUO413" s="446"/>
      <c r="IUP413" s="446"/>
      <c r="IUQ413" s="446"/>
      <c r="IUR413" s="446"/>
      <c r="IUS413" s="446"/>
      <c r="IUT413" s="446"/>
      <c r="IUU413" s="446"/>
      <c r="IUV413" s="446"/>
      <c r="IUW413" s="446"/>
      <c r="IUX413" s="446"/>
      <c r="IUY413" s="446"/>
      <c r="IUZ413" s="446"/>
      <c r="IVA413" s="446"/>
      <c r="IVB413" s="446"/>
      <c r="IVC413" s="446"/>
      <c r="IVD413" s="446"/>
      <c r="IVE413" s="446"/>
      <c r="IVF413" s="446"/>
      <c r="IVG413" s="446"/>
      <c r="IVH413" s="446"/>
      <c r="IVI413" s="446"/>
      <c r="IVJ413" s="446"/>
      <c r="IVK413" s="446"/>
      <c r="IVL413" s="446"/>
      <c r="IVM413" s="446"/>
      <c r="IVN413" s="446"/>
      <c r="IVO413" s="446"/>
      <c r="IVP413" s="446"/>
      <c r="IVQ413" s="446"/>
      <c r="IVR413" s="446"/>
      <c r="IVS413" s="446"/>
      <c r="IVT413" s="446"/>
      <c r="IVU413" s="446"/>
      <c r="IVV413" s="446"/>
      <c r="IVW413" s="446"/>
      <c r="IVX413" s="446"/>
      <c r="IVY413" s="446"/>
      <c r="IVZ413" s="446"/>
      <c r="IWA413" s="446"/>
      <c r="IWB413" s="446"/>
      <c r="IWC413" s="446"/>
      <c r="IWD413" s="446"/>
      <c r="IWE413" s="446"/>
      <c r="IWF413" s="446"/>
      <c r="IWG413" s="446"/>
      <c r="IWH413" s="446"/>
      <c r="IWI413" s="446"/>
      <c r="IWJ413" s="446"/>
      <c r="IWK413" s="446"/>
      <c r="IWL413" s="446"/>
      <c r="IWM413" s="446"/>
      <c r="IWN413" s="446"/>
      <c r="IWO413" s="446"/>
      <c r="IWP413" s="446"/>
      <c r="IWQ413" s="446"/>
      <c r="IWR413" s="446"/>
      <c r="IWS413" s="446"/>
      <c r="IWT413" s="446"/>
      <c r="IWU413" s="446"/>
      <c r="IWV413" s="446"/>
      <c r="IWW413" s="446"/>
      <c r="IWX413" s="446"/>
      <c r="IWY413" s="446"/>
      <c r="IWZ413" s="446"/>
      <c r="IXA413" s="446"/>
      <c r="IXB413" s="446"/>
      <c r="IXC413" s="446"/>
      <c r="IXD413" s="446"/>
      <c r="IXE413" s="446"/>
      <c r="IXF413" s="446"/>
      <c r="IXG413" s="446"/>
      <c r="IXH413" s="446"/>
      <c r="IXI413" s="446"/>
      <c r="IXJ413" s="446"/>
      <c r="IXK413" s="446"/>
      <c r="IXL413" s="446"/>
      <c r="IXM413" s="446"/>
      <c r="IXN413" s="446"/>
      <c r="IXO413" s="446"/>
      <c r="IXP413" s="446"/>
      <c r="IXQ413" s="446"/>
      <c r="IXR413" s="446"/>
      <c r="IXS413" s="446"/>
      <c r="IXT413" s="446"/>
      <c r="IXU413" s="446"/>
      <c r="IXV413" s="446"/>
      <c r="IXW413" s="446"/>
      <c r="IXX413" s="446"/>
      <c r="IXY413" s="446"/>
      <c r="IXZ413" s="446"/>
      <c r="IYA413" s="446"/>
      <c r="IYB413" s="446"/>
      <c r="IYC413" s="446"/>
      <c r="IYD413" s="446"/>
      <c r="IYE413" s="446"/>
      <c r="IYF413" s="446"/>
      <c r="IYG413" s="446"/>
      <c r="IYH413" s="446"/>
      <c r="IYI413" s="446"/>
      <c r="IYJ413" s="446"/>
      <c r="IYK413" s="446"/>
      <c r="IYL413" s="446"/>
      <c r="IYM413" s="446"/>
      <c r="IYN413" s="446"/>
      <c r="IYO413" s="446"/>
      <c r="IYP413" s="446"/>
      <c r="IYQ413" s="446"/>
      <c r="IYR413" s="446"/>
      <c r="IYS413" s="446"/>
      <c r="IYT413" s="446"/>
      <c r="IYU413" s="446"/>
      <c r="IYV413" s="446"/>
      <c r="IYW413" s="446"/>
      <c r="IYX413" s="446"/>
      <c r="IYY413" s="446"/>
      <c r="IYZ413" s="446"/>
      <c r="IZA413" s="446"/>
      <c r="IZB413" s="446"/>
      <c r="IZC413" s="446"/>
      <c r="IZD413" s="446"/>
      <c r="IZE413" s="446"/>
      <c r="IZF413" s="446"/>
      <c r="IZG413" s="446"/>
      <c r="IZH413" s="446"/>
      <c r="IZI413" s="446"/>
      <c r="IZJ413" s="446"/>
      <c r="IZK413" s="446"/>
      <c r="IZL413" s="446"/>
      <c r="IZM413" s="446"/>
      <c r="IZN413" s="446"/>
      <c r="IZO413" s="446"/>
      <c r="IZP413" s="446"/>
      <c r="IZQ413" s="446"/>
      <c r="IZR413" s="446"/>
      <c r="IZS413" s="446"/>
      <c r="IZT413" s="446"/>
      <c r="IZU413" s="446"/>
      <c r="IZV413" s="446"/>
      <c r="IZW413" s="446"/>
      <c r="IZX413" s="446"/>
      <c r="IZY413" s="446"/>
      <c r="IZZ413" s="446"/>
      <c r="JAA413" s="446"/>
      <c r="JAB413" s="446"/>
      <c r="JAC413" s="446"/>
      <c r="JAD413" s="446"/>
      <c r="JAE413" s="446"/>
      <c r="JAF413" s="446"/>
      <c r="JAG413" s="446"/>
      <c r="JAH413" s="446"/>
      <c r="JAI413" s="446"/>
      <c r="JAJ413" s="446"/>
      <c r="JAK413" s="446"/>
      <c r="JAL413" s="446"/>
      <c r="JAM413" s="446"/>
      <c r="JAN413" s="446"/>
      <c r="JAO413" s="446"/>
      <c r="JAP413" s="446"/>
      <c r="JAQ413" s="446"/>
      <c r="JAR413" s="446"/>
      <c r="JAS413" s="446"/>
      <c r="JAT413" s="446"/>
      <c r="JAU413" s="446"/>
      <c r="JAV413" s="446"/>
      <c r="JAW413" s="446"/>
      <c r="JAX413" s="446"/>
      <c r="JAY413" s="446"/>
      <c r="JAZ413" s="446"/>
      <c r="JBA413" s="446"/>
      <c r="JBB413" s="446"/>
      <c r="JBC413" s="446"/>
      <c r="JBD413" s="446"/>
      <c r="JBE413" s="446"/>
      <c r="JBF413" s="446"/>
      <c r="JBG413" s="446"/>
      <c r="JBH413" s="446"/>
      <c r="JBI413" s="446"/>
      <c r="JBJ413" s="446"/>
      <c r="JBK413" s="446"/>
      <c r="JBL413" s="446"/>
      <c r="JBM413" s="446"/>
      <c r="JBN413" s="446"/>
      <c r="JBO413" s="446"/>
      <c r="JBP413" s="446"/>
      <c r="JBQ413" s="446"/>
      <c r="JBR413" s="446"/>
      <c r="JBS413" s="446"/>
      <c r="JBT413" s="446"/>
      <c r="JBU413" s="446"/>
      <c r="JBV413" s="446"/>
      <c r="JBW413" s="446"/>
      <c r="JBX413" s="446"/>
      <c r="JBY413" s="446"/>
      <c r="JBZ413" s="446"/>
      <c r="JCA413" s="446"/>
      <c r="JCB413" s="446"/>
      <c r="JCC413" s="446"/>
      <c r="JCD413" s="446"/>
      <c r="JCE413" s="446"/>
      <c r="JCF413" s="446"/>
      <c r="JCG413" s="446"/>
      <c r="JCH413" s="446"/>
      <c r="JCI413" s="446"/>
      <c r="JCJ413" s="446"/>
      <c r="JCK413" s="446"/>
      <c r="JCL413" s="446"/>
      <c r="JCM413" s="446"/>
      <c r="JCN413" s="446"/>
      <c r="JCO413" s="446"/>
      <c r="JCP413" s="446"/>
      <c r="JCQ413" s="446"/>
      <c r="JCR413" s="446"/>
      <c r="JCS413" s="446"/>
      <c r="JCT413" s="446"/>
      <c r="JCU413" s="446"/>
      <c r="JCV413" s="446"/>
      <c r="JCW413" s="446"/>
      <c r="JCX413" s="446"/>
      <c r="JCY413" s="446"/>
      <c r="JCZ413" s="446"/>
      <c r="JDA413" s="446"/>
      <c r="JDB413" s="446"/>
      <c r="JDC413" s="446"/>
      <c r="JDD413" s="446"/>
      <c r="JDE413" s="446"/>
      <c r="JDF413" s="446"/>
      <c r="JDG413" s="446"/>
      <c r="JDH413" s="446"/>
      <c r="JDI413" s="446"/>
      <c r="JDJ413" s="446"/>
      <c r="JDK413" s="446"/>
      <c r="JDL413" s="446"/>
      <c r="JDM413" s="446"/>
      <c r="JDN413" s="446"/>
      <c r="JDO413" s="446"/>
      <c r="JDP413" s="446"/>
      <c r="JDQ413" s="446"/>
      <c r="JDR413" s="446"/>
      <c r="JDS413" s="446"/>
      <c r="JDT413" s="446"/>
      <c r="JDU413" s="446"/>
      <c r="JDV413" s="446"/>
      <c r="JDW413" s="446"/>
      <c r="JDX413" s="446"/>
      <c r="JDY413" s="446"/>
      <c r="JDZ413" s="446"/>
      <c r="JEA413" s="446"/>
      <c r="JEB413" s="446"/>
      <c r="JEC413" s="446"/>
      <c r="JED413" s="446"/>
      <c r="JEE413" s="446"/>
      <c r="JEF413" s="446"/>
      <c r="JEG413" s="446"/>
      <c r="JEH413" s="446"/>
      <c r="JEI413" s="446"/>
      <c r="JEJ413" s="446"/>
      <c r="JEK413" s="446"/>
      <c r="JEL413" s="446"/>
      <c r="JEM413" s="446"/>
      <c r="JEN413" s="446"/>
      <c r="JEO413" s="446"/>
      <c r="JEP413" s="446"/>
      <c r="JEQ413" s="446"/>
      <c r="JER413" s="446"/>
      <c r="JES413" s="446"/>
      <c r="JET413" s="446"/>
      <c r="JEU413" s="446"/>
      <c r="JEV413" s="446"/>
      <c r="JEW413" s="446"/>
      <c r="JEX413" s="446"/>
      <c r="JEY413" s="446"/>
      <c r="JEZ413" s="446"/>
      <c r="JFA413" s="446"/>
      <c r="JFB413" s="446"/>
      <c r="JFC413" s="446"/>
      <c r="JFD413" s="446"/>
      <c r="JFE413" s="446"/>
      <c r="JFF413" s="446"/>
      <c r="JFG413" s="446"/>
      <c r="JFH413" s="446"/>
      <c r="JFI413" s="446"/>
      <c r="JFJ413" s="446"/>
      <c r="JFK413" s="446"/>
      <c r="JFL413" s="446"/>
      <c r="JFM413" s="446"/>
      <c r="JFN413" s="446"/>
      <c r="JFO413" s="446"/>
      <c r="JFP413" s="446"/>
      <c r="JFQ413" s="446"/>
      <c r="JFR413" s="446"/>
      <c r="JFS413" s="446"/>
      <c r="JFT413" s="446"/>
      <c r="JFU413" s="446"/>
      <c r="JFV413" s="446"/>
      <c r="JFW413" s="446"/>
      <c r="JFX413" s="446"/>
      <c r="JFY413" s="446"/>
      <c r="JFZ413" s="446"/>
      <c r="JGA413" s="446"/>
      <c r="JGB413" s="446"/>
      <c r="JGC413" s="446"/>
      <c r="JGD413" s="446"/>
      <c r="JGE413" s="446"/>
      <c r="JGF413" s="446"/>
      <c r="JGG413" s="446"/>
      <c r="JGH413" s="446"/>
      <c r="JGI413" s="446"/>
      <c r="JGJ413" s="446"/>
      <c r="JGK413" s="446"/>
      <c r="JGL413" s="446"/>
      <c r="JGM413" s="446"/>
      <c r="JGN413" s="446"/>
      <c r="JGO413" s="446"/>
      <c r="JGP413" s="446"/>
      <c r="JGQ413" s="446"/>
      <c r="JGR413" s="446"/>
      <c r="JGS413" s="446"/>
      <c r="JGT413" s="446"/>
      <c r="JGU413" s="446"/>
      <c r="JGV413" s="446"/>
      <c r="JGW413" s="446"/>
      <c r="JGX413" s="446"/>
      <c r="JGY413" s="446"/>
      <c r="JGZ413" s="446"/>
      <c r="JHA413" s="446"/>
      <c r="JHB413" s="446"/>
      <c r="JHC413" s="446"/>
      <c r="JHD413" s="446"/>
      <c r="JHE413" s="446"/>
      <c r="JHF413" s="446"/>
      <c r="JHG413" s="446"/>
      <c r="JHH413" s="446"/>
      <c r="JHI413" s="446"/>
      <c r="JHJ413" s="446"/>
      <c r="JHK413" s="446"/>
      <c r="JHL413" s="446"/>
      <c r="JHM413" s="446"/>
      <c r="JHN413" s="446"/>
      <c r="JHO413" s="446"/>
      <c r="JHP413" s="446"/>
      <c r="JHQ413" s="446"/>
      <c r="JHR413" s="446"/>
      <c r="JHS413" s="446"/>
      <c r="JHT413" s="446"/>
      <c r="JHU413" s="446"/>
      <c r="JHV413" s="446"/>
      <c r="JHW413" s="446"/>
      <c r="JHX413" s="446"/>
      <c r="JHY413" s="446"/>
      <c r="JHZ413" s="446"/>
      <c r="JIA413" s="446"/>
      <c r="JIB413" s="446"/>
      <c r="JIC413" s="446"/>
      <c r="JID413" s="446"/>
      <c r="JIE413" s="446"/>
      <c r="JIF413" s="446"/>
      <c r="JIG413" s="446"/>
      <c r="JIH413" s="446"/>
      <c r="JII413" s="446"/>
      <c r="JIJ413" s="446"/>
      <c r="JIK413" s="446"/>
      <c r="JIL413" s="446"/>
      <c r="JIM413" s="446"/>
      <c r="JIN413" s="446"/>
      <c r="JIO413" s="446"/>
      <c r="JIP413" s="446"/>
      <c r="JIQ413" s="446"/>
      <c r="JIR413" s="446"/>
      <c r="JIS413" s="446"/>
      <c r="JIT413" s="446"/>
      <c r="JIU413" s="446"/>
      <c r="JIV413" s="446"/>
      <c r="JIW413" s="446"/>
      <c r="JIX413" s="446"/>
      <c r="JIY413" s="446"/>
      <c r="JIZ413" s="446"/>
      <c r="JJA413" s="446"/>
      <c r="JJB413" s="446"/>
      <c r="JJC413" s="446"/>
      <c r="JJD413" s="446"/>
      <c r="JJE413" s="446"/>
      <c r="JJF413" s="446"/>
      <c r="JJG413" s="446"/>
      <c r="JJH413" s="446"/>
      <c r="JJI413" s="446"/>
      <c r="JJJ413" s="446"/>
      <c r="JJK413" s="446"/>
      <c r="JJL413" s="446"/>
      <c r="JJM413" s="446"/>
      <c r="JJN413" s="446"/>
      <c r="JJO413" s="446"/>
      <c r="JJP413" s="446"/>
      <c r="JJQ413" s="446"/>
      <c r="JJR413" s="446"/>
      <c r="JJS413" s="446"/>
      <c r="JJT413" s="446"/>
      <c r="JJU413" s="446"/>
      <c r="JJV413" s="446"/>
      <c r="JJW413" s="446"/>
      <c r="JJX413" s="446"/>
      <c r="JJY413" s="446"/>
      <c r="JJZ413" s="446"/>
      <c r="JKA413" s="446"/>
      <c r="JKB413" s="446"/>
      <c r="JKC413" s="446"/>
      <c r="JKD413" s="446"/>
      <c r="JKE413" s="446"/>
      <c r="JKF413" s="446"/>
      <c r="JKG413" s="446"/>
      <c r="JKH413" s="446"/>
      <c r="JKI413" s="446"/>
      <c r="JKJ413" s="446"/>
      <c r="JKK413" s="446"/>
      <c r="JKL413" s="446"/>
      <c r="JKM413" s="446"/>
      <c r="JKN413" s="446"/>
      <c r="JKO413" s="446"/>
      <c r="JKP413" s="446"/>
      <c r="JKQ413" s="446"/>
      <c r="JKR413" s="446"/>
      <c r="JKS413" s="446"/>
      <c r="JKT413" s="446"/>
      <c r="JKU413" s="446"/>
      <c r="JKV413" s="446"/>
      <c r="JKW413" s="446"/>
      <c r="JKX413" s="446"/>
      <c r="JKY413" s="446"/>
      <c r="JKZ413" s="446"/>
      <c r="JLA413" s="446"/>
      <c r="JLB413" s="446"/>
      <c r="JLC413" s="446"/>
      <c r="JLD413" s="446"/>
      <c r="JLE413" s="446"/>
      <c r="JLF413" s="446"/>
      <c r="JLG413" s="446"/>
      <c r="JLH413" s="446"/>
      <c r="JLI413" s="446"/>
      <c r="JLJ413" s="446"/>
      <c r="JLK413" s="446"/>
      <c r="JLL413" s="446"/>
      <c r="JLM413" s="446"/>
      <c r="JLN413" s="446"/>
      <c r="JLO413" s="446"/>
      <c r="JLP413" s="446"/>
      <c r="JLQ413" s="446"/>
      <c r="JLR413" s="446"/>
      <c r="JLS413" s="446"/>
      <c r="JLT413" s="446"/>
      <c r="JLU413" s="446"/>
      <c r="JLV413" s="446"/>
      <c r="JLW413" s="446"/>
      <c r="JLX413" s="446"/>
      <c r="JLY413" s="446"/>
      <c r="JLZ413" s="446"/>
      <c r="JMA413" s="446"/>
      <c r="JMB413" s="446"/>
      <c r="JMC413" s="446"/>
      <c r="JMD413" s="446"/>
      <c r="JME413" s="446"/>
      <c r="JMF413" s="446"/>
      <c r="JMG413" s="446"/>
      <c r="JMH413" s="446"/>
      <c r="JMI413" s="446"/>
      <c r="JMJ413" s="446"/>
      <c r="JMK413" s="446"/>
      <c r="JML413" s="446"/>
      <c r="JMM413" s="446"/>
      <c r="JMN413" s="446"/>
      <c r="JMO413" s="446"/>
      <c r="JMP413" s="446"/>
      <c r="JMQ413" s="446"/>
      <c r="JMR413" s="446"/>
      <c r="JMS413" s="446"/>
      <c r="JMT413" s="446"/>
      <c r="JMU413" s="446"/>
      <c r="JMV413" s="446"/>
      <c r="JMW413" s="446"/>
      <c r="JMX413" s="446"/>
      <c r="JMY413" s="446"/>
      <c r="JMZ413" s="446"/>
      <c r="JNA413" s="446"/>
      <c r="JNB413" s="446"/>
      <c r="JNC413" s="446"/>
      <c r="JND413" s="446"/>
      <c r="JNE413" s="446"/>
      <c r="JNF413" s="446"/>
      <c r="JNG413" s="446"/>
      <c r="JNH413" s="446"/>
      <c r="JNI413" s="446"/>
      <c r="JNJ413" s="446"/>
      <c r="JNK413" s="446"/>
      <c r="JNL413" s="446"/>
      <c r="JNM413" s="446"/>
      <c r="JNN413" s="446"/>
      <c r="JNO413" s="446"/>
      <c r="JNP413" s="446"/>
      <c r="JNQ413" s="446"/>
      <c r="JNR413" s="446"/>
      <c r="JNS413" s="446"/>
      <c r="JNT413" s="446"/>
      <c r="JNU413" s="446"/>
      <c r="JNV413" s="446"/>
      <c r="JNW413" s="446"/>
      <c r="JNX413" s="446"/>
      <c r="JNY413" s="446"/>
      <c r="JNZ413" s="446"/>
      <c r="JOA413" s="446"/>
      <c r="JOB413" s="446"/>
      <c r="JOC413" s="446"/>
      <c r="JOD413" s="446"/>
      <c r="JOE413" s="446"/>
      <c r="JOF413" s="446"/>
      <c r="JOG413" s="446"/>
      <c r="JOH413" s="446"/>
      <c r="JOI413" s="446"/>
      <c r="JOJ413" s="446"/>
      <c r="JOK413" s="446"/>
      <c r="JOL413" s="446"/>
      <c r="JOM413" s="446"/>
      <c r="JON413" s="446"/>
      <c r="JOO413" s="446"/>
      <c r="JOP413" s="446"/>
      <c r="JOQ413" s="446"/>
      <c r="JOR413" s="446"/>
      <c r="JOS413" s="446"/>
      <c r="JOT413" s="446"/>
      <c r="JOU413" s="446"/>
      <c r="JOV413" s="446"/>
      <c r="JOW413" s="446"/>
      <c r="JOX413" s="446"/>
      <c r="JOY413" s="446"/>
      <c r="JOZ413" s="446"/>
      <c r="JPA413" s="446"/>
      <c r="JPB413" s="446"/>
      <c r="JPC413" s="446"/>
      <c r="JPD413" s="446"/>
      <c r="JPE413" s="446"/>
      <c r="JPF413" s="446"/>
      <c r="JPG413" s="446"/>
      <c r="JPH413" s="446"/>
      <c r="JPI413" s="446"/>
      <c r="JPJ413" s="446"/>
      <c r="JPK413" s="446"/>
      <c r="JPL413" s="446"/>
      <c r="JPM413" s="446"/>
      <c r="JPN413" s="446"/>
      <c r="JPO413" s="446"/>
      <c r="JPP413" s="446"/>
      <c r="JPQ413" s="446"/>
      <c r="JPR413" s="446"/>
      <c r="JPS413" s="446"/>
      <c r="JPT413" s="446"/>
      <c r="JPU413" s="446"/>
      <c r="JPV413" s="446"/>
      <c r="JPW413" s="446"/>
      <c r="JPX413" s="446"/>
      <c r="JPY413" s="446"/>
      <c r="JPZ413" s="446"/>
      <c r="JQA413" s="446"/>
      <c r="JQB413" s="446"/>
      <c r="JQC413" s="446"/>
      <c r="JQD413" s="446"/>
      <c r="JQE413" s="446"/>
      <c r="JQF413" s="446"/>
      <c r="JQG413" s="446"/>
      <c r="JQH413" s="446"/>
      <c r="JQI413" s="446"/>
      <c r="JQJ413" s="446"/>
      <c r="JQK413" s="446"/>
      <c r="JQL413" s="446"/>
      <c r="JQM413" s="446"/>
      <c r="JQN413" s="446"/>
      <c r="JQO413" s="446"/>
      <c r="JQP413" s="446"/>
      <c r="JQQ413" s="446"/>
      <c r="JQR413" s="446"/>
      <c r="JQS413" s="446"/>
      <c r="JQT413" s="446"/>
      <c r="JQU413" s="446"/>
      <c r="JQV413" s="446"/>
      <c r="JQW413" s="446"/>
      <c r="JQX413" s="446"/>
      <c r="JQY413" s="446"/>
      <c r="JQZ413" s="446"/>
      <c r="JRA413" s="446"/>
      <c r="JRB413" s="446"/>
      <c r="JRC413" s="446"/>
      <c r="JRD413" s="446"/>
      <c r="JRE413" s="446"/>
      <c r="JRF413" s="446"/>
      <c r="JRG413" s="446"/>
      <c r="JRH413" s="446"/>
      <c r="JRI413" s="446"/>
      <c r="JRJ413" s="446"/>
      <c r="JRK413" s="446"/>
      <c r="JRL413" s="446"/>
      <c r="JRM413" s="446"/>
      <c r="JRN413" s="446"/>
      <c r="JRO413" s="446"/>
      <c r="JRP413" s="446"/>
      <c r="JRQ413" s="446"/>
      <c r="JRR413" s="446"/>
      <c r="JRS413" s="446"/>
      <c r="JRT413" s="446"/>
      <c r="JRU413" s="446"/>
      <c r="JRV413" s="446"/>
      <c r="JRW413" s="446"/>
      <c r="JRX413" s="446"/>
      <c r="JRY413" s="446"/>
      <c r="JRZ413" s="446"/>
      <c r="JSA413" s="446"/>
      <c r="JSB413" s="446"/>
      <c r="JSC413" s="446"/>
      <c r="JSD413" s="446"/>
      <c r="JSE413" s="446"/>
      <c r="JSF413" s="446"/>
      <c r="JSG413" s="446"/>
      <c r="JSH413" s="446"/>
      <c r="JSI413" s="446"/>
      <c r="JSJ413" s="446"/>
      <c r="JSK413" s="446"/>
      <c r="JSL413" s="446"/>
      <c r="JSM413" s="446"/>
      <c r="JSN413" s="446"/>
      <c r="JSO413" s="446"/>
      <c r="JSP413" s="446"/>
      <c r="JSQ413" s="446"/>
      <c r="JSR413" s="446"/>
      <c r="JSS413" s="446"/>
      <c r="JST413" s="446"/>
      <c r="JSU413" s="446"/>
      <c r="JSV413" s="446"/>
      <c r="JSW413" s="446"/>
      <c r="JSX413" s="446"/>
      <c r="JSY413" s="446"/>
      <c r="JSZ413" s="446"/>
      <c r="JTA413" s="446"/>
      <c r="JTB413" s="446"/>
      <c r="JTC413" s="446"/>
      <c r="JTD413" s="446"/>
      <c r="JTE413" s="446"/>
      <c r="JTF413" s="446"/>
      <c r="JTG413" s="446"/>
      <c r="JTH413" s="446"/>
      <c r="JTI413" s="446"/>
      <c r="JTJ413" s="446"/>
      <c r="JTK413" s="446"/>
      <c r="JTL413" s="446"/>
      <c r="JTM413" s="446"/>
      <c r="JTN413" s="446"/>
      <c r="JTO413" s="446"/>
      <c r="JTP413" s="446"/>
      <c r="JTQ413" s="446"/>
      <c r="JTR413" s="446"/>
      <c r="JTS413" s="446"/>
      <c r="JTT413" s="446"/>
      <c r="JTU413" s="446"/>
      <c r="JTV413" s="446"/>
      <c r="JTW413" s="446"/>
      <c r="JTX413" s="446"/>
      <c r="JTY413" s="446"/>
      <c r="JTZ413" s="446"/>
      <c r="JUA413" s="446"/>
      <c r="JUB413" s="446"/>
      <c r="JUC413" s="446"/>
      <c r="JUD413" s="446"/>
      <c r="JUE413" s="446"/>
      <c r="JUF413" s="446"/>
      <c r="JUG413" s="446"/>
      <c r="JUH413" s="446"/>
      <c r="JUI413" s="446"/>
      <c r="JUJ413" s="446"/>
      <c r="JUK413" s="446"/>
      <c r="JUL413" s="446"/>
      <c r="JUM413" s="446"/>
      <c r="JUN413" s="446"/>
      <c r="JUO413" s="446"/>
      <c r="JUP413" s="446"/>
      <c r="JUQ413" s="446"/>
      <c r="JUR413" s="446"/>
      <c r="JUS413" s="446"/>
      <c r="JUT413" s="446"/>
      <c r="JUU413" s="446"/>
      <c r="JUV413" s="446"/>
      <c r="JUW413" s="446"/>
      <c r="JUX413" s="446"/>
      <c r="JUY413" s="446"/>
      <c r="JUZ413" s="446"/>
      <c r="JVA413" s="446"/>
      <c r="JVB413" s="446"/>
      <c r="JVC413" s="446"/>
      <c r="JVD413" s="446"/>
      <c r="JVE413" s="446"/>
      <c r="JVF413" s="446"/>
      <c r="JVG413" s="446"/>
      <c r="JVH413" s="446"/>
      <c r="JVI413" s="446"/>
      <c r="JVJ413" s="446"/>
      <c r="JVK413" s="446"/>
      <c r="JVL413" s="446"/>
      <c r="JVM413" s="446"/>
      <c r="JVN413" s="446"/>
      <c r="JVO413" s="446"/>
      <c r="JVP413" s="446"/>
      <c r="JVQ413" s="446"/>
      <c r="JVR413" s="446"/>
      <c r="JVS413" s="446"/>
      <c r="JVT413" s="446"/>
      <c r="JVU413" s="446"/>
      <c r="JVV413" s="446"/>
      <c r="JVW413" s="446"/>
      <c r="JVX413" s="446"/>
      <c r="JVY413" s="446"/>
      <c r="JVZ413" s="446"/>
      <c r="JWA413" s="446"/>
      <c r="JWB413" s="446"/>
      <c r="JWC413" s="446"/>
      <c r="JWD413" s="446"/>
      <c r="JWE413" s="446"/>
      <c r="JWF413" s="446"/>
      <c r="JWG413" s="446"/>
      <c r="JWH413" s="446"/>
      <c r="JWI413" s="446"/>
      <c r="JWJ413" s="446"/>
      <c r="JWK413" s="446"/>
      <c r="JWL413" s="446"/>
      <c r="JWM413" s="446"/>
      <c r="JWN413" s="446"/>
      <c r="JWO413" s="446"/>
      <c r="JWP413" s="446"/>
      <c r="JWQ413" s="446"/>
      <c r="JWR413" s="446"/>
      <c r="JWS413" s="446"/>
      <c r="JWT413" s="446"/>
      <c r="JWU413" s="446"/>
      <c r="JWV413" s="446"/>
      <c r="JWW413" s="446"/>
      <c r="JWX413" s="446"/>
      <c r="JWY413" s="446"/>
      <c r="JWZ413" s="446"/>
      <c r="JXA413" s="446"/>
      <c r="JXB413" s="446"/>
      <c r="JXC413" s="446"/>
      <c r="JXD413" s="446"/>
      <c r="JXE413" s="446"/>
      <c r="JXF413" s="446"/>
      <c r="JXG413" s="446"/>
      <c r="JXH413" s="446"/>
      <c r="JXI413" s="446"/>
      <c r="JXJ413" s="446"/>
      <c r="JXK413" s="446"/>
      <c r="JXL413" s="446"/>
      <c r="JXM413" s="446"/>
      <c r="JXN413" s="446"/>
      <c r="JXO413" s="446"/>
      <c r="JXP413" s="446"/>
      <c r="JXQ413" s="446"/>
      <c r="JXR413" s="446"/>
      <c r="JXS413" s="446"/>
      <c r="JXT413" s="446"/>
      <c r="JXU413" s="446"/>
      <c r="JXV413" s="446"/>
      <c r="JXW413" s="446"/>
      <c r="JXX413" s="446"/>
      <c r="JXY413" s="446"/>
      <c r="JXZ413" s="446"/>
      <c r="JYA413" s="446"/>
      <c r="JYB413" s="446"/>
      <c r="JYC413" s="446"/>
      <c r="JYD413" s="446"/>
      <c r="JYE413" s="446"/>
      <c r="JYF413" s="446"/>
      <c r="JYG413" s="446"/>
      <c r="JYH413" s="446"/>
      <c r="JYI413" s="446"/>
      <c r="JYJ413" s="446"/>
      <c r="JYK413" s="446"/>
      <c r="JYL413" s="446"/>
      <c r="JYM413" s="446"/>
      <c r="JYN413" s="446"/>
      <c r="JYO413" s="446"/>
      <c r="JYP413" s="446"/>
      <c r="JYQ413" s="446"/>
      <c r="JYR413" s="446"/>
      <c r="JYS413" s="446"/>
      <c r="JYT413" s="446"/>
      <c r="JYU413" s="446"/>
      <c r="JYV413" s="446"/>
      <c r="JYW413" s="446"/>
      <c r="JYX413" s="446"/>
      <c r="JYY413" s="446"/>
      <c r="JYZ413" s="446"/>
      <c r="JZA413" s="446"/>
      <c r="JZB413" s="446"/>
      <c r="JZC413" s="446"/>
      <c r="JZD413" s="446"/>
      <c r="JZE413" s="446"/>
      <c r="JZF413" s="446"/>
      <c r="JZG413" s="446"/>
      <c r="JZH413" s="446"/>
      <c r="JZI413" s="446"/>
      <c r="JZJ413" s="446"/>
      <c r="JZK413" s="446"/>
      <c r="JZL413" s="446"/>
      <c r="JZM413" s="446"/>
      <c r="JZN413" s="446"/>
      <c r="JZO413" s="446"/>
      <c r="JZP413" s="446"/>
      <c r="JZQ413" s="446"/>
      <c r="JZR413" s="446"/>
      <c r="JZS413" s="446"/>
      <c r="JZT413" s="446"/>
      <c r="JZU413" s="446"/>
      <c r="JZV413" s="446"/>
      <c r="JZW413" s="446"/>
      <c r="JZX413" s="446"/>
      <c r="JZY413" s="446"/>
      <c r="JZZ413" s="446"/>
      <c r="KAA413" s="446"/>
      <c r="KAB413" s="446"/>
      <c r="KAC413" s="446"/>
      <c r="KAD413" s="446"/>
      <c r="KAE413" s="446"/>
      <c r="KAF413" s="446"/>
      <c r="KAG413" s="446"/>
      <c r="KAH413" s="446"/>
      <c r="KAI413" s="446"/>
      <c r="KAJ413" s="446"/>
      <c r="KAK413" s="446"/>
      <c r="KAL413" s="446"/>
      <c r="KAM413" s="446"/>
      <c r="KAN413" s="446"/>
      <c r="KAO413" s="446"/>
      <c r="KAP413" s="446"/>
      <c r="KAQ413" s="446"/>
      <c r="KAR413" s="446"/>
      <c r="KAS413" s="446"/>
      <c r="KAT413" s="446"/>
      <c r="KAU413" s="446"/>
      <c r="KAV413" s="446"/>
      <c r="KAW413" s="446"/>
      <c r="KAX413" s="446"/>
      <c r="KAY413" s="446"/>
      <c r="KAZ413" s="446"/>
      <c r="KBA413" s="446"/>
      <c r="KBB413" s="446"/>
      <c r="KBC413" s="446"/>
      <c r="KBD413" s="446"/>
      <c r="KBE413" s="446"/>
      <c r="KBF413" s="446"/>
      <c r="KBG413" s="446"/>
      <c r="KBH413" s="446"/>
      <c r="KBI413" s="446"/>
      <c r="KBJ413" s="446"/>
      <c r="KBK413" s="446"/>
      <c r="KBL413" s="446"/>
      <c r="KBM413" s="446"/>
      <c r="KBN413" s="446"/>
      <c r="KBO413" s="446"/>
      <c r="KBP413" s="446"/>
      <c r="KBQ413" s="446"/>
      <c r="KBR413" s="446"/>
      <c r="KBS413" s="446"/>
      <c r="KBT413" s="446"/>
      <c r="KBU413" s="446"/>
      <c r="KBV413" s="446"/>
      <c r="KBW413" s="446"/>
      <c r="KBX413" s="446"/>
      <c r="KBY413" s="446"/>
      <c r="KBZ413" s="446"/>
      <c r="KCA413" s="446"/>
      <c r="KCB413" s="446"/>
      <c r="KCC413" s="446"/>
      <c r="KCD413" s="446"/>
      <c r="KCE413" s="446"/>
      <c r="KCF413" s="446"/>
      <c r="KCG413" s="446"/>
      <c r="KCH413" s="446"/>
      <c r="KCI413" s="446"/>
      <c r="KCJ413" s="446"/>
      <c r="KCK413" s="446"/>
      <c r="KCL413" s="446"/>
      <c r="KCM413" s="446"/>
      <c r="KCN413" s="446"/>
      <c r="KCO413" s="446"/>
      <c r="KCP413" s="446"/>
      <c r="KCQ413" s="446"/>
      <c r="KCR413" s="446"/>
      <c r="KCS413" s="446"/>
      <c r="KCT413" s="446"/>
      <c r="KCU413" s="446"/>
      <c r="KCV413" s="446"/>
      <c r="KCW413" s="446"/>
      <c r="KCX413" s="446"/>
      <c r="KCY413" s="446"/>
      <c r="KCZ413" s="446"/>
      <c r="KDA413" s="446"/>
      <c r="KDB413" s="446"/>
      <c r="KDC413" s="446"/>
      <c r="KDD413" s="446"/>
      <c r="KDE413" s="446"/>
      <c r="KDF413" s="446"/>
      <c r="KDG413" s="446"/>
      <c r="KDH413" s="446"/>
      <c r="KDI413" s="446"/>
      <c r="KDJ413" s="446"/>
      <c r="KDK413" s="446"/>
      <c r="KDL413" s="446"/>
      <c r="KDM413" s="446"/>
      <c r="KDN413" s="446"/>
      <c r="KDO413" s="446"/>
      <c r="KDP413" s="446"/>
      <c r="KDQ413" s="446"/>
      <c r="KDR413" s="446"/>
      <c r="KDS413" s="446"/>
      <c r="KDT413" s="446"/>
      <c r="KDU413" s="446"/>
      <c r="KDV413" s="446"/>
      <c r="KDW413" s="446"/>
      <c r="KDX413" s="446"/>
      <c r="KDY413" s="446"/>
      <c r="KDZ413" s="446"/>
      <c r="KEA413" s="446"/>
      <c r="KEB413" s="446"/>
      <c r="KEC413" s="446"/>
      <c r="KED413" s="446"/>
      <c r="KEE413" s="446"/>
      <c r="KEF413" s="446"/>
      <c r="KEG413" s="446"/>
      <c r="KEH413" s="446"/>
      <c r="KEI413" s="446"/>
      <c r="KEJ413" s="446"/>
      <c r="KEK413" s="446"/>
      <c r="KEL413" s="446"/>
      <c r="KEM413" s="446"/>
      <c r="KEN413" s="446"/>
      <c r="KEO413" s="446"/>
      <c r="KEP413" s="446"/>
      <c r="KEQ413" s="446"/>
      <c r="KER413" s="446"/>
      <c r="KES413" s="446"/>
      <c r="KET413" s="446"/>
      <c r="KEU413" s="446"/>
      <c r="KEV413" s="446"/>
      <c r="KEW413" s="446"/>
      <c r="KEX413" s="446"/>
      <c r="KEY413" s="446"/>
      <c r="KEZ413" s="446"/>
      <c r="KFA413" s="446"/>
      <c r="KFB413" s="446"/>
      <c r="KFC413" s="446"/>
      <c r="KFD413" s="446"/>
      <c r="KFE413" s="446"/>
      <c r="KFF413" s="446"/>
      <c r="KFG413" s="446"/>
      <c r="KFH413" s="446"/>
      <c r="KFI413" s="446"/>
      <c r="KFJ413" s="446"/>
      <c r="KFK413" s="446"/>
      <c r="KFL413" s="446"/>
      <c r="KFM413" s="446"/>
      <c r="KFN413" s="446"/>
      <c r="KFO413" s="446"/>
      <c r="KFP413" s="446"/>
      <c r="KFQ413" s="446"/>
      <c r="KFR413" s="446"/>
      <c r="KFS413" s="446"/>
      <c r="KFT413" s="446"/>
      <c r="KFU413" s="446"/>
      <c r="KFV413" s="446"/>
      <c r="KFW413" s="446"/>
      <c r="KFX413" s="446"/>
      <c r="KFY413" s="446"/>
      <c r="KFZ413" s="446"/>
      <c r="KGA413" s="446"/>
      <c r="KGB413" s="446"/>
      <c r="KGC413" s="446"/>
      <c r="KGD413" s="446"/>
      <c r="KGE413" s="446"/>
      <c r="KGF413" s="446"/>
      <c r="KGG413" s="446"/>
      <c r="KGH413" s="446"/>
      <c r="KGI413" s="446"/>
      <c r="KGJ413" s="446"/>
      <c r="KGK413" s="446"/>
      <c r="KGL413" s="446"/>
      <c r="KGM413" s="446"/>
      <c r="KGN413" s="446"/>
      <c r="KGO413" s="446"/>
      <c r="KGP413" s="446"/>
      <c r="KGQ413" s="446"/>
      <c r="KGR413" s="446"/>
      <c r="KGS413" s="446"/>
      <c r="KGT413" s="446"/>
      <c r="KGU413" s="446"/>
      <c r="KGV413" s="446"/>
      <c r="KGW413" s="446"/>
      <c r="KGX413" s="446"/>
      <c r="KGY413" s="446"/>
      <c r="KGZ413" s="446"/>
      <c r="KHA413" s="446"/>
      <c r="KHB413" s="446"/>
      <c r="KHC413" s="446"/>
      <c r="KHD413" s="446"/>
      <c r="KHE413" s="446"/>
      <c r="KHF413" s="446"/>
      <c r="KHG413" s="446"/>
      <c r="KHH413" s="446"/>
      <c r="KHI413" s="446"/>
      <c r="KHJ413" s="446"/>
      <c r="KHK413" s="446"/>
      <c r="KHL413" s="446"/>
      <c r="KHM413" s="446"/>
      <c r="KHN413" s="446"/>
      <c r="KHO413" s="446"/>
      <c r="KHP413" s="446"/>
      <c r="KHQ413" s="446"/>
      <c r="KHR413" s="446"/>
      <c r="KHS413" s="446"/>
      <c r="KHT413" s="446"/>
      <c r="KHU413" s="446"/>
      <c r="KHV413" s="446"/>
      <c r="KHW413" s="446"/>
      <c r="KHX413" s="446"/>
      <c r="KHY413" s="446"/>
      <c r="KHZ413" s="446"/>
      <c r="KIA413" s="446"/>
      <c r="KIB413" s="446"/>
      <c r="KIC413" s="446"/>
      <c r="KID413" s="446"/>
      <c r="KIE413" s="446"/>
      <c r="KIF413" s="446"/>
      <c r="KIG413" s="446"/>
      <c r="KIH413" s="446"/>
      <c r="KII413" s="446"/>
      <c r="KIJ413" s="446"/>
      <c r="KIK413" s="446"/>
      <c r="KIL413" s="446"/>
      <c r="KIM413" s="446"/>
      <c r="KIN413" s="446"/>
      <c r="KIO413" s="446"/>
      <c r="KIP413" s="446"/>
      <c r="KIQ413" s="446"/>
      <c r="KIR413" s="446"/>
      <c r="KIS413" s="446"/>
      <c r="KIT413" s="446"/>
      <c r="KIU413" s="446"/>
      <c r="KIV413" s="446"/>
      <c r="KIW413" s="446"/>
      <c r="KIX413" s="446"/>
      <c r="KIY413" s="446"/>
      <c r="KIZ413" s="446"/>
      <c r="KJA413" s="446"/>
      <c r="KJB413" s="446"/>
      <c r="KJC413" s="446"/>
      <c r="KJD413" s="446"/>
      <c r="KJE413" s="446"/>
      <c r="KJF413" s="446"/>
      <c r="KJG413" s="446"/>
      <c r="KJH413" s="446"/>
      <c r="KJI413" s="446"/>
      <c r="KJJ413" s="446"/>
      <c r="KJK413" s="446"/>
      <c r="KJL413" s="446"/>
      <c r="KJM413" s="446"/>
      <c r="KJN413" s="446"/>
      <c r="KJO413" s="446"/>
      <c r="KJP413" s="446"/>
      <c r="KJQ413" s="446"/>
      <c r="KJR413" s="446"/>
      <c r="KJS413" s="446"/>
      <c r="KJT413" s="446"/>
      <c r="KJU413" s="446"/>
      <c r="KJV413" s="446"/>
      <c r="KJW413" s="446"/>
      <c r="KJX413" s="446"/>
      <c r="KJY413" s="446"/>
      <c r="KJZ413" s="446"/>
      <c r="KKA413" s="446"/>
      <c r="KKB413" s="446"/>
      <c r="KKC413" s="446"/>
      <c r="KKD413" s="446"/>
      <c r="KKE413" s="446"/>
      <c r="KKF413" s="446"/>
      <c r="KKG413" s="446"/>
      <c r="KKH413" s="446"/>
      <c r="KKI413" s="446"/>
      <c r="KKJ413" s="446"/>
      <c r="KKK413" s="446"/>
      <c r="KKL413" s="446"/>
      <c r="KKM413" s="446"/>
      <c r="KKN413" s="446"/>
      <c r="KKO413" s="446"/>
      <c r="KKP413" s="446"/>
      <c r="KKQ413" s="446"/>
      <c r="KKR413" s="446"/>
      <c r="KKS413" s="446"/>
      <c r="KKT413" s="446"/>
      <c r="KKU413" s="446"/>
      <c r="KKV413" s="446"/>
      <c r="KKW413" s="446"/>
      <c r="KKX413" s="446"/>
      <c r="KKY413" s="446"/>
      <c r="KKZ413" s="446"/>
      <c r="KLA413" s="446"/>
      <c r="KLB413" s="446"/>
      <c r="KLC413" s="446"/>
      <c r="KLD413" s="446"/>
      <c r="KLE413" s="446"/>
      <c r="KLF413" s="446"/>
      <c r="KLG413" s="446"/>
      <c r="KLH413" s="446"/>
      <c r="KLI413" s="446"/>
      <c r="KLJ413" s="446"/>
      <c r="KLK413" s="446"/>
      <c r="KLL413" s="446"/>
      <c r="KLM413" s="446"/>
      <c r="KLN413" s="446"/>
      <c r="KLO413" s="446"/>
      <c r="KLP413" s="446"/>
      <c r="KLQ413" s="446"/>
      <c r="KLR413" s="446"/>
      <c r="KLS413" s="446"/>
      <c r="KLT413" s="446"/>
      <c r="KLU413" s="446"/>
      <c r="KLV413" s="446"/>
      <c r="KLW413" s="446"/>
      <c r="KLX413" s="446"/>
      <c r="KLY413" s="446"/>
      <c r="KLZ413" s="446"/>
      <c r="KMA413" s="446"/>
      <c r="KMB413" s="446"/>
      <c r="KMC413" s="446"/>
      <c r="KMD413" s="446"/>
      <c r="KME413" s="446"/>
      <c r="KMF413" s="446"/>
      <c r="KMG413" s="446"/>
      <c r="KMH413" s="446"/>
      <c r="KMI413" s="446"/>
      <c r="KMJ413" s="446"/>
      <c r="KMK413" s="446"/>
      <c r="KML413" s="446"/>
      <c r="KMM413" s="446"/>
      <c r="KMN413" s="446"/>
      <c r="KMO413" s="446"/>
      <c r="KMP413" s="446"/>
      <c r="KMQ413" s="446"/>
      <c r="KMR413" s="446"/>
      <c r="KMS413" s="446"/>
      <c r="KMT413" s="446"/>
      <c r="KMU413" s="446"/>
      <c r="KMV413" s="446"/>
      <c r="KMW413" s="446"/>
      <c r="KMX413" s="446"/>
      <c r="KMY413" s="446"/>
      <c r="KMZ413" s="446"/>
      <c r="KNA413" s="446"/>
      <c r="KNB413" s="446"/>
      <c r="KNC413" s="446"/>
      <c r="KND413" s="446"/>
      <c r="KNE413" s="446"/>
      <c r="KNF413" s="446"/>
      <c r="KNG413" s="446"/>
      <c r="KNH413" s="446"/>
      <c r="KNI413" s="446"/>
      <c r="KNJ413" s="446"/>
      <c r="KNK413" s="446"/>
      <c r="KNL413" s="446"/>
      <c r="KNM413" s="446"/>
      <c r="KNN413" s="446"/>
      <c r="KNO413" s="446"/>
      <c r="KNP413" s="446"/>
      <c r="KNQ413" s="446"/>
      <c r="KNR413" s="446"/>
      <c r="KNS413" s="446"/>
      <c r="KNT413" s="446"/>
      <c r="KNU413" s="446"/>
      <c r="KNV413" s="446"/>
      <c r="KNW413" s="446"/>
      <c r="KNX413" s="446"/>
      <c r="KNY413" s="446"/>
      <c r="KNZ413" s="446"/>
      <c r="KOA413" s="446"/>
      <c r="KOB413" s="446"/>
      <c r="KOC413" s="446"/>
      <c r="KOD413" s="446"/>
      <c r="KOE413" s="446"/>
      <c r="KOF413" s="446"/>
      <c r="KOG413" s="446"/>
      <c r="KOH413" s="446"/>
      <c r="KOI413" s="446"/>
      <c r="KOJ413" s="446"/>
      <c r="KOK413" s="446"/>
      <c r="KOL413" s="446"/>
      <c r="KOM413" s="446"/>
      <c r="KON413" s="446"/>
      <c r="KOO413" s="446"/>
      <c r="KOP413" s="446"/>
      <c r="KOQ413" s="446"/>
      <c r="KOR413" s="446"/>
      <c r="KOS413" s="446"/>
      <c r="KOT413" s="446"/>
      <c r="KOU413" s="446"/>
      <c r="KOV413" s="446"/>
      <c r="KOW413" s="446"/>
      <c r="KOX413" s="446"/>
      <c r="KOY413" s="446"/>
      <c r="KOZ413" s="446"/>
      <c r="KPA413" s="446"/>
      <c r="KPB413" s="446"/>
      <c r="KPC413" s="446"/>
      <c r="KPD413" s="446"/>
      <c r="KPE413" s="446"/>
      <c r="KPF413" s="446"/>
      <c r="KPG413" s="446"/>
      <c r="KPH413" s="446"/>
      <c r="KPI413" s="446"/>
      <c r="KPJ413" s="446"/>
      <c r="KPK413" s="446"/>
      <c r="KPL413" s="446"/>
      <c r="KPM413" s="446"/>
      <c r="KPN413" s="446"/>
      <c r="KPO413" s="446"/>
      <c r="KPP413" s="446"/>
      <c r="KPQ413" s="446"/>
      <c r="KPR413" s="446"/>
      <c r="KPS413" s="446"/>
      <c r="KPT413" s="446"/>
      <c r="KPU413" s="446"/>
      <c r="KPV413" s="446"/>
      <c r="KPW413" s="446"/>
      <c r="KPX413" s="446"/>
      <c r="KPY413" s="446"/>
      <c r="KPZ413" s="446"/>
      <c r="KQA413" s="446"/>
      <c r="KQB413" s="446"/>
      <c r="KQC413" s="446"/>
      <c r="KQD413" s="446"/>
      <c r="KQE413" s="446"/>
      <c r="KQF413" s="446"/>
      <c r="KQG413" s="446"/>
      <c r="KQH413" s="446"/>
      <c r="KQI413" s="446"/>
      <c r="KQJ413" s="446"/>
      <c r="KQK413" s="446"/>
      <c r="KQL413" s="446"/>
      <c r="KQM413" s="446"/>
      <c r="KQN413" s="446"/>
      <c r="KQO413" s="446"/>
      <c r="KQP413" s="446"/>
      <c r="KQQ413" s="446"/>
      <c r="KQR413" s="446"/>
      <c r="KQS413" s="446"/>
      <c r="KQT413" s="446"/>
      <c r="KQU413" s="446"/>
      <c r="KQV413" s="446"/>
      <c r="KQW413" s="446"/>
      <c r="KQX413" s="446"/>
      <c r="KQY413" s="446"/>
      <c r="KQZ413" s="446"/>
      <c r="KRA413" s="446"/>
      <c r="KRB413" s="446"/>
      <c r="KRC413" s="446"/>
      <c r="KRD413" s="446"/>
      <c r="KRE413" s="446"/>
      <c r="KRF413" s="446"/>
      <c r="KRG413" s="446"/>
      <c r="KRH413" s="446"/>
      <c r="KRI413" s="446"/>
      <c r="KRJ413" s="446"/>
      <c r="KRK413" s="446"/>
      <c r="KRL413" s="446"/>
      <c r="KRM413" s="446"/>
      <c r="KRN413" s="446"/>
      <c r="KRO413" s="446"/>
      <c r="KRP413" s="446"/>
      <c r="KRQ413" s="446"/>
      <c r="KRR413" s="446"/>
      <c r="KRS413" s="446"/>
      <c r="KRT413" s="446"/>
      <c r="KRU413" s="446"/>
      <c r="KRV413" s="446"/>
      <c r="KRW413" s="446"/>
      <c r="KRX413" s="446"/>
      <c r="KRY413" s="446"/>
      <c r="KRZ413" s="446"/>
      <c r="KSA413" s="446"/>
      <c r="KSB413" s="446"/>
      <c r="KSC413" s="446"/>
      <c r="KSD413" s="446"/>
      <c r="KSE413" s="446"/>
      <c r="KSF413" s="446"/>
      <c r="KSG413" s="446"/>
      <c r="KSH413" s="446"/>
      <c r="KSI413" s="446"/>
      <c r="KSJ413" s="446"/>
      <c r="KSK413" s="446"/>
      <c r="KSL413" s="446"/>
      <c r="KSM413" s="446"/>
      <c r="KSN413" s="446"/>
      <c r="KSO413" s="446"/>
      <c r="KSP413" s="446"/>
      <c r="KSQ413" s="446"/>
      <c r="KSR413" s="446"/>
      <c r="KSS413" s="446"/>
      <c r="KST413" s="446"/>
      <c r="KSU413" s="446"/>
      <c r="KSV413" s="446"/>
      <c r="KSW413" s="446"/>
      <c r="KSX413" s="446"/>
      <c r="KSY413" s="446"/>
      <c r="KSZ413" s="446"/>
      <c r="KTA413" s="446"/>
      <c r="KTB413" s="446"/>
      <c r="KTC413" s="446"/>
      <c r="KTD413" s="446"/>
      <c r="KTE413" s="446"/>
      <c r="KTF413" s="446"/>
      <c r="KTG413" s="446"/>
      <c r="KTH413" s="446"/>
      <c r="KTI413" s="446"/>
      <c r="KTJ413" s="446"/>
      <c r="KTK413" s="446"/>
      <c r="KTL413" s="446"/>
      <c r="KTM413" s="446"/>
      <c r="KTN413" s="446"/>
      <c r="KTO413" s="446"/>
      <c r="KTP413" s="446"/>
      <c r="KTQ413" s="446"/>
      <c r="KTR413" s="446"/>
      <c r="KTS413" s="446"/>
      <c r="KTT413" s="446"/>
      <c r="KTU413" s="446"/>
      <c r="KTV413" s="446"/>
      <c r="KTW413" s="446"/>
      <c r="KTX413" s="446"/>
      <c r="KTY413" s="446"/>
      <c r="KTZ413" s="446"/>
      <c r="KUA413" s="446"/>
      <c r="KUB413" s="446"/>
      <c r="KUC413" s="446"/>
      <c r="KUD413" s="446"/>
      <c r="KUE413" s="446"/>
      <c r="KUF413" s="446"/>
      <c r="KUG413" s="446"/>
      <c r="KUH413" s="446"/>
      <c r="KUI413" s="446"/>
      <c r="KUJ413" s="446"/>
      <c r="KUK413" s="446"/>
      <c r="KUL413" s="446"/>
      <c r="KUM413" s="446"/>
      <c r="KUN413" s="446"/>
      <c r="KUO413" s="446"/>
      <c r="KUP413" s="446"/>
      <c r="KUQ413" s="446"/>
      <c r="KUR413" s="446"/>
      <c r="KUS413" s="446"/>
      <c r="KUT413" s="446"/>
      <c r="KUU413" s="446"/>
      <c r="KUV413" s="446"/>
      <c r="KUW413" s="446"/>
      <c r="KUX413" s="446"/>
      <c r="KUY413" s="446"/>
      <c r="KUZ413" s="446"/>
      <c r="KVA413" s="446"/>
      <c r="KVB413" s="446"/>
      <c r="KVC413" s="446"/>
      <c r="KVD413" s="446"/>
      <c r="KVE413" s="446"/>
      <c r="KVF413" s="446"/>
      <c r="KVG413" s="446"/>
      <c r="KVH413" s="446"/>
      <c r="KVI413" s="446"/>
      <c r="KVJ413" s="446"/>
      <c r="KVK413" s="446"/>
      <c r="KVL413" s="446"/>
      <c r="KVM413" s="446"/>
      <c r="KVN413" s="446"/>
      <c r="KVO413" s="446"/>
      <c r="KVP413" s="446"/>
      <c r="KVQ413" s="446"/>
      <c r="KVR413" s="446"/>
      <c r="KVS413" s="446"/>
      <c r="KVT413" s="446"/>
      <c r="KVU413" s="446"/>
      <c r="KVV413" s="446"/>
      <c r="KVW413" s="446"/>
      <c r="KVX413" s="446"/>
      <c r="KVY413" s="446"/>
      <c r="KVZ413" s="446"/>
      <c r="KWA413" s="446"/>
      <c r="KWB413" s="446"/>
      <c r="KWC413" s="446"/>
      <c r="KWD413" s="446"/>
      <c r="KWE413" s="446"/>
      <c r="KWF413" s="446"/>
      <c r="KWG413" s="446"/>
      <c r="KWH413" s="446"/>
      <c r="KWI413" s="446"/>
      <c r="KWJ413" s="446"/>
      <c r="KWK413" s="446"/>
      <c r="KWL413" s="446"/>
      <c r="KWM413" s="446"/>
      <c r="KWN413" s="446"/>
      <c r="KWO413" s="446"/>
      <c r="KWP413" s="446"/>
      <c r="KWQ413" s="446"/>
      <c r="KWR413" s="446"/>
      <c r="KWS413" s="446"/>
      <c r="KWT413" s="446"/>
      <c r="KWU413" s="446"/>
      <c r="KWV413" s="446"/>
      <c r="KWW413" s="446"/>
      <c r="KWX413" s="446"/>
      <c r="KWY413" s="446"/>
      <c r="KWZ413" s="446"/>
      <c r="KXA413" s="446"/>
      <c r="KXB413" s="446"/>
      <c r="KXC413" s="446"/>
      <c r="KXD413" s="446"/>
      <c r="KXE413" s="446"/>
      <c r="KXF413" s="446"/>
      <c r="KXG413" s="446"/>
      <c r="KXH413" s="446"/>
      <c r="KXI413" s="446"/>
      <c r="KXJ413" s="446"/>
      <c r="KXK413" s="446"/>
      <c r="KXL413" s="446"/>
      <c r="KXM413" s="446"/>
      <c r="KXN413" s="446"/>
      <c r="KXO413" s="446"/>
      <c r="KXP413" s="446"/>
      <c r="KXQ413" s="446"/>
      <c r="KXR413" s="446"/>
      <c r="KXS413" s="446"/>
      <c r="KXT413" s="446"/>
      <c r="KXU413" s="446"/>
      <c r="KXV413" s="446"/>
      <c r="KXW413" s="446"/>
      <c r="KXX413" s="446"/>
      <c r="KXY413" s="446"/>
      <c r="KXZ413" s="446"/>
      <c r="KYA413" s="446"/>
      <c r="KYB413" s="446"/>
      <c r="KYC413" s="446"/>
      <c r="KYD413" s="446"/>
      <c r="KYE413" s="446"/>
      <c r="KYF413" s="446"/>
      <c r="KYG413" s="446"/>
      <c r="KYH413" s="446"/>
      <c r="KYI413" s="446"/>
      <c r="KYJ413" s="446"/>
      <c r="KYK413" s="446"/>
      <c r="KYL413" s="446"/>
      <c r="KYM413" s="446"/>
      <c r="KYN413" s="446"/>
      <c r="KYO413" s="446"/>
      <c r="KYP413" s="446"/>
      <c r="KYQ413" s="446"/>
      <c r="KYR413" s="446"/>
      <c r="KYS413" s="446"/>
      <c r="KYT413" s="446"/>
      <c r="KYU413" s="446"/>
      <c r="KYV413" s="446"/>
      <c r="KYW413" s="446"/>
      <c r="KYX413" s="446"/>
      <c r="KYY413" s="446"/>
      <c r="KYZ413" s="446"/>
      <c r="KZA413" s="446"/>
      <c r="KZB413" s="446"/>
      <c r="KZC413" s="446"/>
      <c r="KZD413" s="446"/>
      <c r="KZE413" s="446"/>
      <c r="KZF413" s="446"/>
      <c r="KZG413" s="446"/>
      <c r="KZH413" s="446"/>
      <c r="KZI413" s="446"/>
      <c r="KZJ413" s="446"/>
      <c r="KZK413" s="446"/>
      <c r="KZL413" s="446"/>
      <c r="KZM413" s="446"/>
      <c r="KZN413" s="446"/>
      <c r="KZO413" s="446"/>
      <c r="KZP413" s="446"/>
      <c r="KZQ413" s="446"/>
      <c r="KZR413" s="446"/>
      <c r="KZS413" s="446"/>
      <c r="KZT413" s="446"/>
      <c r="KZU413" s="446"/>
      <c r="KZV413" s="446"/>
      <c r="KZW413" s="446"/>
      <c r="KZX413" s="446"/>
      <c r="KZY413" s="446"/>
      <c r="KZZ413" s="446"/>
      <c r="LAA413" s="446"/>
      <c r="LAB413" s="446"/>
      <c r="LAC413" s="446"/>
      <c r="LAD413" s="446"/>
      <c r="LAE413" s="446"/>
      <c r="LAF413" s="446"/>
      <c r="LAG413" s="446"/>
      <c r="LAH413" s="446"/>
      <c r="LAI413" s="446"/>
      <c r="LAJ413" s="446"/>
      <c r="LAK413" s="446"/>
      <c r="LAL413" s="446"/>
      <c r="LAM413" s="446"/>
      <c r="LAN413" s="446"/>
      <c r="LAO413" s="446"/>
      <c r="LAP413" s="446"/>
      <c r="LAQ413" s="446"/>
      <c r="LAR413" s="446"/>
      <c r="LAS413" s="446"/>
      <c r="LAT413" s="446"/>
      <c r="LAU413" s="446"/>
      <c r="LAV413" s="446"/>
      <c r="LAW413" s="446"/>
      <c r="LAX413" s="446"/>
      <c r="LAY413" s="446"/>
      <c r="LAZ413" s="446"/>
      <c r="LBA413" s="446"/>
      <c r="LBB413" s="446"/>
      <c r="LBC413" s="446"/>
      <c r="LBD413" s="446"/>
      <c r="LBE413" s="446"/>
      <c r="LBF413" s="446"/>
      <c r="LBG413" s="446"/>
      <c r="LBH413" s="446"/>
      <c r="LBI413" s="446"/>
      <c r="LBJ413" s="446"/>
      <c r="LBK413" s="446"/>
      <c r="LBL413" s="446"/>
      <c r="LBM413" s="446"/>
      <c r="LBN413" s="446"/>
      <c r="LBO413" s="446"/>
      <c r="LBP413" s="446"/>
      <c r="LBQ413" s="446"/>
      <c r="LBR413" s="446"/>
      <c r="LBS413" s="446"/>
      <c r="LBT413" s="446"/>
      <c r="LBU413" s="446"/>
      <c r="LBV413" s="446"/>
      <c r="LBW413" s="446"/>
      <c r="LBX413" s="446"/>
      <c r="LBY413" s="446"/>
      <c r="LBZ413" s="446"/>
      <c r="LCA413" s="446"/>
      <c r="LCB413" s="446"/>
      <c r="LCC413" s="446"/>
      <c r="LCD413" s="446"/>
      <c r="LCE413" s="446"/>
      <c r="LCF413" s="446"/>
      <c r="LCG413" s="446"/>
      <c r="LCH413" s="446"/>
      <c r="LCI413" s="446"/>
      <c r="LCJ413" s="446"/>
      <c r="LCK413" s="446"/>
      <c r="LCL413" s="446"/>
      <c r="LCM413" s="446"/>
      <c r="LCN413" s="446"/>
      <c r="LCO413" s="446"/>
      <c r="LCP413" s="446"/>
      <c r="LCQ413" s="446"/>
      <c r="LCR413" s="446"/>
      <c r="LCS413" s="446"/>
      <c r="LCT413" s="446"/>
      <c r="LCU413" s="446"/>
      <c r="LCV413" s="446"/>
      <c r="LCW413" s="446"/>
      <c r="LCX413" s="446"/>
      <c r="LCY413" s="446"/>
      <c r="LCZ413" s="446"/>
      <c r="LDA413" s="446"/>
      <c r="LDB413" s="446"/>
      <c r="LDC413" s="446"/>
      <c r="LDD413" s="446"/>
      <c r="LDE413" s="446"/>
      <c r="LDF413" s="446"/>
      <c r="LDG413" s="446"/>
      <c r="LDH413" s="446"/>
      <c r="LDI413" s="446"/>
      <c r="LDJ413" s="446"/>
      <c r="LDK413" s="446"/>
      <c r="LDL413" s="446"/>
      <c r="LDM413" s="446"/>
      <c r="LDN413" s="446"/>
      <c r="LDO413" s="446"/>
      <c r="LDP413" s="446"/>
      <c r="LDQ413" s="446"/>
      <c r="LDR413" s="446"/>
      <c r="LDS413" s="446"/>
      <c r="LDT413" s="446"/>
      <c r="LDU413" s="446"/>
      <c r="LDV413" s="446"/>
      <c r="LDW413" s="446"/>
      <c r="LDX413" s="446"/>
      <c r="LDY413" s="446"/>
      <c r="LDZ413" s="446"/>
      <c r="LEA413" s="446"/>
      <c r="LEB413" s="446"/>
      <c r="LEC413" s="446"/>
      <c r="LED413" s="446"/>
      <c r="LEE413" s="446"/>
      <c r="LEF413" s="446"/>
      <c r="LEG413" s="446"/>
      <c r="LEH413" s="446"/>
      <c r="LEI413" s="446"/>
      <c r="LEJ413" s="446"/>
      <c r="LEK413" s="446"/>
      <c r="LEL413" s="446"/>
      <c r="LEM413" s="446"/>
      <c r="LEN413" s="446"/>
      <c r="LEO413" s="446"/>
      <c r="LEP413" s="446"/>
      <c r="LEQ413" s="446"/>
      <c r="LER413" s="446"/>
      <c r="LES413" s="446"/>
      <c r="LET413" s="446"/>
      <c r="LEU413" s="446"/>
      <c r="LEV413" s="446"/>
      <c r="LEW413" s="446"/>
      <c r="LEX413" s="446"/>
      <c r="LEY413" s="446"/>
      <c r="LEZ413" s="446"/>
      <c r="LFA413" s="446"/>
      <c r="LFB413" s="446"/>
      <c r="LFC413" s="446"/>
      <c r="LFD413" s="446"/>
      <c r="LFE413" s="446"/>
      <c r="LFF413" s="446"/>
      <c r="LFG413" s="446"/>
      <c r="LFH413" s="446"/>
      <c r="LFI413" s="446"/>
      <c r="LFJ413" s="446"/>
      <c r="LFK413" s="446"/>
      <c r="LFL413" s="446"/>
      <c r="LFM413" s="446"/>
      <c r="LFN413" s="446"/>
      <c r="LFO413" s="446"/>
      <c r="LFP413" s="446"/>
      <c r="LFQ413" s="446"/>
      <c r="LFR413" s="446"/>
      <c r="LFS413" s="446"/>
      <c r="LFT413" s="446"/>
      <c r="LFU413" s="446"/>
      <c r="LFV413" s="446"/>
      <c r="LFW413" s="446"/>
      <c r="LFX413" s="446"/>
      <c r="LFY413" s="446"/>
      <c r="LFZ413" s="446"/>
      <c r="LGA413" s="446"/>
      <c r="LGB413" s="446"/>
      <c r="LGC413" s="446"/>
      <c r="LGD413" s="446"/>
      <c r="LGE413" s="446"/>
      <c r="LGF413" s="446"/>
      <c r="LGG413" s="446"/>
      <c r="LGH413" s="446"/>
      <c r="LGI413" s="446"/>
      <c r="LGJ413" s="446"/>
      <c r="LGK413" s="446"/>
      <c r="LGL413" s="446"/>
      <c r="LGM413" s="446"/>
      <c r="LGN413" s="446"/>
      <c r="LGO413" s="446"/>
      <c r="LGP413" s="446"/>
      <c r="LGQ413" s="446"/>
      <c r="LGR413" s="446"/>
      <c r="LGS413" s="446"/>
      <c r="LGT413" s="446"/>
      <c r="LGU413" s="446"/>
      <c r="LGV413" s="446"/>
      <c r="LGW413" s="446"/>
      <c r="LGX413" s="446"/>
      <c r="LGY413" s="446"/>
      <c r="LGZ413" s="446"/>
      <c r="LHA413" s="446"/>
      <c r="LHB413" s="446"/>
      <c r="LHC413" s="446"/>
      <c r="LHD413" s="446"/>
      <c r="LHE413" s="446"/>
      <c r="LHF413" s="446"/>
      <c r="LHG413" s="446"/>
      <c r="LHH413" s="446"/>
      <c r="LHI413" s="446"/>
      <c r="LHJ413" s="446"/>
      <c r="LHK413" s="446"/>
      <c r="LHL413" s="446"/>
      <c r="LHM413" s="446"/>
      <c r="LHN413" s="446"/>
      <c r="LHO413" s="446"/>
      <c r="LHP413" s="446"/>
      <c r="LHQ413" s="446"/>
      <c r="LHR413" s="446"/>
      <c r="LHS413" s="446"/>
      <c r="LHT413" s="446"/>
      <c r="LHU413" s="446"/>
      <c r="LHV413" s="446"/>
      <c r="LHW413" s="446"/>
      <c r="LHX413" s="446"/>
      <c r="LHY413" s="446"/>
      <c r="LHZ413" s="446"/>
      <c r="LIA413" s="446"/>
      <c r="LIB413" s="446"/>
      <c r="LIC413" s="446"/>
      <c r="LID413" s="446"/>
      <c r="LIE413" s="446"/>
      <c r="LIF413" s="446"/>
      <c r="LIG413" s="446"/>
      <c r="LIH413" s="446"/>
      <c r="LII413" s="446"/>
      <c r="LIJ413" s="446"/>
      <c r="LIK413" s="446"/>
      <c r="LIL413" s="446"/>
      <c r="LIM413" s="446"/>
      <c r="LIN413" s="446"/>
      <c r="LIO413" s="446"/>
      <c r="LIP413" s="446"/>
      <c r="LIQ413" s="446"/>
      <c r="LIR413" s="446"/>
      <c r="LIS413" s="446"/>
      <c r="LIT413" s="446"/>
      <c r="LIU413" s="446"/>
      <c r="LIV413" s="446"/>
      <c r="LIW413" s="446"/>
      <c r="LIX413" s="446"/>
      <c r="LIY413" s="446"/>
      <c r="LIZ413" s="446"/>
      <c r="LJA413" s="446"/>
      <c r="LJB413" s="446"/>
      <c r="LJC413" s="446"/>
      <c r="LJD413" s="446"/>
      <c r="LJE413" s="446"/>
      <c r="LJF413" s="446"/>
      <c r="LJG413" s="446"/>
      <c r="LJH413" s="446"/>
      <c r="LJI413" s="446"/>
      <c r="LJJ413" s="446"/>
      <c r="LJK413" s="446"/>
      <c r="LJL413" s="446"/>
      <c r="LJM413" s="446"/>
      <c r="LJN413" s="446"/>
      <c r="LJO413" s="446"/>
      <c r="LJP413" s="446"/>
      <c r="LJQ413" s="446"/>
      <c r="LJR413" s="446"/>
      <c r="LJS413" s="446"/>
      <c r="LJT413" s="446"/>
      <c r="LJU413" s="446"/>
      <c r="LJV413" s="446"/>
      <c r="LJW413" s="446"/>
      <c r="LJX413" s="446"/>
      <c r="LJY413" s="446"/>
      <c r="LJZ413" s="446"/>
      <c r="LKA413" s="446"/>
      <c r="LKB413" s="446"/>
      <c r="LKC413" s="446"/>
      <c r="LKD413" s="446"/>
      <c r="LKE413" s="446"/>
      <c r="LKF413" s="446"/>
      <c r="LKG413" s="446"/>
      <c r="LKH413" s="446"/>
      <c r="LKI413" s="446"/>
      <c r="LKJ413" s="446"/>
      <c r="LKK413" s="446"/>
      <c r="LKL413" s="446"/>
      <c r="LKM413" s="446"/>
      <c r="LKN413" s="446"/>
      <c r="LKO413" s="446"/>
      <c r="LKP413" s="446"/>
      <c r="LKQ413" s="446"/>
      <c r="LKR413" s="446"/>
      <c r="LKS413" s="446"/>
      <c r="LKT413" s="446"/>
      <c r="LKU413" s="446"/>
      <c r="LKV413" s="446"/>
      <c r="LKW413" s="446"/>
      <c r="LKX413" s="446"/>
      <c r="LKY413" s="446"/>
      <c r="LKZ413" s="446"/>
      <c r="LLA413" s="446"/>
      <c r="LLB413" s="446"/>
      <c r="LLC413" s="446"/>
      <c r="LLD413" s="446"/>
      <c r="LLE413" s="446"/>
      <c r="LLF413" s="446"/>
      <c r="LLG413" s="446"/>
      <c r="LLH413" s="446"/>
      <c r="LLI413" s="446"/>
      <c r="LLJ413" s="446"/>
      <c r="LLK413" s="446"/>
      <c r="LLL413" s="446"/>
      <c r="LLM413" s="446"/>
      <c r="LLN413" s="446"/>
      <c r="LLO413" s="446"/>
      <c r="LLP413" s="446"/>
      <c r="LLQ413" s="446"/>
      <c r="LLR413" s="446"/>
      <c r="LLS413" s="446"/>
      <c r="LLT413" s="446"/>
      <c r="LLU413" s="446"/>
      <c r="LLV413" s="446"/>
      <c r="LLW413" s="446"/>
      <c r="LLX413" s="446"/>
      <c r="LLY413" s="446"/>
      <c r="LLZ413" s="446"/>
      <c r="LMA413" s="446"/>
      <c r="LMB413" s="446"/>
      <c r="LMC413" s="446"/>
      <c r="LMD413" s="446"/>
      <c r="LME413" s="446"/>
      <c r="LMF413" s="446"/>
      <c r="LMG413" s="446"/>
      <c r="LMH413" s="446"/>
      <c r="LMI413" s="446"/>
      <c r="LMJ413" s="446"/>
      <c r="LMK413" s="446"/>
      <c r="LML413" s="446"/>
      <c r="LMM413" s="446"/>
      <c r="LMN413" s="446"/>
      <c r="LMO413" s="446"/>
      <c r="LMP413" s="446"/>
      <c r="LMQ413" s="446"/>
      <c r="LMR413" s="446"/>
      <c r="LMS413" s="446"/>
      <c r="LMT413" s="446"/>
      <c r="LMU413" s="446"/>
      <c r="LMV413" s="446"/>
      <c r="LMW413" s="446"/>
      <c r="LMX413" s="446"/>
      <c r="LMY413" s="446"/>
      <c r="LMZ413" s="446"/>
      <c r="LNA413" s="446"/>
      <c r="LNB413" s="446"/>
      <c r="LNC413" s="446"/>
      <c r="LND413" s="446"/>
      <c r="LNE413" s="446"/>
      <c r="LNF413" s="446"/>
      <c r="LNG413" s="446"/>
      <c r="LNH413" s="446"/>
      <c r="LNI413" s="446"/>
      <c r="LNJ413" s="446"/>
      <c r="LNK413" s="446"/>
      <c r="LNL413" s="446"/>
      <c r="LNM413" s="446"/>
      <c r="LNN413" s="446"/>
      <c r="LNO413" s="446"/>
      <c r="LNP413" s="446"/>
      <c r="LNQ413" s="446"/>
      <c r="LNR413" s="446"/>
      <c r="LNS413" s="446"/>
      <c r="LNT413" s="446"/>
      <c r="LNU413" s="446"/>
      <c r="LNV413" s="446"/>
      <c r="LNW413" s="446"/>
      <c r="LNX413" s="446"/>
      <c r="LNY413" s="446"/>
      <c r="LNZ413" s="446"/>
      <c r="LOA413" s="446"/>
      <c r="LOB413" s="446"/>
      <c r="LOC413" s="446"/>
      <c r="LOD413" s="446"/>
      <c r="LOE413" s="446"/>
      <c r="LOF413" s="446"/>
      <c r="LOG413" s="446"/>
      <c r="LOH413" s="446"/>
      <c r="LOI413" s="446"/>
      <c r="LOJ413" s="446"/>
      <c r="LOK413" s="446"/>
      <c r="LOL413" s="446"/>
      <c r="LOM413" s="446"/>
      <c r="LON413" s="446"/>
      <c r="LOO413" s="446"/>
      <c r="LOP413" s="446"/>
      <c r="LOQ413" s="446"/>
      <c r="LOR413" s="446"/>
      <c r="LOS413" s="446"/>
      <c r="LOT413" s="446"/>
      <c r="LOU413" s="446"/>
      <c r="LOV413" s="446"/>
      <c r="LOW413" s="446"/>
      <c r="LOX413" s="446"/>
      <c r="LOY413" s="446"/>
      <c r="LOZ413" s="446"/>
      <c r="LPA413" s="446"/>
      <c r="LPB413" s="446"/>
      <c r="LPC413" s="446"/>
      <c r="LPD413" s="446"/>
      <c r="LPE413" s="446"/>
      <c r="LPF413" s="446"/>
      <c r="LPG413" s="446"/>
      <c r="LPH413" s="446"/>
      <c r="LPI413" s="446"/>
      <c r="LPJ413" s="446"/>
      <c r="LPK413" s="446"/>
      <c r="LPL413" s="446"/>
      <c r="LPM413" s="446"/>
      <c r="LPN413" s="446"/>
      <c r="LPO413" s="446"/>
      <c r="LPP413" s="446"/>
      <c r="LPQ413" s="446"/>
      <c r="LPR413" s="446"/>
      <c r="LPS413" s="446"/>
      <c r="LPT413" s="446"/>
      <c r="LPU413" s="446"/>
      <c r="LPV413" s="446"/>
      <c r="LPW413" s="446"/>
      <c r="LPX413" s="446"/>
      <c r="LPY413" s="446"/>
      <c r="LPZ413" s="446"/>
      <c r="LQA413" s="446"/>
      <c r="LQB413" s="446"/>
      <c r="LQC413" s="446"/>
      <c r="LQD413" s="446"/>
      <c r="LQE413" s="446"/>
      <c r="LQF413" s="446"/>
      <c r="LQG413" s="446"/>
      <c r="LQH413" s="446"/>
      <c r="LQI413" s="446"/>
      <c r="LQJ413" s="446"/>
      <c r="LQK413" s="446"/>
      <c r="LQL413" s="446"/>
      <c r="LQM413" s="446"/>
      <c r="LQN413" s="446"/>
      <c r="LQO413" s="446"/>
      <c r="LQP413" s="446"/>
      <c r="LQQ413" s="446"/>
      <c r="LQR413" s="446"/>
      <c r="LQS413" s="446"/>
      <c r="LQT413" s="446"/>
      <c r="LQU413" s="446"/>
      <c r="LQV413" s="446"/>
      <c r="LQW413" s="446"/>
      <c r="LQX413" s="446"/>
      <c r="LQY413" s="446"/>
      <c r="LQZ413" s="446"/>
      <c r="LRA413" s="446"/>
      <c r="LRB413" s="446"/>
      <c r="LRC413" s="446"/>
      <c r="LRD413" s="446"/>
      <c r="LRE413" s="446"/>
      <c r="LRF413" s="446"/>
      <c r="LRG413" s="446"/>
      <c r="LRH413" s="446"/>
      <c r="LRI413" s="446"/>
      <c r="LRJ413" s="446"/>
      <c r="LRK413" s="446"/>
      <c r="LRL413" s="446"/>
      <c r="LRM413" s="446"/>
      <c r="LRN413" s="446"/>
      <c r="LRO413" s="446"/>
      <c r="LRP413" s="446"/>
      <c r="LRQ413" s="446"/>
      <c r="LRR413" s="446"/>
      <c r="LRS413" s="446"/>
      <c r="LRT413" s="446"/>
      <c r="LRU413" s="446"/>
      <c r="LRV413" s="446"/>
      <c r="LRW413" s="446"/>
      <c r="LRX413" s="446"/>
      <c r="LRY413" s="446"/>
      <c r="LRZ413" s="446"/>
      <c r="LSA413" s="446"/>
      <c r="LSB413" s="446"/>
      <c r="LSC413" s="446"/>
      <c r="LSD413" s="446"/>
      <c r="LSE413" s="446"/>
      <c r="LSF413" s="446"/>
      <c r="LSG413" s="446"/>
      <c r="LSH413" s="446"/>
      <c r="LSI413" s="446"/>
      <c r="LSJ413" s="446"/>
      <c r="LSK413" s="446"/>
      <c r="LSL413" s="446"/>
      <c r="LSM413" s="446"/>
      <c r="LSN413" s="446"/>
      <c r="LSO413" s="446"/>
      <c r="LSP413" s="446"/>
      <c r="LSQ413" s="446"/>
      <c r="LSR413" s="446"/>
      <c r="LSS413" s="446"/>
      <c r="LST413" s="446"/>
      <c r="LSU413" s="446"/>
      <c r="LSV413" s="446"/>
      <c r="LSW413" s="446"/>
      <c r="LSX413" s="446"/>
      <c r="LSY413" s="446"/>
      <c r="LSZ413" s="446"/>
      <c r="LTA413" s="446"/>
      <c r="LTB413" s="446"/>
      <c r="LTC413" s="446"/>
      <c r="LTD413" s="446"/>
      <c r="LTE413" s="446"/>
      <c r="LTF413" s="446"/>
      <c r="LTG413" s="446"/>
      <c r="LTH413" s="446"/>
      <c r="LTI413" s="446"/>
      <c r="LTJ413" s="446"/>
      <c r="LTK413" s="446"/>
      <c r="LTL413" s="446"/>
      <c r="LTM413" s="446"/>
      <c r="LTN413" s="446"/>
      <c r="LTO413" s="446"/>
      <c r="LTP413" s="446"/>
      <c r="LTQ413" s="446"/>
      <c r="LTR413" s="446"/>
      <c r="LTS413" s="446"/>
      <c r="LTT413" s="446"/>
      <c r="LTU413" s="446"/>
      <c r="LTV413" s="446"/>
      <c r="LTW413" s="446"/>
      <c r="LTX413" s="446"/>
      <c r="LTY413" s="446"/>
      <c r="LTZ413" s="446"/>
      <c r="LUA413" s="446"/>
      <c r="LUB413" s="446"/>
      <c r="LUC413" s="446"/>
      <c r="LUD413" s="446"/>
      <c r="LUE413" s="446"/>
      <c r="LUF413" s="446"/>
      <c r="LUG413" s="446"/>
      <c r="LUH413" s="446"/>
      <c r="LUI413" s="446"/>
      <c r="LUJ413" s="446"/>
      <c r="LUK413" s="446"/>
      <c r="LUL413" s="446"/>
      <c r="LUM413" s="446"/>
      <c r="LUN413" s="446"/>
      <c r="LUO413" s="446"/>
      <c r="LUP413" s="446"/>
      <c r="LUQ413" s="446"/>
      <c r="LUR413" s="446"/>
      <c r="LUS413" s="446"/>
      <c r="LUT413" s="446"/>
      <c r="LUU413" s="446"/>
      <c r="LUV413" s="446"/>
      <c r="LUW413" s="446"/>
      <c r="LUX413" s="446"/>
      <c r="LUY413" s="446"/>
      <c r="LUZ413" s="446"/>
      <c r="LVA413" s="446"/>
      <c r="LVB413" s="446"/>
      <c r="LVC413" s="446"/>
      <c r="LVD413" s="446"/>
      <c r="LVE413" s="446"/>
      <c r="LVF413" s="446"/>
      <c r="LVG413" s="446"/>
      <c r="LVH413" s="446"/>
      <c r="LVI413" s="446"/>
      <c r="LVJ413" s="446"/>
      <c r="LVK413" s="446"/>
      <c r="LVL413" s="446"/>
      <c r="LVM413" s="446"/>
      <c r="LVN413" s="446"/>
      <c r="LVO413" s="446"/>
      <c r="LVP413" s="446"/>
      <c r="LVQ413" s="446"/>
      <c r="LVR413" s="446"/>
      <c r="LVS413" s="446"/>
      <c r="LVT413" s="446"/>
      <c r="LVU413" s="446"/>
      <c r="LVV413" s="446"/>
      <c r="LVW413" s="446"/>
      <c r="LVX413" s="446"/>
      <c r="LVY413" s="446"/>
      <c r="LVZ413" s="446"/>
      <c r="LWA413" s="446"/>
      <c r="LWB413" s="446"/>
      <c r="LWC413" s="446"/>
      <c r="LWD413" s="446"/>
      <c r="LWE413" s="446"/>
      <c r="LWF413" s="446"/>
      <c r="LWG413" s="446"/>
      <c r="LWH413" s="446"/>
      <c r="LWI413" s="446"/>
      <c r="LWJ413" s="446"/>
      <c r="LWK413" s="446"/>
      <c r="LWL413" s="446"/>
      <c r="LWM413" s="446"/>
      <c r="LWN413" s="446"/>
      <c r="LWO413" s="446"/>
      <c r="LWP413" s="446"/>
      <c r="LWQ413" s="446"/>
      <c r="LWR413" s="446"/>
      <c r="LWS413" s="446"/>
      <c r="LWT413" s="446"/>
      <c r="LWU413" s="446"/>
      <c r="LWV413" s="446"/>
      <c r="LWW413" s="446"/>
      <c r="LWX413" s="446"/>
      <c r="LWY413" s="446"/>
      <c r="LWZ413" s="446"/>
      <c r="LXA413" s="446"/>
      <c r="LXB413" s="446"/>
      <c r="LXC413" s="446"/>
      <c r="LXD413" s="446"/>
      <c r="LXE413" s="446"/>
      <c r="LXF413" s="446"/>
      <c r="LXG413" s="446"/>
      <c r="LXH413" s="446"/>
      <c r="LXI413" s="446"/>
      <c r="LXJ413" s="446"/>
      <c r="LXK413" s="446"/>
      <c r="LXL413" s="446"/>
      <c r="LXM413" s="446"/>
      <c r="LXN413" s="446"/>
      <c r="LXO413" s="446"/>
      <c r="LXP413" s="446"/>
      <c r="LXQ413" s="446"/>
      <c r="LXR413" s="446"/>
      <c r="LXS413" s="446"/>
      <c r="LXT413" s="446"/>
      <c r="LXU413" s="446"/>
      <c r="LXV413" s="446"/>
      <c r="LXW413" s="446"/>
      <c r="LXX413" s="446"/>
      <c r="LXY413" s="446"/>
      <c r="LXZ413" s="446"/>
      <c r="LYA413" s="446"/>
      <c r="LYB413" s="446"/>
      <c r="LYC413" s="446"/>
      <c r="LYD413" s="446"/>
      <c r="LYE413" s="446"/>
      <c r="LYF413" s="446"/>
      <c r="LYG413" s="446"/>
      <c r="LYH413" s="446"/>
      <c r="LYI413" s="446"/>
      <c r="LYJ413" s="446"/>
      <c r="LYK413" s="446"/>
      <c r="LYL413" s="446"/>
      <c r="LYM413" s="446"/>
      <c r="LYN413" s="446"/>
      <c r="LYO413" s="446"/>
      <c r="LYP413" s="446"/>
      <c r="LYQ413" s="446"/>
      <c r="LYR413" s="446"/>
      <c r="LYS413" s="446"/>
      <c r="LYT413" s="446"/>
      <c r="LYU413" s="446"/>
      <c r="LYV413" s="446"/>
      <c r="LYW413" s="446"/>
      <c r="LYX413" s="446"/>
      <c r="LYY413" s="446"/>
      <c r="LYZ413" s="446"/>
      <c r="LZA413" s="446"/>
      <c r="LZB413" s="446"/>
      <c r="LZC413" s="446"/>
      <c r="LZD413" s="446"/>
      <c r="LZE413" s="446"/>
      <c r="LZF413" s="446"/>
      <c r="LZG413" s="446"/>
      <c r="LZH413" s="446"/>
      <c r="LZI413" s="446"/>
      <c r="LZJ413" s="446"/>
      <c r="LZK413" s="446"/>
      <c r="LZL413" s="446"/>
      <c r="LZM413" s="446"/>
      <c r="LZN413" s="446"/>
      <c r="LZO413" s="446"/>
      <c r="LZP413" s="446"/>
      <c r="LZQ413" s="446"/>
      <c r="LZR413" s="446"/>
      <c r="LZS413" s="446"/>
      <c r="LZT413" s="446"/>
      <c r="LZU413" s="446"/>
      <c r="LZV413" s="446"/>
      <c r="LZW413" s="446"/>
      <c r="LZX413" s="446"/>
      <c r="LZY413" s="446"/>
      <c r="LZZ413" s="446"/>
      <c r="MAA413" s="446"/>
      <c r="MAB413" s="446"/>
      <c r="MAC413" s="446"/>
      <c r="MAD413" s="446"/>
      <c r="MAE413" s="446"/>
      <c r="MAF413" s="446"/>
      <c r="MAG413" s="446"/>
      <c r="MAH413" s="446"/>
      <c r="MAI413" s="446"/>
      <c r="MAJ413" s="446"/>
      <c r="MAK413" s="446"/>
      <c r="MAL413" s="446"/>
      <c r="MAM413" s="446"/>
      <c r="MAN413" s="446"/>
      <c r="MAO413" s="446"/>
      <c r="MAP413" s="446"/>
      <c r="MAQ413" s="446"/>
      <c r="MAR413" s="446"/>
      <c r="MAS413" s="446"/>
      <c r="MAT413" s="446"/>
      <c r="MAU413" s="446"/>
      <c r="MAV413" s="446"/>
      <c r="MAW413" s="446"/>
      <c r="MAX413" s="446"/>
      <c r="MAY413" s="446"/>
      <c r="MAZ413" s="446"/>
      <c r="MBA413" s="446"/>
      <c r="MBB413" s="446"/>
      <c r="MBC413" s="446"/>
      <c r="MBD413" s="446"/>
      <c r="MBE413" s="446"/>
      <c r="MBF413" s="446"/>
      <c r="MBG413" s="446"/>
      <c r="MBH413" s="446"/>
      <c r="MBI413" s="446"/>
      <c r="MBJ413" s="446"/>
      <c r="MBK413" s="446"/>
      <c r="MBL413" s="446"/>
      <c r="MBM413" s="446"/>
      <c r="MBN413" s="446"/>
      <c r="MBO413" s="446"/>
      <c r="MBP413" s="446"/>
      <c r="MBQ413" s="446"/>
      <c r="MBR413" s="446"/>
      <c r="MBS413" s="446"/>
      <c r="MBT413" s="446"/>
      <c r="MBU413" s="446"/>
      <c r="MBV413" s="446"/>
      <c r="MBW413" s="446"/>
      <c r="MBX413" s="446"/>
      <c r="MBY413" s="446"/>
      <c r="MBZ413" s="446"/>
      <c r="MCA413" s="446"/>
      <c r="MCB413" s="446"/>
      <c r="MCC413" s="446"/>
      <c r="MCD413" s="446"/>
      <c r="MCE413" s="446"/>
      <c r="MCF413" s="446"/>
      <c r="MCG413" s="446"/>
      <c r="MCH413" s="446"/>
      <c r="MCI413" s="446"/>
      <c r="MCJ413" s="446"/>
      <c r="MCK413" s="446"/>
      <c r="MCL413" s="446"/>
      <c r="MCM413" s="446"/>
      <c r="MCN413" s="446"/>
      <c r="MCO413" s="446"/>
      <c r="MCP413" s="446"/>
      <c r="MCQ413" s="446"/>
      <c r="MCR413" s="446"/>
      <c r="MCS413" s="446"/>
      <c r="MCT413" s="446"/>
      <c r="MCU413" s="446"/>
      <c r="MCV413" s="446"/>
      <c r="MCW413" s="446"/>
      <c r="MCX413" s="446"/>
      <c r="MCY413" s="446"/>
      <c r="MCZ413" s="446"/>
      <c r="MDA413" s="446"/>
      <c r="MDB413" s="446"/>
      <c r="MDC413" s="446"/>
      <c r="MDD413" s="446"/>
      <c r="MDE413" s="446"/>
      <c r="MDF413" s="446"/>
      <c r="MDG413" s="446"/>
      <c r="MDH413" s="446"/>
      <c r="MDI413" s="446"/>
      <c r="MDJ413" s="446"/>
      <c r="MDK413" s="446"/>
      <c r="MDL413" s="446"/>
      <c r="MDM413" s="446"/>
      <c r="MDN413" s="446"/>
      <c r="MDO413" s="446"/>
      <c r="MDP413" s="446"/>
      <c r="MDQ413" s="446"/>
      <c r="MDR413" s="446"/>
      <c r="MDS413" s="446"/>
      <c r="MDT413" s="446"/>
      <c r="MDU413" s="446"/>
      <c r="MDV413" s="446"/>
      <c r="MDW413" s="446"/>
      <c r="MDX413" s="446"/>
      <c r="MDY413" s="446"/>
      <c r="MDZ413" s="446"/>
      <c r="MEA413" s="446"/>
      <c r="MEB413" s="446"/>
      <c r="MEC413" s="446"/>
      <c r="MED413" s="446"/>
      <c r="MEE413" s="446"/>
      <c r="MEF413" s="446"/>
      <c r="MEG413" s="446"/>
      <c r="MEH413" s="446"/>
      <c r="MEI413" s="446"/>
      <c r="MEJ413" s="446"/>
      <c r="MEK413" s="446"/>
      <c r="MEL413" s="446"/>
      <c r="MEM413" s="446"/>
      <c r="MEN413" s="446"/>
      <c r="MEO413" s="446"/>
      <c r="MEP413" s="446"/>
      <c r="MEQ413" s="446"/>
      <c r="MER413" s="446"/>
      <c r="MES413" s="446"/>
      <c r="MET413" s="446"/>
      <c r="MEU413" s="446"/>
      <c r="MEV413" s="446"/>
      <c r="MEW413" s="446"/>
      <c r="MEX413" s="446"/>
      <c r="MEY413" s="446"/>
      <c r="MEZ413" s="446"/>
      <c r="MFA413" s="446"/>
      <c r="MFB413" s="446"/>
      <c r="MFC413" s="446"/>
      <c r="MFD413" s="446"/>
      <c r="MFE413" s="446"/>
      <c r="MFF413" s="446"/>
      <c r="MFG413" s="446"/>
      <c r="MFH413" s="446"/>
      <c r="MFI413" s="446"/>
      <c r="MFJ413" s="446"/>
      <c r="MFK413" s="446"/>
      <c r="MFL413" s="446"/>
      <c r="MFM413" s="446"/>
      <c r="MFN413" s="446"/>
      <c r="MFO413" s="446"/>
      <c r="MFP413" s="446"/>
      <c r="MFQ413" s="446"/>
      <c r="MFR413" s="446"/>
      <c r="MFS413" s="446"/>
      <c r="MFT413" s="446"/>
      <c r="MFU413" s="446"/>
      <c r="MFV413" s="446"/>
      <c r="MFW413" s="446"/>
      <c r="MFX413" s="446"/>
      <c r="MFY413" s="446"/>
      <c r="MFZ413" s="446"/>
      <c r="MGA413" s="446"/>
      <c r="MGB413" s="446"/>
      <c r="MGC413" s="446"/>
      <c r="MGD413" s="446"/>
      <c r="MGE413" s="446"/>
      <c r="MGF413" s="446"/>
      <c r="MGG413" s="446"/>
      <c r="MGH413" s="446"/>
      <c r="MGI413" s="446"/>
      <c r="MGJ413" s="446"/>
      <c r="MGK413" s="446"/>
      <c r="MGL413" s="446"/>
      <c r="MGM413" s="446"/>
      <c r="MGN413" s="446"/>
      <c r="MGO413" s="446"/>
      <c r="MGP413" s="446"/>
      <c r="MGQ413" s="446"/>
      <c r="MGR413" s="446"/>
      <c r="MGS413" s="446"/>
      <c r="MGT413" s="446"/>
      <c r="MGU413" s="446"/>
      <c r="MGV413" s="446"/>
      <c r="MGW413" s="446"/>
      <c r="MGX413" s="446"/>
      <c r="MGY413" s="446"/>
      <c r="MGZ413" s="446"/>
      <c r="MHA413" s="446"/>
      <c r="MHB413" s="446"/>
      <c r="MHC413" s="446"/>
      <c r="MHD413" s="446"/>
      <c r="MHE413" s="446"/>
      <c r="MHF413" s="446"/>
      <c r="MHG413" s="446"/>
      <c r="MHH413" s="446"/>
      <c r="MHI413" s="446"/>
      <c r="MHJ413" s="446"/>
      <c r="MHK413" s="446"/>
      <c r="MHL413" s="446"/>
      <c r="MHM413" s="446"/>
      <c r="MHN413" s="446"/>
      <c r="MHO413" s="446"/>
      <c r="MHP413" s="446"/>
      <c r="MHQ413" s="446"/>
      <c r="MHR413" s="446"/>
      <c r="MHS413" s="446"/>
      <c r="MHT413" s="446"/>
      <c r="MHU413" s="446"/>
      <c r="MHV413" s="446"/>
      <c r="MHW413" s="446"/>
      <c r="MHX413" s="446"/>
      <c r="MHY413" s="446"/>
      <c r="MHZ413" s="446"/>
      <c r="MIA413" s="446"/>
      <c r="MIB413" s="446"/>
      <c r="MIC413" s="446"/>
      <c r="MID413" s="446"/>
      <c r="MIE413" s="446"/>
      <c r="MIF413" s="446"/>
      <c r="MIG413" s="446"/>
      <c r="MIH413" s="446"/>
      <c r="MII413" s="446"/>
      <c r="MIJ413" s="446"/>
      <c r="MIK413" s="446"/>
      <c r="MIL413" s="446"/>
      <c r="MIM413" s="446"/>
      <c r="MIN413" s="446"/>
      <c r="MIO413" s="446"/>
      <c r="MIP413" s="446"/>
      <c r="MIQ413" s="446"/>
      <c r="MIR413" s="446"/>
      <c r="MIS413" s="446"/>
      <c r="MIT413" s="446"/>
      <c r="MIU413" s="446"/>
      <c r="MIV413" s="446"/>
      <c r="MIW413" s="446"/>
      <c r="MIX413" s="446"/>
      <c r="MIY413" s="446"/>
      <c r="MIZ413" s="446"/>
      <c r="MJA413" s="446"/>
      <c r="MJB413" s="446"/>
      <c r="MJC413" s="446"/>
      <c r="MJD413" s="446"/>
      <c r="MJE413" s="446"/>
      <c r="MJF413" s="446"/>
      <c r="MJG413" s="446"/>
      <c r="MJH413" s="446"/>
      <c r="MJI413" s="446"/>
      <c r="MJJ413" s="446"/>
      <c r="MJK413" s="446"/>
      <c r="MJL413" s="446"/>
      <c r="MJM413" s="446"/>
      <c r="MJN413" s="446"/>
      <c r="MJO413" s="446"/>
      <c r="MJP413" s="446"/>
      <c r="MJQ413" s="446"/>
      <c r="MJR413" s="446"/>
      <c r="MJS413" s="446"/>
      <c r="MJT413" s="446"/>
      <c r="MJU413" s="446"/>
      <c r="MJV413" s="446"/>
      <c r="MJW413" s="446"/>
      <c r="MJX413" s="446"/>
      <c r="MJY413" s="446"/>
      <c r="MJZ413" s="446"/>
      <c r="MKA413" s="446"/>
      <c r="MKB413" s="446"/>
      <c r="MKC413" s="446"/>
      <c r="MKD413" s="446"/>
      <c r="MKE413" s="446"/>
      <c r="MKF413" s="446"/>
      <c r="MKG413" s="446"/>
      <c r="MKH413" s="446"/>
      <c r="MKI413" s="446"/>
      <c r="MKJ413" s="446"/>
      <c r="MKK413" s="446"/>
      <c r="MKL413" s="446"/>
      <c r="MKM413" s="446"/>
      <c r="MKN413" s="446"/>
      <c r="MKO413" s="446"/>
      <c r="MKP413" s="446"/>
      <c r="MKQ413" s="446"/>
      <c r="MKR413" s="446"/>
      <c r="MKS413" s="446"/>
      <c r="MKT413" s="446"/>
      <c r="MKU413" s="446"/>
      <c r="MKV413" s="446"/>
      <c r="MKW413" s="446"/>
      <c r="MKX413" s="446"/>
      <c r="MKY413" s="446"/>
      <c r="MKZ413" s="446"/>
      <c r="MLA413" s="446"/>
      <c r="MLB413" s="446"/>
      <c r="MLC413" s="446"/>
      <c r="MLD413" s="446"/>
      <c r="MLE413" s="446"/>
      <c r="MLF413" s="446"/>
      <c r="MLG413" s="446"/>
      <c r="MLH413" s="446"/>
      <c r="MLI413" s="446"/>
      <c r="MLJ413" s="446"/>
      <c r="MLK413" s="446"/>
      <c r="MLL413" s="446"/>
      <c r="MLM413" s="446"/>
      <c r="MLN413" s="446"/>
      <c r="MLO413" s="446"/>
      <c r="MLP413" s="446"/>
      <c r="MLQ413" s="446"/>
      <c r="MLR413" s="446"/>
      <c r="MLS413" s="446"/>
      <c r="MLT413" s="446"/>
      <c r="MLU413" s="446"/>
      <c r="MLV413" s="446"/>
      <c r="MLW413" s="446"/>
      <c r="MLX413" s="446"/>
      <c r="MLY413" s="446"/>
      <c r="MLZ413" s="446"/>
      <c r="MMA413" s="446"/>
      <c r="MMB413" s="446"/>
      <c r="MMC413" s="446"/>
      <c r="MMD413" s="446"/>
      <c r="MME413" s="446"/>
      <c r="MMF413" s="446"/>
      <c r="MMG413" s="446"/>
      <c r="MMH413" s="446"/>
      <c r="MMI413" s="446"/>
      <c r="MMJ413" s="446"/>
      <c r="MMK413" s="446"/>
      <c r="MML413" s="446"/>
      <c r="MMM413" s="446"/>
      <c r="MMN413" s="446"/>
      <c r="MMO413" s="446"/>
      <c r="MMP413" s="446"/>
      <c r="MMQ413" s="446"/>
      <c r="MMR413" s="446"/>
      <c r="MMS413" s="446"/>
      <c r="MMT413" s="446"/>
      <c r="MMU413" s="446"/>
      <c r="MMV413" s="446"/>
      <c r="MMW413" s="446"/>
      <c r="MMX413" s="446"/>
      <c r="MMY413" s="446"/>
      <c r="MMZ413" s="446"/>
      <c r="MNA413" s="446"/>
      <c r="MNB413" s="446"/>
      <c r="MNC413" s="446"/>
      <c r="MND413" s="446"/>
      <c r="MNE413" s="446"/>
      <c r="MNF413" s="446"/>
      <c r="MNG413" s="446"/>
      <c r="MNH413" s="446"/>
      <c r="MNI413" s="446"/>
      <c r="MNJ413" s="446"/>
      <c r="MNK413" s="446"/>
      <c r="MNL413" s="446"/>
      <c r="MNM413" s="446"/>
      <c r="MNN413" s="446"/>
      <c r="MNO413" s="446"/>
      <c r="MNP413" s="446"/>
      <c r="MNQ413" s="446"/>
      <c r="MNR413" s="446"/>
      <c r="MNS413" s="446"/>
      <c r="MNT413" s="446"/>
      <c r="MNU413" s="446"/>
      <c r="MNV413" s="446"/>
      <c r="MNW413" s="446"/>
      <c r="MNX413" s="446"/>
      <c r="MNY413" s="446"/>
      <c r="MNZ413" s="446"/>
      <c r="MOA413" s="446"/>
      <c r="MOB413" s="446"/>
      <c r="MOC413" s="446"/>
      <c r="MOD413" s="446"/>
      <c r="MOE413" s="446"/>
      <c r="MOF413" s="446"/>
      <c r="MOG413" s="446"/>
      <c r="MOH413" s="446"/>
      <c r="MOI413" s="446"/>
      <c r="MOJ413" s="446"/>
      <c r="MOK413" s="446"/>
      <c r="MOL413" s="446"/>
      <c r="MOM413" s="446"/>
      <c r="MON413" s="446"/>
      <c r="MOO413" s="446"/>
      <c r="MOP413" s="446"/>
      <c r="MOQ413" s="446"/>
      <c r="MOR413" s="446"/>
      <c r="MOS413" s="446"/>
      <c r="MOT413" s="446"/>
      <c r="MOU413" s="446"/>
      <c r="MOV413" s="446"/>
      <c r="MOW413" s="446"/>
      <c r="MOX413" s="446"/>
      <c r="MOY413" s="446"/>
      <c r="MOZ413" s="446"/>
      <c r="MPA413" s="446"/>
      <c r="MPB413" s="446"/>
      <c r="MPC413" s="446"/>
      <c r="MPD413" s="446"/>
      <c r="MPE413" s="446"/>
      <c r="MPF413" s="446"/>
      <c r="MPG413" s="446"/>
      <c r="MPH413" s="446"/>
      <c r="MPI413" s="446"/>
      <c r="MPJ413" s="446"/>
      <c r="MPK413" s="446"/>
      <c r="MPL413" s="446"/>
      <c r="MPM413" s="446"/>
      <c r="MPN413" s="446"/>
      <c r="MPO413" s="446"/>
      <c r="MPP413" s="446"/>
      <c r="MPQ413" s="446"/>
      <c r="MPR413" s="446"/>
      <c r="MPS413" s="446"/>
      <c r="MPT413" s="446"/>
      <c r="MPU413" s="446"/>
      <c r="MPV413" s="446"/>
      <c r="MPW413" s="446"/>
      <c r="MPX413" s="446"/>
      <c r="MPY413" s="446"/>
      <c r="MPZ413" s="446"/>
      <c r="MQA413" s="446"/>
      <c r="MQB413" s="446"/>
      <c r="MQC413" s="446"/>
      <c r="MQD413" s="446"/>
      <c r="MQE413" s="446"/>
      <c r="MQF413" s="446"/>
      <c r="MQG413" s="446"/>
      <c r="MQH413" s="446"/>
      <c r="MQI413" s="446"/>
      <c r="MQJ413" s="446"/>
      <c r="MQK413" s="446"/>
      <c r="MQL413" s="446"/>
      <c r="MQM413" s="446"/>
      <c r="MQN413" s="446"/>
      <c r="MQO413" s="446"/>
      <c r="MQP413" s="446"/>
      <c r="MQQ413" s="446"/>
      <c r="MQR413" s="446"/>
      <c r="MQS413" s="446"/>
      <c r="MQT413" s="446"/>
      <c r="MQU413" s="446"/>
      <c r="MQV413" s="446"/>
      <c r="MQW413" s="446"/>
      <c r="MQX413" s="446"/>
      <c r="MQY413" s="446"/>
      <c r="MQZ413" s="446"/>
      <c r="MRA413" s="446"/>
      <c r="MRB413" s="446"/>
      <c r="MRC413" s="446"/>
      <c r="MRD413" s="446"/>
      <c r="MRE413" s="446"/>
      <c r="MRF413" s="446"/>
      <c r="MRG413" s="446"/>
      <c r="MRH413" s="446"/>
      <c r="MRI413" s="446"/>
      <c r="MRJ413" s="446"/>
      <c r="MRK413" s="446"/>
      <c r="MRL413" s="446"/>
      <c r="MRM413" s="446"/>
      <c r="MRN413" s="446"/>
      <c r="MRO413" s="446"/>
      <c r="MRP413" s="446"/>
      <c r="MRQ413" s="446"/>
      <c r="MRR413" s="446"/>
      <c r="MRS413" s="446"/>
      <c r="MRT413" s="446"/>
      <c r="MRU413" s="446"/>
      <c r="MRV413" s="446"/>
      <c r="MRW413" s="446"/>
      <c r="MRX413" s="446"/>
      <c r="MRY413" s="446"/>
      <c r="MRZ413" s="446"/>
      <c r="MSA413" s="446"/>
      <c r="MSB413" s="446"/>
      <c r="MSC413" s="446"/>
      <c r="MSD413" s="446"/>
      <c r="MSE413" s="446"/>
      <c r="MSF413" s="446"/>
      <c r="MSG413" s="446"/>
      <c r="MSH413" s="446"/>
      <c r="MSI413" s="446"/>
      <c r="MSJ413" s="446"/>
      <c r="MSK413" s="446"/>
      <c r="MSL413" s="446"/>
      <c r="MSM413" s="446"/>
      <c r="MSN413" s="446"/>
      <c r="MSO413" s="446"/>
      <c r="MSP413" s="446"/>
      <c r="MSQ413" s="446"/>
      <c r="MSR413" s="446"/>
      <c r="MSS413" s="446"/>
      <c r="MST413" s="446"/>
      <c r="MSU413" s="446"/>
      <c r="MSV413" s="446"/>
      <c r="MSW413" s="446"/>
      <c r="MSX413" s="446"/>
      <c r="MSY413" s="446"/>
      <c r="MSZ413" s="446"/>
      <c r="MTA413" s="446"/>
      <c r="MTB413" s="446"/>
      <c r="MTC413" s="446"/>
      <c r="MTD413" s="446"/>
      <c r="MTE413" s="446"/>
      <c r="MTF413" s="446"/>
      <c r="MTG413" s="446"/>
      <c r="MTH413" s="446"/>
      <c r="MTI413" s="446"/>
      <c r="MTJ413" s="446"/>
      <c r="MTK413" s="446"/>
      <c r="MTL413" s="446"/>
      <c r="MTM413" s="446"/>
      <c r="MTN413" s="446"/>
      <c r="MTO413" s="446"/>
      <c r="MTP413" s="446"/>
      <c r="MTQ413" s="446"/>
      <c r="MTR413" s="446"/>
      <c r="MTS413" s="446"/>
      <c r="MTT413" s="446"/>
      <c r="MTU413" s="446"/>
      <c r="MTV413" s="446"/>
      <c r="MTW413" s="446"/>
      <c r="MTX413" s="446"/>
      <c r="MTY413" s="446"/>
      <c r="MTZ413" s="446"/>
      <c r="MUA413" s="446"/>
      <c r="MUB413" s="446"/>
      <c r="MUC413" s="446"/>
      <c r="MUD413" s="446"/>
      <c r="MUE413" s="446"/>
      <c r="MUF413" s="446"/>
      <c r="MUG413" s="446"/>
      <c r="MUH413" s="446"/>
      <c r="MUI413" s="446"/>
      <c r="MUJ413" s="446"/>
      <c r="MUK413" s="446"/>
      <c r="MUL413" s="446"/>
      <c r="MUM413" s="446"/>
      <c r="MUN413" s="446"/>
      <c r="MUO413" s="446"/>
      <c r="MUP413" s="446"/>
      <c r="MUQ413" s="446"/>
      <c r="MUR413" s="446"/>
      <c r="MUS413" s="446"/>
      <c r="MUT413" s="446"/>
      <c r="MUU413" s="446"/>
      <c r="MUV413" s="446"/>
      <c r="MUW413" s="446"/>
      <c r="MUX413" s="446"/>
      <c r="MUY413" s="446"/>
      <c r="MUZ413" s="446"/>
      <c r="MVA413" s="446"/>
      <c r="MVB413" s="446"/>
      <c r="MVC413" s="446"/>
      <c r="MVD413" s="446"/>
      <c r="MVE413" s="446"/>
      <c r="MVF413" s="446"/>
      <c r="MVG413" s="446"/>
      <c r="MVH413" s="446"/>
      <c r="MVI413" s="446"/>
      <c r="MVJ413" s="446"/>
      <c r="MVK413" s="446"/>
      <c r="MVL413" s="446"/>
      <c r="MVM413" s="446"/>
      <c r="MVN413" s="446"/>
      <c r="MVO413" s="446"/>
      <c r="MVP413" s="446"/>
      <c r="MVQ413" s="446"/>
      <c r="MVR413" s="446"/>
      <c r="MVS413" s="446"/>
      <c r="MVT413" s="446"/>
      <c r="MVU413" s="446"/>
      <c r="MVV413" s="446"/>
      <c r="MVW413" s="446"/>
      <c r="MVX413" s="446"/>
      <c r="MVY413" s="446"/>
      <c r="MVZ413" s="446"/>
      <c r="MWA413" s="446"/>
      <c r="MWB413" s="446"/>
      <c r="MWC413" s="446"/>
      <c r="MWD413" s="446"/>
      <c r="MWE413" s="446"/>
      <c r="MWF413" s="446"/>
      <c r="MWG413" s="446"/>
      <c r="MWH413" s="446"/>
      <c r="MWI413" s="446"/>
      <c r="MWJ413" s="446"/>
      <c r="MWK413" s="446"/>
      <c r="MWL413" s="446"/>
      <c r="MWM413" s="446"/>
      <c r="MWN413" s="446"/>
      <c r="MWO413" s="446"/>
      <c r="MWP413" s="446"/>
      <c r="MWQ413" s="446"/>
      <c r="MWR413" s="446"/>
      <c r="MWS413" s="446"/>
      <c r="MWT413" s="446"/>
      <c r="MWU413" s="446"/>
      <c r="MWV413" s="446"/>
      <c r="MWW413" s="446"/>
      <c r="MWX413" s="446"/>
      <c r="MWY413" s="446"/>
      <c r="MWZ413" s="446"/>
      <c r="MXA413" s="446"/>
      <c r="MXB413" s="446"/>
      <c r="MXC413" s="446"/>
      <c r="MXD413" s="446"/>
      <c r="MXE413" s="446"/>
      <c r="MXF413" s="446"/>
      <c r="MXG413" s="446"/>
      <c r="MXH413" s="446"/>
      <c r="MXI413" s="446"/>
      <c r="MXJ413" s="446"/>
      <c r="MXK413" s="446"/>
      <c r="MXL413" s="446"/>
      <c r="MXM413" s="446"/>
      <c r="MXN413" s="446"/>
      <c r="MXO413" s="446"/>
      <c r="MXP413" s="446"/>
      <c r="MXQ413" s="446"/>
      <c r="MXR413" s="446"/>
      <c r="MXS413" s="446"/>
      <c r="MXT413" s="446"/>
      <c r="MXU413" s="446"/>
      <c r="MXV413" s="446"/>
      <c r="MXW413" s="446"/>
      <c r="MXX413" s="446"/>
      <c r="MXY413" s="446"/>
      <c r="MXZ413" s="446"/>
      <c r="MYA413" s="446"/>
      <c r="MYB413" s="446"/>
      <c r="MYC413" s="446"/>
      <c r="MYD413" s="446"/>
      <c r="MYE413" s="446"/>
      <c r="MYF413" s="446"/>
      <c r="MYG413" s="446"/>
      <c r="MYH413" s="446"/>
      <c r="MYI413" s="446"/>
      <c r="MYJ413" s="446"/>
      <c r="MYK413" s="446"/>
      <c r="MYL413" s="446"/>
      <c r="MYM413" s="446"/>
      <c r="MYN413" s="446"/>
      <c r="MYO413" s="446"/>
      <c r="MYP413" s="446"/>
      <c r="MYQ413" s="446"/>
      <c r="MYR413" s="446"/>
      <c r="MYS413" s="446"/>
      <c r="MYT413" s="446"/>
      <c r="MYU413" s="446"/>
      <c r="MYV413" s="446"/>
      <c r="MYW413" s="446"/>
      <c r="MYX413" s="446"/>
      <c r="MYY413" s="446"/>
      <c r="MYZ413" s="446"/>
      <c r="MZA413" s="446"/>
      <c r="MZB413" s="446"/>
      <c r="MZC413" s="446"/>
      <c r="MZD413" s="446"/>
      <c r="MZE413" s="446"/>
      <c r="MZF413" s="446"/>
      <c r="MZG413" s="446"/>
      <c r="MZH413" s="446"/>
      <c r="MZI413" s="446"/>
      <c r="MZJ413" s="446"/>
      <c r="MZK413" s="446"/>
      <c r="MZL413" s="446"/>
      <c r="MZM413" s="446"/>
      <c r="MZN413" s="446"/>
      <c r="MZO413" s="446"/>
      <c r="MZP413" s="446"/>
      <c r="MZQ413" s="446"/>
      <c r="MZR413" s="446"/>
      <c r="MZS413" s="446"/>
      <c r="MZT413" s="446"/>
      <c r="MZU413" s="446"/>
      <c r="MZV413" s="446"/>
      <c r="MZW413" s="446"/>
      <c r="MZX413" s="446"/>
      <c r="MZY413" s="446"/>
      <c r="MZZ413" s="446"/>
      <c r="NAA413" s="446"/>
      <c r="NAB413" s="446"/>
      <c r="NAC413" s="446"/>
      <c r="NAD413" s="446"/>
      <c r="NAE413" s="446"/>
      <c r="NAF413" s="446"/>
      <c r="NAG413" s="446"/>
      <c r="NAH413" s="446"/>
      <c r="NAI413" s="446"/>
      <c r="NAJ413" s="446"/>
      <c r="NAK413" s="446"/>
      <c r="NAL413" s="446"/>
      <c r="NAM413" s="446"/>
      <c r="NAN413" s="446"/>
      <c r="NAO413" s="446"/>
      <c r="NAP413" s="446"/>
      <c r="NAQ413" s="446"/>
      <c r="NAR413" s="446"/>
      <c r="NAS413" s="446"/>
      <c r="NAT413" s="446"/>
      <c r="NAU413" s="446"/>
      <c r="NAV413" s="446"/>
      <c r="NAW413" s="446"/>
      <c r="NAX413" s="446"/>
      <c r="NAY413" s="446"/>
      <c r="NAZ413" s="446"/>
      <c r="NBA413" s="446"/>
      <c r="NBB413" s="446"/>
      <c r="NBC413" s="446"/>
      <c r="NBD413" s="446"/>
      <c r="NBE413" s="446"/>
      <c r="NBF413" s="446"/>
      <c r="NBG413" s="446"/>
      <c r="NBH413" s="446"/>
      <c r="NBI413" s="446"/>
      <c r="NBJ413" s="446"/>
      <c r="NBK413" s="446"/>
      <c r="NBL413" s="446"/>
      <c r="NBM413" s="446"/>
      <c r="NBN413" s="446"/>
      <c r="NBO413" s="446"/>
      <c r="NBP413" s="446"/>
      <c r="NBQ413" s="446"/>
      <c r="NBR413" s="446"/>
      <c r="NBS413" s="446"/>
      <c r="NBT413" s="446"/>
      <c r="NBU413" s="446"/>
      <c r="NBV413" s="446"/>
      <c r="NBW413" s="446"/>
      <c r="NBX413" s="446"/>
      <c r="NBY413" s="446"/>
      <c r="NBZ413" s="446"/>
      <c r="NCA413" s="446"/>
      <c r="NCB413" s="446"/>
      <c r="NCC413" s="446"/>
      <c r="NCD413" s="446"/>
      <c r="NCE413" s="446"/>
      <c r="NCF413" s="446"/>
      <c r="NCG413" s="446"/>
      <c r="NCH413" s="446"/>
      <c r="NCI413" s="446"/>
      <c r="NCJ413" s="446"/>
      <c r="NCK413" s="446"/>
      <c r="NCL413" s="446"/>
      <c r="NCM413" s="446"/>
      <c r="NCN413" s="446"/>
      <c r="NCO413" s="446"/>
      <c r="NCP413" s="446"/>
      <c r="NCQ413" s="446"/>
      <c r="NCR413" s="446"/>
      <c r="NCS413" s="446"/>
      <c r="NCT413" s="446"/>
      <c r="NCU413" s="446"/>
      <c r="NCV413" s="446"/>
      <c r="NCW413" s="446"/>
      <c r="NCX413" s="446"/>
      <c r="NCY413" s="446"/>
      <c r="NCZ413" s="446"/>
      <c r="NDA413" s="446"/>
      <c r="NDB413" s="446"/>
      <c r="NDC413" s="446"/>
      <c r="NDD413" s="446"/>
      <c r="NDE413" s="446"/>
      <c r="NDF413" s="446"/>
      <c r="NDG413" s="446"/>
      <c r="NDH413" s="446"/>
      <c r="NDI413" s="446"/>
      <c r="NDJ413" s="446"/>
      <c r="NDK413" s="446"/>
      <c r="NDL413" s="446"/>
      <c r="NDM413" s="446"/>
      <c r="NDN413" s="446"/>
      <c r="NDO413" s="446"/>
      <c r="NDP413" s="446"/>
      <c r="NDQ413" s="446"/>
      <c r="NDR413" s="446"/>
      <c r="NDS413" s="446"/>
      <c r="NDT413" s="446"/>
      <c r="NDU413" s="446"/>
      <c r="NDV413" s="446"/>
      <c r="NDW413" s="446"/>
      <c r="NDX413" s="446"/>
      <c r="NDY413" s="446"/>
      <c r="NDZ413" s="446"/>
      <c r="NEA413" s="446"/>
      <c r="NEB413" s="446"/>
      <c r="NEC413" s="446"/>
      <c r="NED413" s="446"/>
      <c r="NEE413" s="446"/>
      <c r="NEF413" s="446"/>
      <c r="NEG413" s="446"/>
      <c r="NEH413" s="446"/>
      <c r="NEI413" s="446"/>
      <c r="NEJ413" s="446"/>
      <c r="NEK413" s="446"/>
      <c r="NEL413" s="446"/>
      <c r="NEM413" s="446"/>
      <c r="NEN413" s="446"/>
      <c r="NEO413" s="446"/>
      <c r="NEP413" s="446"/>
      <c r="NEQ413" s="446"/>
      <c r="NER413" s="446"/>
      <c r="NES413" s="446"/>
      <c r="NET413" s="446"/>
      <c r="NEU413" s="446"/>
      <c r="NEV413" s="446"/>
      <c r="NEW413" s="446"/>
      <c r="NEX413" s="446"/>
      <c r="NEY413" s="446"/>
      <c r="NEZ413" s="446"/>
      <c r="NFA413" s="446"/>
      <c r="NFB413" s="446"/>
      <c r="NFC413" s="446"/>
      <c r="NFD413" s="446"/>
      <c r="NFE413" s="446"/>
      <c r="NFF413" s="446"/>
      <c r="NFG413" s="446"/>
      <c r="NFH413" s="446"/>
      <c r="NFI413" s="446"/>
      <c r="NFJ413" s="446"/>
      <c r="NFK413" s="446"/>
      <c r="NFL413" s="446"/>
      <c r="NFM413" s="446"/>
      <c r="NFN413" s="446"/>
      <c r="NFO413" s="446"/>
      <c r="NFP413" s="446"/>
      <c r="NFQ413" s="446"/>
      <c r="NFR413" s="446"/>
      <c r="NFS413" s="446"/>
      <c r="NFT413" s="446"/>
      <c r="NFU413" s="446"/>
      <c r="NFV413" s="446"/>
      <c r="NFW413" s="446"/>
      <c r="NFX413" s="446"/>
      <c r="NFY413" s="446"/>
      <c r="NFZ413" s="446"/>
      <c r="NGA413" s="446"/>
      <c r="NGB413" s="446"/>
      <c r="NGC413" s="446"/>
      <c r="NGD413" s="446"/>
      <c r="NGE413" s="446"/>
      <c r="NGF413" s="446"/>
      <c r="NGG413" s="446"/>
      <c r="NGH413" s="446"/>
      <c r="NGI413" s="446"/>
      <c r="NGJ413" s="446"/>
      <c r="NGK413" s="446"/>
      <c r="NGL413" s="446"/>
      <c r="NGM413" s="446"/>
      <c r="NGN413" s="446"/>
      <c r="NGO413" s="446"/>
      <c r="NGP413" s="446"/>
      <c r="NGQ413" s="446"/>
      <c r="NGR413" s="446"/>
      <c r="NGS413" s="446"/>
      <c r="NGT413" s="446"/>
      <c r="NGU413" s="446"/>
      <c r="NGV413" s="446"/>
      <c r="NGW413" s="446"/>
      <c r="NGX413" s="446"/>
      <c r="NGY413" s="446"/>
      <c r="NGZ413" s="446"/>
      <c r="NHA413" s="446"/>
      <c r="NHB413" s="446"/>
      <c r="NHC413" s="446"/>
      <c r="NHD413" s="446"/>
      <c r="NHE413" s="446"/>
      <c r="NHF413" s="446"/>
      <c r="NHG413" s="446"/>
      <c r="NHH413" s="446"/>
      <c r="NHI413" s="446"/>
      <c r="NHJ413" s="446"/>
      <c r="NHK413" s="446"/>
      <c r="NHL413" s="446"/>
      <c r="NHM413" s="446"/>
      <c r="NHN413" s="446"/>
      <c r="NHO413" s="446"/>
      <c r="NHP413" s="446"/>
      <c r="NHQ413" s="446"/>
      <c r="NHR413" s="446"/>
      <c r="NHS413" s="446"/>
      <c r="NHT413" s="446"/>
      <c r="NHU413" s="446"/>
      <c r="NHV413" s="446"/>
      <c r="NHW413" s="446"/>
      <c r="NHX413" s="446"/>
      <c r="NHY413" s="446"/>
      <c r="NHZ413" s="446"/>
      <c r="NIA413" s="446"/>
      <c r="NIB413" s="446"/>
      <c r="NIC413" s="446"/>
      <c r="NID413" s="446"/>
      <c r="NIE413" s="446"/>
      <c r="NIF413" s="446"/>
      <c r="NIG413" s="446"/>
      <c r="NIH413" s="446"/>
      <c r="NII413" s="446"/>
      <c r="NIJ413" s="446"/>
      <c r="NIK413" s="446"/>
      <c r="NIL413" s="446"/>
      <c r="NIM413" s="446"/>
      <c r="NIN413" s="446"/>
      <c r="NIO413" s="446"/>
      <c r="NIP413" s="446"/>
      <c r="NIQ413" s="446"/>
      <c r="NIR413" s="446"/>
      <c r="NIS413" s="446"/>
      <c r="NIT413" s="446"/>
      <c r="NIU413" s="446"/>
      <c r="NIV413" s="446"/>
      <c r="NIW413" s="446"/>
      <c r="NIX413" s="446"/>
      <c r="NIY413" s="446"/>
      <c r="NIZ413" s="446"/>
      <c r="NJA413" s="446"/>
      <c r="NJB413" s="446"/>
      <c r="NJC413" s="446"/>
      <c r="NJD413" s="446"/>
      <c r="NJE413" s="446"/>
      <c r="NJF413" s="446"/>
      <c r="NJG413" s="446"/>
      <c r="NJH413" s="446"/>
      <c r="NJI413" s="446"/>
      <c r="NJJ413" s="446"/>
      <c r="NJK413" s="446"/>
      <c r="NJL413" s="446"/>
      <c r="NJM413" s="446"/>
      <c r="NJN413" s="446"/>
      <c r="NJO413" s="446"/>
      <c r="NJP413" s="446"/>
      <c r="NJQ413" s="446"/>
      <c r="NJR413" s="446"/>
      <c r="NJS413" s="446"/>
      <c r="NJT413" s="446"/>
      <c r="NJU413" s="446"/>
      <c r="NJV413" s="446"/>
      <c r="NJW413" s="446"/>
      <c r="NJX413" s="446"/>
      <c r="NJY413" s="446"/>
      <c r="NJZ413" s="446"/>
      <c r="NKA413" s="446"/>
      <c r="NKB413" s="446"/>
      <c r="NKC413" s="446"/>
      <c r="NKD413" s="446"/>
      <c r="NKE413" s="446"/>
      <c r="NKF413" s="446"/>
      <c r="NKG413" s="446"/>
      <c r="NKH413" s="446"/>
      <c r="NKI413" s="446"/>
      <c r="NKJ413" s="446"/>
      <c r="NKK413" s="446"/>
      <c r="NKL413" s="446"/>
      <c r="NKM413" s="446"/>
      <c r="NKN413" s="446"/>
      <c r="NKO413" s="446"/>
      <c r="NKP413" s="446"/>
      <c r="NKQ413" s="446"/>
      <c r="NKR413" s="446"/>
      <c r="NKS413" s="446"/>
      <c r="NKT413" s="446"/>
      <c r="NKU413" s="446"/>
      <c r="NKV413" s="446"/>
      <c r="NKW413" s="446"/>
      <c r="NKX413" s="446"/>
      <c r="NKY413" s="446"/>
      <c r="NKZ413" s="446"/>
      <c r="NLA413" s="446"/>
      <c r="NLB413" s="446"/>
      <c r="NLC413" s="446"/>
      <c r="NLD413" s="446"/>
      <c r="NLE413" s="446"/>
      <c r="NLF413" s="446"/>
      <c r="NLG413" s="446"/>
      <c r="NLH413" s="446"/>
      <c r="NLI413" s="446"/>
      <c r="NLJ413" s="446"/>
      <c r="NLK413" s="446"/>
      <c r="NLL413" s="446"/>
      <c r="NLM413" s="446"/>
      <c r="NLN413" s="446"/>
      <c r="NLO413" s="446"/>
      <c r="NLP413" s="446"/>
      <c r="NLQ413" s="446"/>
      <c r="NLR413" s="446"/>
      <c r="NLS413" s="446"/>
      <c r="NLT413" s="446"/>
      <c r="NLU413" s="446"/>
      <c r="NLV413" s="446"/>
      <c r="NLW413" s="446"/>
      <c r="NLX413" s="446"/>
      <c r="NLY413" s="446"/>
      <c r="NLZ413" s="446"/>
      <c r="NMA413" s="446"/>
      <c r="NMB413" s="446"/>
      <c r="NMC413" s="446"/>
      <c r="NMD413" s="446"/>
      <c r="NME413" s="446"/>
      <c r="NMF413" s="446"/>
      <c r="NMG413" s="446"/>
      <c r="NMH413" s="446"/>
      <c r="NMI413" s="446"/>
      <c r="NMJ413" s="446"/>
      <c r="NMK413" s="446"/>
      <c r="NML413" s="446"/>
      <c r="NMM413" s="446"/>
      <c r="NMN413" s="446"/>
      <c r="NMO413" s="446"/>
      <c r="NMP413" s="446"/>
      <c r="NMQ413" s="446"/>
      <c r="NMR413" s="446"/>
      <c r="NMS413" s="446"/>
      <c r="NMT413" s="446"/>
      <c r="NMU413" s="446"/>
      <c r="NMV413" s="446"/>
      <c r="NMW413" s="446"/>
      <c r="NMX413" s="446"/>
      <c r="NMY413" s="446"/>
      <c r="NMZ413" s="446"/>
      <c r="NNA413" s="446"/>
      <c r="NNB413" s="446"/>
      <c r="NNC413" s="446"/>
      <c r="NND413" s="446"/>
      <c r="NNE413" s="446"/>
      <c r="NNF413" s="446"/>
      <c r="NNG413" s="446"/>
      <c r="NNH413" s="446"/>
      <c r="NNI413" s="446"/>
      <c r="NNJ413" s="446"/>
      <c r="NNK413" s="446"/>
      <c r="NNL413" s="446"/>
      <c r="NNM413" s="446"/>
      <c r="NNN413" s="446"/>
      <c r="NNO413" s="446"/>
      <c r="NNP413" s="446"/>
      <c r="NNQ413" s="446"/>
      <c r="NNR413" s="446"/>
      <c r="NNS413" s="446"/>
      <c r="NNT413" s="446"/>
      <c r="NNU413" s="446"/>
      <c r="NNV413" s="446"/>
      <c r="NNW413" s="446"/>
      <c r="NNX413" s="446"/>
      <c r="NNY413" s="446"/>
      <c r="NNZ413" s="446"/>
      <c r="NOA413" s="446"/>
      <c r="NOB413" s="446"/>
      <c r="NOC413" s="446"/>
      <c r="NOD413" s="446"/>
      <c r="NOE413" s="446"/>
      <c r="NOF413" s="446"/>
      <c r="NOG413" s="446"/>
      <c r="NOH413" s="446"/>
      <c r="NOI413" s="446"/>
      <c r="NOJ413" s="446"/>
      <c r="NOK413" s="446"/>
      <c r="NOL413" s="446"/>
      <c r="NOM413" s="446"/>
      <c r="NON413" s="446"/>
      <c r="NOO413" s="446"/>
      <c r="NOP413" s="446"/>
      <c r="NOQ413" s="446"/>
      <c r="NOR413" s="446"/>
      <c r="NOS413" s="446"/>
      <c r="NOT413" s="446"/>
      <c r="NOU413" s="446"/>
      <c r="NOV413" s="446"/>
      <c r="NOW413" s="446"/>
      <c r="NOX413" s="446"/>
      <c r="NOY413" s="446"/>
      <c r="NOZ413" s="446"/>
      <c r="NPA413" s="446"/>
      <c r="NPB413" s="446"/>
      <c r="NPC413" s="446"/>
      <c r="NPD413" s="446"/>
      <c r="NPE413" s="446"/>
      <c r="NPF413" s="446"/>
      <c r="NPG413" s="446"/>
      <c r="NPH413" s="446"/>
      <c r="NPI413" s="446"/>
      <c r="NPJ413" s="446"/>
      <c r="NPK413" s="446"/>
      <c r="NPL413" s="446"/>
      <c r="NPM413" s="446"/>
      <c r="NPN413" s="446"/>
      <c r="NPO413" s="446"/>
      <c r="NPP413" s="446"/>
      <c r="NPQ413" s="446"/>
      <c r="NPR413" s="446"/>
      <c r="NPS413" s="446"/>
      <c r="NPT413" s="446"/>
      <c r="NPU413" s="446"/>
      <c r="NPV413" s="446"/>
      <c r="NPW413" s="446"/>
      <c r="NPX413" s="446"/>
      <c r="NPY413" s="446"/>
      <c r="NPZ413" s="446"/>
      <c r="NQA413" s="446"/>
      <c r="NQB413" s="446"/>
      <c r="NQC413" s="446"/>
      <c r="NQD413" s="446"/>
      <c r="NQE413" s="446"/>
      <c r="NQF413" s="446"/>
      <c r="NQG413" s="446"/>
      <c r="NQH413" s="446"/>
      <c r="NQI413" s="446"/>
      <c r="NQJ413" s="446"/>
      <c r="NQK413" s="446"/>
      <c r="NQL413" s="446"/>
      <c r="NQM413" s="446"/>
      <c r="NQN413" s="446"/>
      <c r="NQO413" s="446"/>
      <c r="NQP413" s="446"/>
      <c r="NQQ413" s="446"/>
      <c r="NQR413" s="446"/>
      <c r="NQS413" s="446"/>
      <c r="NQT413" s="446"/>
      <c r="NQU413" s="446"/>
      <c r="NQV413" s="446"/>
      <c r="NQW413" s="446"/>
      <c r="NQX413" s="446"/>
      <c r="NQY413" s="446"/>
      <c r="NQZ413" s="446"/>
      <c r="NRA413" s="446"/>
      <c r="NRB413" s="446"/>
      <c r="NRC413" s="446"/>
      <c r="NRD413" s="446"/>
      <c r="NRE413" s="446"/>
      <c r="NRF413" s="446"/>
      <c r="NRG413" s="446"/>
      <c r="NRH413" s="446"/>
      <c r="NRI413" s="446"/>
      <c r="NRJ413" s="446"/>
      <c r="NRK413" s="446"/>
      <c r="NRL413" s="446"/>
      <c r="NRM413" s="446"/>
      <c r="NRN413" s="446"/>
      <c r="NRO413" s="446"/>
      <c r="NRP413" s="446"/>
      <c r="NRQ413" s="446"/>
      <c r="NRR413" s="446"/>
      <c r="NRS413" s="446"/>
      <c r="NRT413" s="446"/>
      <c r="NRU413" s="446"/>
      <c r="NRV413" s="446"/>
      <c r="NRW413" s="446"/>
      <c r="NRX413" s="446"/>
      <c r="NRY413" s="446"/>
      <c r="NRZ413" s="446"/>
      <c r="NSA413" s="446"/>
      <c r="NSB413" s="446"/>
      <c r="NSC413" s="446"/>
      <c r="NSD413" s="446"/>
      <c r="NSE413" s="446"/>
      <c r="NSF413" s="446"/>
      <c r="NSG413" s="446"/>
      <c r="NSH413" s="446"/>
      <c r="NSI413" s="446"/>
      <c r="NSJ413" s="446"/>
      <c r="NSK413" s="446"/>
      <c r="NSL413" s="446"/>
      <c r="NSM413" s="446"/>
      <c r="NSN413" s="446"/>
      <c r="NSO413" s="446"/>
      <c r="NSP413" s="446"/>
      <c r="NSQ413" s="446"/>
      <c r="NSR413" s="446"/>
      <c r="NSS413" s="446"/>
      <c r="NST413" s="446"/>
      <c r="NSU413" s="446"/>
      <c r="NSV413" s="446"/>
      <c r="NSW413" s="446"/>
      <c r="NSX413" s="446"/>
      <c r="NSY413" s="446"/>
      <c r="NSZ413" s="446"/>
      <c r="NTA413" s="446"/>
      <c r="NTB413" s="446"/>
      <c r="NTC413" s="446"/>
      <c r="NTD413" s="446"/>
      <c r="NTE413" s="446"/>
      <c r="NTF413" s="446"/>
      <c r="NTG413" s="446"/>
      <c r="NTH413" s="446"/>
      <c r="NTI413" s="446"/>
      <c r="NTJ413" s="446"/>
      <c r="NTK413" s="446"/>
      <c r="NTL413" s="446"/>
      <c r="NTM413" s="446"/>
      <c r="NTN413" s="446"/>
      <c r="NTO413" s="446"/>
      <c r="NTP413" s="446"/>
      <c r="NTQ413" s="446"/>
      <c r="NTR413" s="446"/>
      <c r="NTS413" s="446"/>
      <c r="NTT413" s="446"/>
      <c r="NTU413" s="446"/>
      <c r="NTV413" s="446"/>
      <c r="NTW413" s="446"/>
      <c r="NTX413" s="446"/>
      <c r="NTY413" s="446"/>
      <c r="NTZ413" s="446"/>
      <c r="NUA413" s="446"/>
      <c r="NUB413" s="446"/>
      <c r="NUC413" s="446"/>
      <c r="NUD413" s="446"/>
      <c r="NUE413" s="446"/>
      <c r="NUF413" s="446"/>
      <c r="NUG413" s="446"/>
      <c r="NUH413" s="446"/>
      <c r="NUI413" s="446"/>
      <c r="NUJ413" s="446"/>
      <c r="NUK413" s="446"/>
      <c r="NUL413" s="446"/>
      <c r="NUM413" s="446"/>
      <c r="NUN413" s="446"/>
      <c r="NUO413" s="446"/>
      <c r="NUP413" s="446"/>
      <c r="NUQ413" s="446"/>
      <c r="NUR413" s="446"/>
      <c r="NUS413" s="446"/>
      <c r="NUT413" s="446"/>
      <c r="NUU413" s="446"/>
      <c r="NUV413" s="446"/>
      <c r="NUW413" s="446"/>
      <c r="NUX413" s="446"/>
      <c r="NUY413" s="446"/>
      <c r="NUZ413" s="446"/>
      <c r="NVA413" s="446"/>
      <c r="NVB413" s="446"/>
      <c r="NVC413" s="446"/>
      <c r="NVD413" s="446"/>
      <c r="NVE413" s="446"/>
      <c r="NVF413" s="446"/>
      <c r="NVG413" s="446"/>
      <c r="NVH413" s="446"/>
      <c r="NVI413" s="446"/>
      <c r="NVJ413" s="446"/>
      <c r="NVK413" s="446"/>
      <c r="NVL413" s="446"/>
      <c r="NVM413" s="446"/>
      <c r="NVN413" s="446"/>
      <c r="NVO413" s="446"/>
      <c r="NVP413" s="446"/>
      <c r="NVQ413" s="446"/>
      <c r="NVR413" s="446"/>
      <c r="NVS413" s="446"/>
      <c r="NVT413" s="446"/>
      <c r="NVU413" s="446"/>
      <c r="NVV413" s="446"/>
      <c r="NVW413" s="446"/>
      <c r="NVX413" s="446"/>
      <c r="NVY413" s="446"/>
      <c r="NVZ413" s="446"/>
      <c r="NWA413" s="446"/>
      <c r="NWB413" s="446"/>
      <c r="NWC413" s="446"/>
      <c r="NWD413" s="446"/>
      <c r="NWE413" s="446"/>
      <c r="NWF413" s="446"/>
      <c r="NWG413" s="446"/>
      <c r="NWH413" s="446"/>
      <c r="NWI413" s="446"/>
      <c r="NWJ413" s="446"/>
      <c r="NWK413" s="446"/>
      <c r="NWL413" s="446"/>
      <c r="NWM413" s="446"/>
      <c r="NWN413" s="446"/>
      <c r="NWO413" s="446"/>
      <c r="NWP413" s="446"/>
      <c r="NWQ413" s="446"/>
      <c r="NWR413" s="446"/>
      <c r="NWS413" s="446"/>
      <c r="NWT413" s="446"/>
      <c r="NWU413" s="446"/>
      <c r="NWV413" s="446"/>
      <c r="NWW413" s="446"/>
      <c r="NWX413" s="446"/>
      <c r="NWY413" s="446"/>
      <c r="NWZ413" s="446"/>
      <c r="NXA413" s="446"/>
      <c r="NXB413" s="446"/>
      <c r="NXC413" s="446"/>
      <c r="NXD413" s="446"/>
      <c r="NXE413" s="446"/>
      <c r="NXF413" s="446"/>
      <c r="NXG413" s="446"/>
      <c r="NXH413" s="446"/>
      <c r="NXI413" s="446"/>
      <c r="NXJ413" s="446"/>
      <c r="NXK413" s="446"/>
      <c r="NXL413" s="446"/>
      <c r="NXM413" s="446"/>
      <c r="NXN413" s="446"/>
      <c r="NXO413" s="446"/>
      <c r="NXP413" s="446"/>
      <c r="NXQ413" s="446"/>
      <c r="NXR413" s="446"/>
      <c r="NXS413" s="446"/>
      <c r="NXT413" s="446"/>
      <c r="NXU413" s="446"/>
      <c r="NXV413" s="446"/>
      <c r="NXW413" s="446"/>
      <c r="NXX413" s="446"/>
      <c r="NXY413" s="446"/>
      <c r="NXZ413" s="446"/>
      <c r="NYA413" s="446"/>
      <c r="NYB413" s="446"/>
      <c r="NYC413" s="446"/>
      <c r="NYD413" s="446"/>
      <c r="NYE413" s="446"/>
      <c r="NYF413" s="446"/>
      <c r="NYG413" s="446"/>
      <c r="NYH413" s="446"/>
      <c r="NYI413" s="446"/>
      <c r="NYJ413" s="446"/>
      <c r="NYK413" s="446"/>
      <c r="NYL413" s="446"/>
      <c r="NYM413" s="446"/>
      <c r="NYN413" s="446"/>
      <c r="NYO413" s="446"/>
      <c r="NYP413" s="446"/>
      <c r="NYQ413" s="446"/>
      <c r="NYR413" s="446"/>
      <c r="NYS413" s="446"/>
      <c r="NYT413" s="446"/>
      <c r="NYU413" s="446"/>
      <c r="NYV413" s="446"/>
      <c r="NYW413" s="446"/>
      <c r="NYX413" s="446"/>
      <c r="NYY413" s="446"/>
      <c r="NYZ413" s="446"/>
      <c r="NZA413" s="446"/>
      <c r="NZB413" s="446"/>
      <c r="NZC413" s="446"/>
      <c r="NZD413" s="446"/>
      <c r="NZE413" s="446"/>
      <c r="NZF413" s="446"/>
      <c r="NZG413" s="446"/>
      <c r="NZH413" s="446"/>
      <c r="NZI413" s="446"/>
      <c r="NZJ413" s="446"/>
      <c r="NZK413" s="446"/>
      <c r="NZL413" s="446"/>
      <c r="NZM413" s="446"/>
      <c r="NZN413" s="446"/>
      <c r="NZO413" s="446"/>
      <c r="NZP413" s="446"/>
      <c r="NZQ413" s="446"/>
      <c r="NZR413" s="446"/>
      <c r="NZS413" s="446"/>
      <c r="NZT413" s="446"/>
      <c r="NZU413" s="446"/>
      <c r="NZV413" s="446"/>
      <c r="NZW413" s="446"/>
      <c r="NZX413" s="446"/>
      <c r="NZY413" s="446"/>
      <c r="NZZ413" s="446"/>
      <c r="OAA413" s="446"/>
      <c r="OAB413" s="446"/>
      <c r="OAC413" s="446"/>
      <c r="OAD413" s="446"/>
      <c r="OAE413" s="446"/>
      <c r="OAF413" s="446"/>
      <c r="OAG413" s="446"/>
      <c r="OAH413" s="446"/>
      <c r="OAI413" s="446"/>
      <c r="OAJ413" s="446"/>
      <c r="OAK413" s="446"/>
      <c r="OAL413" s="446"/>
      <c r="OAM413" s="446"/>
      <c r="OAN413" s="446"/>
      <c r="OAO413" s="446"/>
      <c r="OAP413" s="446"/>
      <c r="OAQ413" s="446"/>
      <c r="OAR413" s="446"/>
      <c r="OAS413" s="446"/>
      <c r="OAT413" s="446"/>
      <c r="OAU413" s="446"/>
      <c r="OAV413" s="446"/>
      <c r="OAW413" s="446"/>
      <c r="OAX413" s="446"/>
      <c r="OAY413" s="446"/>
      <c r="OAZ413" s="446"/>
      <c r="OBA413" s="446"/>
      <c r="OBB413" s="446"/>
      <c r="OBC413" s="446"/>
      <c r="OBD413" s="446"/>
      <c r="OBE413" s="446"/>
      <c r="OBF413" s="446"/>
      <c r="OBG413" s="446"/>
      <c r="OBH413" s="446"/>
      <c r="OBI413" s="446"/>
      <c r="OBJ413" s="446"/>
      <c r="OBK413" s="446"/>
      <c r="OBL413" s="446"/>
      <c r="OBM413" s="446"/>
      <c r="OBN413" s="446"/>
      <c r="OBO413" s="446"/>
      <c r="OBP413" s="446"/>
      <c r="OBQ413" s="446"/>
      <c r="OBR413" s="446"/>
      <c r="OBS413" s="446"/>
      <c r="OBT413" s="446"/>
      <c r="OBU413" s="446"/>
      <c r="OBV413" s="446"/>
      <c r="OBW413" s="446"/>
      <c r="OBX413" s="446"/>
      <c r="OBY413" s="446"/>
      <c r="OBZ413" s="446"/>
      <c r="OCA413" s="446"/>
      <c r="OCB413" s="446"/>
      <c r="OCC413" s="446"/>
      <c r="OCD413" s="446"/>
      <c r="OCE413" s="446"/>
      <c r="OCF413" s="446"/>
      <c r="OCG413" s="446"/>
      <c r="OCH413" s="446"/>
      <c r="OCI413" s="446"/>
      <c r="OCJ413" s="446"/>
      <c r="OCK413" s="446"/>
      <c r="OCL413" s="446"/>
      <c r="OCM413" s="446"/>
      <c r="OCN413" s="446"/>
      <c r="OCO413" s="446"/>
      <c r="OCP413" s="446"/>
      <c r="OCQ413" s="446"/>
      <c r="OCR413" s="446"/>
      <c r="OCS413" s="446"/>
      <c r="OCT413" s="446"/>
      <c r="OCU413" s="446"/>
      <c r="OCV413" s="446"/>
      <c r="OCW413" s="446"/>
      <c r="OCX413" s="446"/>
      <c r="OCY413" s="446"/>
      <c r="OCZ413" s="446"/>
      <c r="ODA413" s="446"/>
      <c r="ODB413" s="446"/>
      <c r="ODC413" s="446"/>
      <c r="ODD413" s="446"/>
      <c r="ODE413" s="446"/>
      <c r="ODF413" s="446"/>
      <c r="ODG413" s="446"/>
      <c r="ODH413" s="446"/>
      <c r="ODI413" s="446"/>
      <c r="ODJ413" s="446"/>
      <c r="ODK413" s="446"/>
      <c r="ODL413" s="446"/>
      <c r="ODM413" s="446"/>
      <c r="ODN413" s="446"/>
      <c r="ODO413" s="446"/>
      <c r="ODP413" s="446"/>
      <c r="ODQ413" s="446"/>
      <c r="ODR413" s="446"/>
      <c r="ODS413" s="446"/>
      <c r="ODT413" s="446"/>
      <c r="ODU413" s="446"/>
      <c r="ODV413" s="446"/>
      <c r="ODW413" s="446"/>
      <c r="ODX413" s="446"/>
      <c r="ODY413" s="446"/>
      <c r="ODZ413" s="446"/>
      <c r="OEA413" s="446"/>
      <c r="OEB413" s="446"/>
      <c r="OEC413" s="446"/>
      <c r="OED413" s="446"/>
      <c r="OEE413" s="446"/>
      <c r="OEF413" s="446"/>
      <c r="OEG413" s="446"/>
      <c r="OEH413" s="446"/>
      <c r="OEI413" s="446"/>
      <c r="OEJ413" s="446"/>
      <c r="OEK413" s="446"/>
      <c r="OEL413" s="446"/>
      <c r="OEM413" s="446"/>
      <c r="OEN413" s="446"/>
      <c r="OEO413" s="446"/>
      <c r="OEP413" s="446"/>
      <c r="OEQ413" s="446"/>
      <c r="OER413" s="446"/>
      <c r="OES413" s="446"/>
      <c r="OET413" s="446"/>
      <c r="OEU413" s="446"/>
      <c r="OEV413" s="446"/>
      <c r="OEW413" s="446"/>
      <c r="OEX413" s="446"/>
      <c r="OEY413" s="446"/>
      <c r="OEZ413" s="446"/>
      <c r="OFA413" s="446"/>
      <c r="OFB413" s="446"/>
      <c r="OFC413" s="446"/>
      <c r="OFD413" s="446"/>
      <c r="OFE413" s="446"/>
      <c r="OFF413" s="446"/>
      <c r="OFG413" s="446"/>
      <c r="OFH413" s="446"/>
      <c r="OFI413" s="446"/>
      <c r="OFJ413" s="446"/>
      <c r="OFK413" s="446"/>
      <c r="OFL413" s="446"/>
      <c r="OFM413" s="446"/>
      <c r="OFN413" s="446"/>
      <c r="OFO413" s="446"/>
      <c r="OFP413" s="446"/>
      <c r="OFQ413" s="446"/>
      <c r="OFR413" s="446"/>
      <c r="OFS413" s="446"/>
      <c r="OFT413" s="446"/>
      <c r="OFU413" s="446"/>
      <c r="OFV413" s="446"/>
      <c r="OFW413" s="446"/>
      <c r="OFX413" s="446"/>
      <c r="OFY413" s="446"/>
      <c r="OFZ413" s="446"/>
      <c r="OGA413" s="446"/>
      <c r="OGB413" s="446"/>
      <c r="OGC413" s="446"/>
      <c r="OGD413" s="446"/>
      <c r="OGE413" s="446"/>
      <c r="OGF413" s="446"/>
      <c r="OGG413" s="446"/>
      <c r="OGH413" s="446"/>
      <c r="OGI413" s="446"/>
      <c r="OGJ413" s="446"/>
      <c r="OGK413" s="446"/>
      <c r="OGL413" s="446"/>
      <c r="OGM413" s="446"/>
      <c r="OGN413" s="446"/>
      <c r="OGO413" s="446"/>
      <c r="OGP413" s="446"/>
      <c r="OGQ413" s="446"/>
      <c r="OGR413" s="446"/>
      <c r="OGS413" s="446"/>
      <c r="OGT413" s="446"/>
      <c r="OGU413" s="446"/>
      <c r="OGV413" s="446"/>
      <c r="OGW413" s="446"/>
      <c r="OGX413" s="446"/>
      <c r="OGY413" s="446"/>
      <c r="OGZ413" s="446"/>
      <c r="OHA413" s="446"/>
      <c r="OHB413" s="446"/>
      <c r="OHC413" s="446"/>
      <c r="OHD413" s="446"/>
      <c r="OHE413" s="446"/>
      <c r="OHF413" s="446"/>
      <c r="OHG413" s="446"/>
      <c r="OHH413" s="446"/>
      <c r="OHI413" s="446"/>
      <c r="OHJ413" s="446"/>
      <c r="OHK413" s="446"/>
      <c r="OHL413" s="446"/>
      <c r="OHM413" s="446"/>
      <c r="OHN413" s="446"/>
      <c r="OHO413" s="446"/>
      <c r="OHP413" s="446"/>
      <c r="OHQ413" s="446"/>
      <c r="OHR413" s="446"/>
      <c r="OHS413" s="446"/>
      <c r="OHT413" s="446"/>
      <c r="OHU413" s="446"/>
      <c r="OHV413" s="446"/>
      <c r="OHW413" s="446"/>
      <c r="OHX413" s="446"/>
      <c r="OHY413" s="446"/>
      <c r="OHZ413" s="446"/>
      <c r="OIA413" s="446"/>
      <c r="OIB413" s="446"/>
      <c r="OIC413" s="446"/>
      <c r="OID413" s="446"/>
      <c r="OIE413" s="446"/>
      <c r="OIF413" s="446"/>
      <c r="OIG413" s="446"/>
      <c r="OIH413" s="446"/>
      <c r="OII413" s="446"/>
      <c r="OIJ413" s="446"/>
      <c r="OIK413" s="446"/>
      <c r="OIL413" s="446"/>
      <c r="OIM413" s="446"/>
      <c r="OIN413" s="446"/>
      <c r="OIO413" s="446"/>
      <c r="OIP413" s="446"/>
      <c r="OIQ413" s="446"/>
      <c r="OIR413" s="446"/>
      <c r="OIS413" s="446"/>
      <c r="OIT413" s="446"/>
      <c r="OIU413" s="446"/>
      <c r="OIV413" s="446"/>
      <c r="OIW413" s="446"/>
      <c r="OIX413" s="446"/>
      <c r="OIY413" s="446"/>
      <c r="OIZ413" s="446"/>
      <c r="OJA413" s="446"/>
      <c r="OJB413" s="446"/>
      <c r="OJC413" s="446"/>
      <c r="OJD413" s="446"/>
      <c r="OJE413" s="446"/>
      <c r="OJF413" s="446"/>
      <c r="OJG413" s="446"/>
      <c r="OJH413" s="446"/>
      <c r="OJI413" s="446"/>
      <c r="OJJ413" s="446"/>
      <c r="OJK413" s="446"/>
      <c r="OJL413" s="446"/>
      <c r="OJM413" s="446"/>
      <c r="OJN413" s="446"/>
      <c r="OJO413" s="446"/>
      <c r="OJP413" s="446"/>
      <c r="OJQ413" s="446"/>
      <c r="OJR413" s="446"/>
      <c r="OJS413" s="446"/>
      <c r="OJT413" s="446"/>
      <c r="OJU413" s="446"/>
      <c r="OJV413" s="446"/>
      <c r="OJW413" s="446"/>
      <c r="OJX413" s="446"/>
      <c r="OJY413" s="446"/>
      <c r="OJZ413" s="446"/>
      <c r="OKA413" s="446"/>
      <c r="OKB413" s="446"/>
      <c r="OKC413" s="446"/>
      <c r="OKD413" s="446"/>
      <c r="OKE413" s="446"/>
      <c r="OKF413" s="446"/>
      <c r="OKG413" s="446"/>
      <c r="OKH413" s="446"/>
      <c r="OKI413" s="446"/>
      <c r="OKJ413" s="446"/>
      <c r="OKK413" s="446"/>
      <c r="OKL413" s="446"/>
      <c r="OKM413" s="446"/>
      <c r="OKN413" s="446"/>
      <c r="OKO413" s="446"/>
      <c r="OKP413" s="446"/>
      <c r="OKQ413" s="446"/>
      <c r="OKR413" s="446"/>
      <c r="OKS413" s="446"/>
      <c r="OKT413" s="446"/>
      <c r="OKU413" s="446"/>
      <c r="OKV413" s="446"/>
      <c r="OKW413" s="446"/>
      <c r="OKX413" s="446"/>
      <c r="OKY413" s="446"/>
      <c r="OKZ413" s="446"/>
      <c r="OLA413" s="446"/>
      <c r="OLB413" s="446"/>
      <c r="OLC413" s="446"/>
      <c r="OLD413" s="446"/>
      <c r="OLE413" s="446"/>
      <c r="OLF413" s="446"/>
      <c r="OLG413" s="446"/>
      <c r="OLH413" s="446"/>
      <c r="OLI413" s="446"/>
      <c r="OLJ413" s="446"/>
      <c r="OLK413" s="446"/>
      <c r="OLL413" s="446"/>
      <c r="OLM413" s="446"/>
      <c r="OLN413" s="446"/>
      <c r="OLO413" s="446"/>
      <c r="OLP413" s="446"/>
      <c r="OLQ413" s="446"/>
      <c r="OLR413" s="446"/>
      <c r="OLS413" s="446"/>
      <c r="OLT413" s="446"/>
      <c r="OLU413" s="446"/>
      <c r="OLV413" s="446"/>
      <c r="OLW413" s="446"/>
      <c r="OLX413" s="446"/>
      <c r="OLY413" s="446"/>
      <c r="OLZ413" s="446"/>
      <c r="OMA413" s="446"/>
      <c r="OMB413" s="446"/>
      <c r="OMC413" s="446"/>
      <c r="OMD413" s="446"/>
      <c r="OME413" s="446"/>
      <c r="OMF413" s="446"/>
      <c r="OMG413" s="446"/>
      <c r="OMH413" s="446"/>
      <c r="OMI413" s="446"/>
      <c r="OMJ413" s="446"/>
      <c r="OMK413" s="446"/>
      <c r="OML413" s="446"/>
      <c r="OMM413" s="446"/>
      <c r="OMN413" s="446"/>
      <c r="OMO413" s="446"/>
      <c r="OMP413" s="446"/>
      <c r="OMQ413" s="446"/>
      <c r="OMR413" s="446"/>
      <c r="OMS413" s="446"/>
      <c r="OMT413" s="446"/>
      <c r="OMU413" s="446"/>
      <c r="OMV413" s="446"/>
      <c r="OMW413" s="446"/>
      <c r="OMX413" s="446"/>
      <c r="OMY413" s="446"/>
      <c r="OMZ413" s="446"/>
      <c r="ONA413" s="446"/>
      <c r="ONB413" s="446"/>
      <c r="ONC413" s="446"/>
      <c r="OND413" s="446"/>
      <c r="ONE413" s="446"/>
      <c r="ONF413" s="446"/>
      <c r="ONG413" s="446"/>
      <c r="ONH413" s="446"/>
      <c r="ONI413" s="446"/>
      <c r="ONJ413" s="446"/>
      <c r="ONK413" s="446"/>
      <c r="ONL413" s="446"/>
      <c r="ONM413" s="446"/>
      <c r="ONN413" s="446"/>
      <c r="ONO413" s="446"/>
      <c r="ONP413" s="446"/>
      <c r="ONQ413" s="446"/>
      <c r="ONR413" s="446"/>
      <c r="ONS413" s="446"/>
      <c r="ONT413" s="446"/>
      <c r="ONU413" s="446"/>
      <c r="ONV413" s="446"/>
      <c r="ONW413" s="446"/>
      <c r="ONX413" s="446"/>
      <c r="ONY413" s="446"/>
      <c r="ONZ413" s="446"/>
      <c r="OOA413" s="446"/>
      <c r="OOB413" s="446"/>
      <c r="OOC413" s="446"/>
      <c r="OOD413" s="446"/>
      <c r="OOE413" s="446"/>
      <c r="OOF413" s="446"/>
      <c r="OOG413" s="446"/>
      <c r="OOH413" s="446"/>
      <c r="OOI413" s="446"/>
      <c r="OOJ413" s="446"/>
      <c r="OOK413" s="446"/>
      <c r="OOL413" s="446"/>
      <c r="OOM413" s="446"/>
      <c r="OON413" s="446"/>
      <c r="OOO413" s="446"/>
      <c r="OOP413" s="446"/>
      <c r="OOQ413" s="446"/>
      <c r="OOR413" s="446"/>
      <c r="OOS413" s="446"/>
      <c r="OOT413" s="446"/>
      <c r="OOU413" s="446"/>
      <c r="OOV413" s="446"/>
      <c r="OOW413" s="446"/>
      <c r="OOX413" s="446"/>
      <c r="OOY413" s="446"/>
      <c r="OOZ413" s="446"/>
      <c r="OPA413" s="446"/>
      <c r="OPB413" s="446"/>
      <c r="OPC413" s="446"/>
      <c r="OPD413" s="446"/>
      <c r="OPE413" s="446"/>
      <c r="OPF413" s="446"/>
      <c r="OPG413" s="446"/>
      <c r="OPH413" s="446"/>
      <c r="OPI413" s="446"/>
      <c r="OPJ413" s="446"/>
      <c r="OPK413" s="446"/>
      <c r="OPL413" s="446"/>
      <c r="OPM413" s="446"/>
      <c r="OPN413" s="446"/>
      <c r="OPO413" s="446"/>
      <c r="OPP413" s="446"/>
      <c r="OPQ413" s="446"/>
      <c r="OPR413" s="446"/>
      <c r="OPS413" s="446"/>
      <c r="OPT413" s="446"/>
      <c r="OPU413" s="446"/>
      <c r="OPV413" s="446"/>
      <c r="OPW413" s="446"/>
      <c r="OPX413" s="446"/>
      <c r="OPY413" s="446"/>
      <c r="OPZ413" s="446"/>
      <c r="OQA413" s="446"/>
      <c r="OQB413" s="446"/>
      <c r="OQC413" s="446"/>
      <c r="OQD413" s="446"/>
      <c r="OQE413" s="446"/>
      <c r="OQF413" s="446"/>
      <c r="OQG413" s="446"/>
      <c r="OQH413" s="446"/>
      <c r="OQI413" s="446"/>
      <c r="OQJ413" s="446"/>
      <c r="OQK413" s="446"/>
      <c r="OQL413" s="446"/>
      <c r="OQM413" s="446"/>
      <c r="OQN413" s="446"/>
      <c r="OQO413" s="446"/>
      <c r="OQP413" s="446"/>
      <c r="OQQ413" s="446"/>
      <c r="OQR413" s="446"/>
      <c r="OQS413" s="446"/>
      <c r="OQT413" s="446"/>
      <c r="OQU413" s="446"/>
      <c r="OQV413" s="446"/>
      <c r="OQW413" s="446"/>
      <c r="OQX413" s="446"/>
      <c r="OQY413" s="446"/>
      <c r="OQZ413" s="446"/>
      <c r="ORA413" s="446"/>
      <c r="ORB413" s="446"/>
      <c r="ORC413" s="446"/>
      <c r="ORD413" s="446"/>
      <c r="ORE413" s="446"/>
      <c r="ORF413" s="446"/>
      <c r="ORG413" s="446"/>
      <c r="ORH413" s="446"/>
      <c r="ORI413" s="446"/>
      <c r="ORJ413" s="446"/>
      <c r="ORK413" s="446"/>
      <c r="ORL413" s="446"/>
      <c r="ORM413" s="446"/>
      <c r="ORN413" s="446"/>
      <c r="ORO413" s="446"/>
      <c r="ORP413" s="446"/>
      <c r="ORQ413" s="446"/>
      <c r="ORR413" s="446"/>
      <c r="ORS413" s="446"/>
      <c r="ORT413" s="446"/>
      <c r="ORU413" s="446"/>
      <c r="ORV413" s="446"/>
      <c r="ORW413" s="446"/>
      <c r="ORX413" s="446"/>
      <c r="ORY413" s="446"/>
      <c r="ORZ413" s="446"/>
      <c r="OSA413" s="446"/>
      <c r="OSB413" s="446"/>
      <c r="OSC413" s="446"/>
      <c r="OSD413" s="446"/>
      <c r="OSE413" s="446"/>
      <c r="OSF413" s="446"/>
      <c r="OSG413" s="446"/>
      <c r="OSH413" s="446"/>
      <c r="OSI413" s="446"/>
      <c r="OSJ413" s="446"/>
      <c r="OSK413" s="446"/>
      <c r="OSL413" s="446"/>
      <c r="OSM413" s="446"/>
      <c r="OSN413" s="446"/>
      <c r="OSO413" s="446"/>
      <c r="OSP413" s="446"/>
      <c r="OSQ413" s="446"/>
      <c r="OSR413" s="446"/>
      <c r="OSS413" s="446"/>
      <c r="OST413" s="446"/>
      <c r="OSU413" s="446"/>
      <c r="OSV413" s="446"/>
      <c r="OSW413" s="446"/>
      <c r="OSX413" s="446"/>
      <c r="OSY413" s="446"/>
      <c r="OSZ413" s="446"/>
      <c r="OTA413" s="446"/>
      <c r="OTB413" s="446"/>
      <c r="OTC413" s="446"/>
      <c r="OTD413" s="446"/>
      <c r="OTE413" s="446"/>
      <c r="OTF413" s="446"/>
      <c r="OTG413" s="446"/>
      <c r="OTH413" s="446"/>
      <c r="OTI413" s="446"/>
      <c r="OTJ413" s="446"/>
      <c r="OTK413" s="446"/>
      <c r="OTL413" s="446"/>
      <c r="OTM413" s="446"/>
      <c r="OTN413" s="446"/>
      <c r="OTO413" s="446"/>
      <c r="OTP413" s="446"/>
      <c r="OTQ413" s="446"/>
      <c r="OTR413" s="446"/>
      <c r="OTS413" s="446"/>
      <c r="OTT413" s="446"/>
      <c r="OTU413" s="446"/>
      <c r="OTV413" s="446"/>
      <c r="OTW413" s="446"/>
      <c r="OTX413" s="446"/>
      <c r="OTY413" s="446"/>
      <c r="OTZ413" s="446"/>
      <c r="OUA413" s="446"/>
      <c r="OUB413" s="446"/>
      <c r="OUC413" s="446"/>
      <c r="OUD413" s="446"/>
      <c r="OUE413" s="446"/>
      <c r="OUF413" s="446"/>
      <c r="OUG413" s="446"/>
      <c r="OUH413" s="446"/>
      <c r="OUI413" s="446"/>
      <c r="OUJ413" s="446"/>
      <c r="OUK413" s="446"/>
      <c r="OUL413" s="446"/>
      <c r="OUM413" s="446"/>
      <c r="OUN413" s="446"/>
      <c r="OUO413" s="446"/>
      <c r="OUP413" s="446"/>
      <c r="OUQ413" s="446"/>
      <c r="OUR413" s="446"/>
      <c r="OUS413" s="446"/>
      <c r="OUT413" s="446"/>
      <c r="OUU413" s="446"/>
      <c r="OUV413" s="446"/>
      <c r="OUW413" s="446"/>
      <c r="OUX413" s="446"/>
      <c r="OUY413" s="446"/>
      <c r="OUZ413" s="446"/>
      <c r="OVA413" s="446"/>
      <c r="OVB413" s="446"/>
      <c r="OVC413" s="446"/>
      <c r="OVD413" s="446"/>
      <c r="OVE413" s="446"/>
      <c r="OVF413" s="446"/>
      <c r="OVG413" s="446"/>
      <c r="OVH413" s="446"/>
      <c r="OVI413" s="446"/>
      <c r="OVJ413" s="446"/>
      <c r="OVK413" s="446"/>
      <c r="OVL413" s="446"/>
      <c r="OVM413" s="446"/>
      <c r="OVN413" s="446"/>
      <c r="OVO413" s="446"/>
      <c r="OVP413" s="446"/>
      <c r="OVQ413" s="446"/>
      <c r="OVR413" s="446"/>
      <c r="OVS413" s="446"/>
      <c r="OVT413" s="446"/>
      <c r="OVU413" s="446"/>
      <c r="OVV413" s="446"/>
      <c r="OVW413" s="446"/>
      <c r="OVX413" s="446"/>
      <c r="OVY413" s="446"/>
      <c r="OVZ413" s="446"/>
      <c r="OWA413" s="446"/>
      <c r="OWB413" s="446"/>
      <c r="OWC413" s="446"/>
      <c r="OWD413" s="446"/>
      <c r="OWE413" s="446"/>
      <c r="OWF413" s="446"/>
      <c r="OWG413" s="446"/>
      <c r="OWH413" s="446"/>
      <c r="OWI413" s="446"/>
      <c r="OWJ413" s="446"/>
      <c r="OWK413" s="446"/>
      <c r="OWL413" s="446"/>
      <c r="OWM413" s="446"/>
      <c r="OWN413" s="446"/>
      <c r="OWO413" s="446"/>
      <c r="OWP413" s="446"/>
      <c r="OWQ413" s="446"/>
      <c r="OWR413" s="446"/>
      <c r="OWS413" s="446"/>
      <c r="OWT413" s="446"/>
      <c r="OWU413" s="446"/>
      <c r="OWV413" s="446"/>
      <c r="OWW413" s="446"/>
      <c r="OWX413" s="446"/>
      <c r="OWY413" s="446"/>
      <c r="OWZ413" s="446"/>
      <c r="OXA413" s="446"/>
      <c r="OXB413" s="446"/>
      <c r="OXC413" s="446"/>
      <c r="OXD413" s="446"/>
      <c r="OXE413" s="446"/>
      <c r="OXF413" s="446"/>
      <c r="OXG413" s="446"/>
      <c r="OXH413" s="446"/>
      <c r="OXI413" s="446"/>
      <c r="OXJ413" s="446"/>
      <c r="OXK413" s="446"/>
      <c r="OXL413" s="446"/>
      <c r="OXM413" s="446"/>
      <c r="OXN413" s="446"/>
      <c r="OXO413" s="446"/>
      <c r="OXP413" s="446"/>
      <c r="OXQ413" s="446"/>
      <c r="OXR413" s="446"/>
      <c r="OXS413" s="446"/>
      <c r="OXT413" s="446"/>
      <c r="OXU413" s="446"/>
      <c r="OXV413" s="446"/>
      <c r="OXW413" s="446"/>
      <c r="OXX413" s="446"/>
      <c r="OXY413" s="446"/>
      <c r="OXZ413" s="446"/>
      <c r="OYA413" s="446"/>
      <c r="OYB413" s="446"/>
      <c r="OYC413" s="446"/>
      <c r="OYD413" s="446"/>
      <c r="OYE413" s="446"/>
      <c r="OYF413" s="446"/>
      <c r="OYG413" s="446"/>
      <c r="OYH413" s="446"/>
      <c r="OYI413" s="446"/>
      <c r="OYJ413" s="446"/>
      <c r="OYK413" s="446"/>
      <c r="OYL413" s="446"/>
      <c r="OYM413" s="446"/>
      <c r="OYN413" s="446"/>
      <c r="OYO413" s="446"/>
      <c r="OYP413" s="446"/>
      <c r="OYQ413" s="446"/>
      <c r="OYR413" s="446"/>
      <c r="OYS413" s="446"/>
      <c r="OYT413" s="446"/>
      <c r="OYU413" s="446"/>
      <c r="OYV413" s="446"/>
      <c r="OYW413" s="446"/>
      <c r="OYX413" s="446"/>
      <c r="OYY413" s="446"/>
      <c r="OYZ413" s="446"/>
      <c r="OZA413" s="446"/>
      <c r="OZB413" s="446"/>
      <c r="OZC413" s="446"/>
      <c r="OZD413" s="446"/>
      <c r="OZE413" s="446"/>
      <c r="OZF413" s="446"/>
      <c r="OZG413" s="446"/>
      <c r="OZH413" s="446"/>
      <c r="OZI413" s="446"/>
      <c r="OZJ413" s="446"/>
      <c r="OZK413" s="446"/>
      <c r="OZL413" s="446"/>
      <c r="OZM413" s="446"/>
      <c r="OZN413" s="446"/>
      <c r="OZO413" s="446"/>
      <c r="OZP413" s="446"/>
      <c r="OZQ413" s="446"/>
      <c r="OZR413" s="446"/>
      <c r="OZS413" s="446"/>
      <c r="OZT413" s="446"/>
      <c r="OZU413" s="446"/>
      <c r="OZV413" s="446"/>
      <c r="OZW413" s="446"/>
      <c r="OZX413" s="446"/>
      <c r="OZY413" s="446"/>
      <c r="OZZ413" s="446"/>
      <c r="PAA413" s="446"/>
      <c r="PAB413" s="446"/>
      <c r="PAC413" s="446"/>
      <c r="PAD413" s="446"/>
      <c r="PAE413" s="446"/>
      <c r="PAF413" s="446"/>
      <c r="PAG413" s="446"/>
      <c r="PAH413" s="446"/>
      <c r="PAI413" s="446"/>
      <c r="PAJ413" s="446"/>
      <c r="PAK413" s="446"/>
      <c r="PAL413" s="446"/>
      <c r="PAM413" s="446"/>
      <c r="PAN413" s="446"/>
      <c r="PAO413" s="446"/>
      <c r="PAP413" s="446"/>
      <c r="PAQ413" s="446"/>
      <c r="PAR413" s="446"/>
      <c r="PAS413" s="446"/>
      <c r="PAT413" s="446"/>
      <c r="PAU413" s="446"/>
      <c r="PAV413" s="446"/>
      <c r="PAW413" s="446"/>
      <c r="PAX413" s="446"/>
      <c r="PAY413" s="446"/>
      <c r="PAZ413" s="446"/>
      <c r="PBA413" s="446"/>
      <c r="PBB413" s="446"/>
      <c r="PBC413" s="446"/>
      <c r="PBD413" s="446"/>
      <c r="PBE413" s="446"/>
      <c r="PBF413" s="446"/>
      <c r="PBG413" s="446"/>
      <c r="PBH413" s="446"/>
      <c r="PBI413" s="446"/>
      <c r="PBJ413" s="446"/>
      <c r="PBK413" s="446"/>
      <c r="PBL413" s="446"/>
      <c r="PBM413" s="446"/>
      <c r="PBN413" s="446"/>
      <c r="PBO413" s="446"/>
      <c r="PBP413" s="446"/>
      <c r="PBQ413" s="446"/>
      <c r="PBR413" s="446"/>
      <c r="PBS413" s="446"/>
      <c r="PBT413" s="446"/>
      <c r="PBU413" s="446"/>
      <c r="PBV413" s="446"/>
      <c r="PBW413" s="446"/>
      <c r="PBX413" s="446"/>
      <c r="PBY413" s="446"/>
      <c r="PBZ413" s="446"/>
      <c r="PCA413" s="446"/>
      <c r="PCB413" s="446"/>
      <c r="PCC413" s="446"/>
      <c r="PCD413" s="446"/>
      <c r="PCE413" s="446"/>
      <c r="PCF413" s="446"/>
      <c r="PCG413" s="446"/>
      <c r="PCH413" s="446"/>
      <c r="PCI413" s="446"/>
      <c r="PCJ413" s="446"/>
      <c r="PCK413" s="446"/>
      <c r="PCL413" s="446"/>
      <c r="PCM413" s="446"/>
      <c r="PCN413" s="446"/>
      <c r="PCO413" s="446"/>
      <c r="PCP413" s="446"/>
      <c r="PCQ413" s="446"/>
      <c r="PCR413" s="446"/>
      <c r="PCS413" s="446"/>
      <c r="PCT413" s="446"/>
      <c r="PCU413" s="446"/>
      <c r="PCV413" s="446"/>
      <c r="PCW413" s="446"/>
      <c r="PCX413" s="446"/>
      <c r="PCY413" s="446"/>
      <c r="PCZ413" s="446"/>
      <c r="PDA413" s="446"/>
      <c r="PDB413" s="446"/>
      <c r="PDC413" s="446"/>
      <c r="PDD413" s="446"/>
      <c r="PDE413" s="446"/>
      <c r="PDF413" s="446"/>
      <c r="PDG413" s="446"/>
      <c r="PDH413" s="446"/>
      <c r="PDI413" s="446"/>
      <c r="PDJ413" s="446"/>
      <c r="PDK413" s="446"/>
      <c r="PDL413" s="446"/>
      <c r="PDM413" s="446"/>
      <c r="PDN413" s="446"/>
      <c r="PDO413" s="446"/>
      <c r="PDP413" s="446"/>
      <c r="PDQ413" s="446"/>
      <c r="PDR413" s="446"/>
      <c r="PDS413" s="446"/>
      <c r="PDT413" s="446"/>
      <c r="PDU413" s="446"/>
      <c r="PDV413" s="446"/>
      <c r="PDW413" s="446"/>
      <c r="PDX413" s="446"/>
      <c r="PDY413" s="446"/>
      <c r="PDZ413" s="446"/>
      <c r="PEA413" s="446"/>
      <c r="PEB413" s="446"/>
      <c r="PEC413" s="446"/>
      <c r="PED413" s="446"/>
      <c r="PEE413" s="446"/>
      <c r="PEF413" s="446"/>
      <c r="PEG413" s="446"/>
      <c r="PEH413" s="446"/>
      <c r="PEI413" s="446"/>
      <c r="PEJ413" s="446"/>
      <c r="PEK413" s="446"/>
      <c r="PEL413" s="446"/>
      <c r="PEM413" s="446"/>
      <c r="PEN413" s="446"/>
      <c r="PEO413" s="446"/>
      <c r="PEP413" s="446"/>
      <c r="PEQ413" s="446"/>
      <c r="PER413" s="446"/>
      <c r="PES413" s="446"/>
      <c r="PET413" s="446"/>
      <c r="PEU413" s="446"/>
      <c r="PEV413" s="446"/>
      <c r="PEW413" s="446"/>
      <c r="PEX413" s="446"/>
      <c r="PEY413" s="446"/>
      <c r="PEZ413" s="446"/>
      <c r="PFA413" s="446"/>
      <c r="PFB413" s="446"/>
      <c r="PFC413" s="446"/>
      <c r="PFD413" s="446"/>
      <c r="PFE413" s="446"/>
      <c r="PFF413" s="446"/>
      <c r="PFG413" s="446"/>
      <c r="PFH413" s="446"/>
      <c r="PFI413" s="446"/>
      <c r="PFJ413" s="446"/>
      <c r="PFK413" s="446"/>
      <c r="PFL413" s="446"/>
      <c r="PFM413" s="446"/>
      <c r="PFN413" s="446"/>
      <c r="PFO413" s="446"/>
      <c r="PFP413" s="446"/>
      <c r="PFQ413" s="446"/>
      <c r="PFR413" s="446"/>
      <c r="PFS413" s="446"/>
      <c r="PFT413" s="446"/>
      <c r="PFU413" s="446"/>
      <c r="PFV413" s="446"/>
      <c r="PFW413" s="446"/>
      <c r="PFX413" s="446"/>
      <c r="PFY413" s="446"/>
      <c r="PFZ413" s="446"/>
      <c r="PGA413" s="446"/>
      <c r="PGB413" s="446"/>
      <c r="PGC413" s="446"/>
      <c r="PGD413" s="446"/>
      <c r="PGE413" s="446"/>
      <c r="PGF413" s="446"/>
      <c r="PGG413" s="446"/>
      <c r="PGH413" s="446"/>
      <c r="PGI413" s="446"/>
      <c r="PGJ413" s="446"/>
      <c r="PGK413" s="446"/>
      <c r="PGL413" s="446"/>
      <c r="PGM413" s="446"/>
      <c r="PGN413" s="446"/>
      <c r="PGO413" s="446"/>
      <c r="PGP413" s="446"/>
      <c r="PGQ413" s="446"/>
      <c r="PGR413" s="446"/>
      <c r="PGS413" s="446"/>
      <c r="PGT413" s="446"/>
      <c r="PGU413" s="446"/>
      <c r="PGV413" s="446"/>
      <c r="PGW413" s="446"/>
      <c r="PGX413" s="446"/>
      <c r="PGY413" s="446"/>
      <c r="PGZ413" s="446"/>
      <c r="PHA413" s="446"/>
      <c r="PHB413" s="446"/>
      <c r="PHC413" s="446"/>
      <c r="PHD413" s="446"/>
      <c r="PHE413" s="446"/>
      <c r="PHF413" s="446"/>
      <c r="PHG413" s="446"/>
      <c r="PHH413" s="446"/>
      <c r="PHI413" s="446"/>
      <c r="PHJ413" s="446"/>
      <c r="PHK413" s="446"/>
      <c r="PHL413" s="446"/>
      <c r="PHM413" s="446"/>
      <c r="PHN413" s="446"/>
      <c r="PHO413" s="446"/>
      <c r="PHP413" s="446"/>
      <c r="PHQ413" s="446"/>
      <c r="PHR413" s="446"/>
      <c r="PHS413" s="446"/>
      <c r="PHT413" s="446"/>
      <c r="PHU413" s="446"/>
      <c r="PHV413" s="446"/>
      <c r="PHW413" s="446"/>
      <c r="PHX413" s="446"/>
      <c r="PHY413" s="446"/>
      <c r="PHZ413" s="446"/>
      <c r="PIA413" s="446"/>
      <c r="PIB413" s="446"/>
      <c r="PIC413" s="446"/>
      <c r="PID413" s="446"/>
      <c r="PIE413" s="446"/>
      <c r="PIF413" s="446"/>
      <c r="PIG413" s="446"/>
      <c r="PIH413" s="446"/>
      <c r="PII413" s="446"/>
      <c r="PIJ413" s="446"/>
      <c r="PIK413" s="446"/>
      <c r="PIL413" s="446"/>
      <c r="PIM413" s="446"/>
      <c r="PIN413" s="446"/>
      <c r="PIO413" s="446"/>
      <c r="PIP413" s="446"/>
      <c r="PIQ413" s="446"/>
      <c r="PIR413" s="446"/>
      <c r="PIS413" s="446"/>
      <c r="PIT413" s="446"/>
      <c r="PIU413" s="446"/>
      <c r="PIV413" s="446"/>
      <c r="PIW413" s="446"/>
      <c r="PIX413" s="446"/>
      <c r="PIY413" s="446"/>
      <c r="PIZ413" s="446"/>
      <c r="PJA413" s="446"/>
      <c r="PJB413" s="446"/>
      <c r="PJC413" s="446"/>
      <c r="PJD413" s="446"/>
      <c r="PJE413" s="446"/>
      <c r="PJF413" s="446"/>
      <c r="PJG413" s="446"/>
      <c r="PJH413" s="446"/>
      <c r="PJI413" s="446"/>
      <c r="PJJ413" s="446"/>
      <c r="PJK413" s="446"/>
      <c r="PJL413" s="446"/>
      <c r="PJM413" s="446"/>
      <c r="PJN413" s="446"/>
      <c r="PJO413" s="446"/>
      <c r="PJP413" s="446"/>
      <c r="PJQ413" s="446"/>
      <c r="PJR413" s="446"/>
      <c r="PJS413" s="446"/>
      <c r="PJT413" s="446"/>
      <c r="PJU413" s="446"/>
      <c r="PJV413" s="446"/>
      <c r="PJW413" s="446"/>
      <c r="PJX413" s="446"/>
      <c r="PJY413" s="446"/>
      <c r="PJZ413" s="446"/>
      <c r="PKA413" s="446"/>
      <c r="PKB413" s="446"/>
      <c r="PKC413" s="446"/>
      <c r="PKD413" s="446"/>
      <c r="PKE413" s="446"/>
      <c r="PKF413" s="446"/>
      <c r="PKG413" s="446"/>
      <c r="PKH413" s="446"/>
      <c r="PKI413" s="446"/>
      <c r="PKJ413" s="446"/>
      <c r="PKK413" s="446"/>
      <c r="PKL413" s="446"/>
      <c r="PKM413" s="446"/>
      <c r="PKN413" s="446"/>
      <c r="PKO413" s="446"/>
      <c r="PKP413" s="446"/>
      <c r="PKQ413" s="446"/>
      <c r="PKR413" s="446"/>
      <c r="PKS413" s="446"/>
      <c r="PKT413" s="446"/>
      <c r="PKU413" s="446"/>
      <c r="PKV413" s="446"/>
      <c r="PKW413" s="446"/>
      <c r="PKX413" s="446"/>
      <c r="PKY413" s="446"/>
      <c r="PKZ413" s="446"/>
      <c r="PLA413" s="446"/>
      <c r="PLB413" s="446"/>
      <c r="PLC413" s="446"/>
      <c r="PLD413" s="446"/>
      <c r="PLE413" s="446"/>
      <c r="PLF413" s="446"/>
      <c r="PLG413" s="446"/>
      <c r="PLH413" s="446"/>
      <c r="PLI413" s="446"/>
      <c r="PLJ413" s="446"/>
      <c r="PLK413" s="446"/>
      <c r="PLL413" s="446"/>
      <c r="PLM413" s="446"/>
      <c r="PLN413" s="446"/>
      <c r="PLO413" s="446"/>
      <c r="PLP413" s="446"/>
      <c r="PLQ413" s="446"/>
      <c r="PLR413" s="446"/>
      <c r="PLS413" s="446"/>
      <c r="PLT413" s="446"/>
      <c r="PLU413" s="446"/>
      <c r="PLV413" s="446"/>
      <c r="PLW413" s="446"/>
      <c r="PLX413" s="446"/>
      <c r="PLY413" s="446"/>
      <c r="PLZ413" s="446"/>
      <c r="PMA413" s="446"/>
      <c r="PMB413" s="446"/>
      <c r="PMC413" s="446"/>
      <c r="PMD413" s="446"/>
      <c r="PME413" s="446"/>
      <c r="PMF413" s="446"/>
      <c r="PMG413" s="446"/>
      <c r="PMH413" s="446"/>
      <c r="PMI413" s="446"/>
      <c r="PMJ413" s="446"/>
      <c r="PMK413" s="446"/>
      <c r="PML413" s="446"/>
      <c r="PMM413" s="446"/>
      <c r="PMN413" s="446"/>
      <c r="PMO413" s="446"/>
      <c r="PMP413" s="446"/>
      <c r="PMQ413" s="446"/>
      <c r="PMR413" s="446"/>
      <c r="PMS413" s="446"/>
      <c r="PMT413" s="446"/>
      <c r="PMU413" s="446"/>
      <c r="PMV413" s="446"/>
      <c r="PMW413" s="446"/>
      <c r="PMX413" s="446"/>
      <c r="PMY413" s="446"/>
      <c r="PMZ413" s="446"/>
      <c r="PNA413" s="446"/>
      <c r="PNB413" s="446"/>
      <c r="PNC413" s="446"/>
      <c r="PND413" s="446"/>
      <c r="PNE413" s="446"/>
      <c r="PNF413" s="446"/>
      <c r="PNG413" s="446"/>
      <c r="PNH413" s="446"/>
      <c r="PNI413" s="446"/>
      <c r="PNJ413" s="446"/>
      <c r="PNK413" s="446"/>
      <c r="PNL413" s="446"/>
      <c r="PNM413" s="446"/>
      <c r="PNN413" s="446"/>
      <c r="PNO413" s="446"/>
      <c r="PNP413" s="446"/>
      <c r="PNQ413" s="446"/>
      <c r="PNR413" s="446"/>
      <c r="PNS413" s="446"/>
      <c r="PNT413" s="446"/>
      <c r="PNU413" s="446"/>
      <c r="PNV413" s="446"/>
      <c r="PNW413" s="446"/>
      <c r="PNX413" s="446"/>
      <c r="PNY413" s="446"/>
      <c r="PNZ413" s="446"/>
      <c r="POA413" s="446"/>
      <c r="POB413" s="446"/>
      <c r="POC413" s="446"/>
      <c r="POD413" s="446"/>
      <c r="POE413" s="446"/>
      <c r="POF413" s="446"/>
      <c r="POG413" s="446"/>
      <c r="POH413" s="446"/>
      <c r="POI413" s="446"/>
      <c r="POJ413" s="446"/>
      <c r="POK413" s="446"/>
      <c r="POL413" s="446"/>
      <c r="POM413" s="446"/>
      <c r="PON413" s="446"/>
      <c r="POO413" s="446"/>
      <c r="POP413" s="446"/>
      <c r="POQ413" s="446"/>
      <c r="POR413" s="446"/>
      <c r="POS413" s="446"/>
      <c r="POT413" s="446"/>
      <c r="POU413" s="446"/>
      <c r="POV413" s="446"/>
      <c r="POW413" s="446"/>
      <c r="POX413" s="446"/>
      <c r="POY413" s="446"/>
      <c r="POZ413" s="446"/>
      <c r="PPA413" s="446"/>
      <c r="PPB413" s="446"/>
      <c r="PPC413" s="446"/>
      <c r="PPD413" s="446"/>
      <c r="PPE413" s="446"/>
      <c r="PPF413" s="446"/>
      <c r="PPG413" s="446"/>
      <c r="PPH413" s="446"/>
      <c r="PPI413" s="446"/>
      <c r="PPJ413" s="446"/>
      <c r="PPK413" s="446"/>
      <c r="PPL413" s="446"/>
      <c r="PPM413" s="446"/>
      <c r="PPN413" s="446"/>
      <c r="PPO413" s="446"/>
      <c r="PPP413" s="446"/>
      <c r="PPQ413" s="446"/>
      <c r="PPR413" s="446"/>
      <c r="PPS413" s="446"/>
      <c r="PPT413" s="446"/>
      <c r="PPU413" s="446"/>
      <c r="PPV413" s="446"/>
      <c r="PPW413" s="446"/>
      <c r="PPX413" s="446"/>
      <c r="PPY413" s="446"/>
      <c r="PPZ413" s="446"/>
      <c r="PQA413" s="446"/>
      <c r="PQB413" s="446"/>
      <c r="PQC413" s="446"/>
      <c r="PQD413" s="446"/>
      <c r="PQE413" s="446"/>
      <c r="PQF413" s="446"/>
      <c r="PQG413" s="446"/>
      <c r="PQH413" s="446"/>
      <c r="PQI413" s="446"/>
      <c r="PQJ413" s="446"/>
      <c r="PQK413" s="446"/>
      <c r="PQL413" s="446"/>
      <c r="PQM413" s="446"/>
      <c r="PQN413" s="446"/>
      <c r="PQO413" s="446"/>
      <c r="PQP413" s="446"/>
      <c r="PQQ413" s="446"/>
      <c r="PQR413" s="446"/>
      <c r="PQS413" s="446"/>
      <c r="PQT413" s="446"/>
      <c r="PQU413" s="446"/>
      <c r="PQV413" s="446"/>
      <c r="PQW413" s="446"/>
      <c r="PQX413" s="446"/>
      <c r="PQY413" s="446"/>
      <c r="PQZ413" s="446"/>
      <c r="PRA413" s="446"/>
      <c r="PRB413" s="446"/>
      <c r="PRC413" s="446"/>
      <c r="PRD413" s="446"/>
      <c r="PRE413" s="446"/>
      <c r="PRF413" s="446"/>
      <c r="PRG413" s="446"/>
      <c r="PRH413" s="446"/>
      <c r="PRI413" s="446"/>
      <c r="PRJ413" s="446"/>
      <c r="PRK413" s="446"/>
      <c r="PRL413" s="446"/>
      <c r="PRM413" s="446"/>
      <c r="PRN413" s="446"/>
      <c r="PRO413" s="446"/>
      <c r="PRP413" s="446"/>
      <c r="PRQ413" s="446"/>
      <c r="PRR413" s="446"/>
      <c r="PRS413" s="446"/>
      <c r="PRT413" s="446"/>
      <c r="PRU413" s="446"/>
      <c r="PRV413" s="446"/>
      <c r="PRW413" s="446"/>
      <c r="PRX413" s="446"/>
      <c r="PRY413" s="446"/>
      <c r="PRZ413" s="446"/>
      <c r="PSA413" s="446"/>
      <c r="PSB413" s="446"/>
      <c r="PSC413" s="446"/>
      <c r="PSD413" s="446"/>
      <c r="PSE413" s="446"/>
      <c r="PSF413" s="446"/>
      <c r="PSG413" s="446"/>
      <c r="PSH413" s="446"/>
      <c r="PSI413" s="446"/>
      <c r="PSJ413" s="446"/>
      <c r="PSK413" s="446"/>
      <c r="PSL413" s="446"/>
      <c r="PSM413" s="446"/>
      <c r="PSN413" s="446"/>
      <c r="PSO413" s="446"/>
      <c r="PSP413" s="446"/>
      <c r="PSQ413" s="446"/>
      <c r="PSR413" s="446"/>
      <c r="PSS413" s="446"/>
      <c r="PST413" s="446"/>
      <c r="PSU413" s="446"/>
      <c r="PSV413" s="446"/>
      <c r="PSW413" s="446"/>
      <c r="PSX413" s="446"/>
      <c r="PSY413" s="446"/>
      <c r="PSZ413" s="446"/>
      <c r="PTA413" s="446"/>
      <c r="PTB413" s="446"/>
      <c r="PTC413" s="446"/>
      <c r="PTD413" s="446"/>
      <c r="PTE413" s="446"/>
      <c r="PTF413" s="446"/>
      <c r="PTG413" s="446"/>
      <c r="PTH413" s="446"/>
      <c r="PTI413" s="446"/>
      <c r="PTJ413" s="446"/>
      <c r="PTK413" s="446"/>
      <c r="PTL413" s="446"/>
      <c r="PTM413" s="446"/>
      <c r="PTN413" s="446"/>
      <c r="PTO413" s="446"/>
      <c r="PTP413" s="446"/>
      <c r="PTQ413" s="446"/>
      <c r="PTR413" s="446"/>
      <c r="PTS413" s="446"/>
      <c r="PTT413" s="446"/>
      <c r="PTU413" s="446"/>
      <c r="PTV413" s="446"/>
      <c r="PTW413" s="446"/>
      <c r="PTX413" s="446"/>
      <c r="PTY413" s="446"/>
      <c r="PTZ413" s="446"/>
      <c r="PUA413" s="446"/>
      <c r="PUB413" s="446"/>
      <c r="PUC413" s="446"/>
      <c r="PUD413" s="446"/>
      <c r="PUE413" s="446"/>
      <c r="PUF413" s="446"/>
      <c r="PUG413" s="446"/>
      <c r="PUH413" s="446"/>
      <c r="PUI413" s="446"/>
      <c r="PUJ413" s="446"/>
      <c r="PUK413" s="446"/>
      <c r="PUL413" s="446"/>
      <c r="PUM413" s="446"/>
      <c r="PUN413" s="446"/>
      <c r="PUO413" s="446"/>
      <c r="PUP413" s="446"/>
      <c r="PUQ413" s="446"/>
      <c r="PUR413" s="446"/>
      <c r="PUS413" s="446"/>
      <c r="PUT413" s="446"/>
      <c r="PUU413" s="446"/>
      <c r="PUV413" s="446"/>
      <c r="PUW413" s="446"/>
      <c r="PUX413" s="446"/>
      <c r="PUY413" s="446"/>
      <c r="PUZ413" s="446"/>
      <c r="PVA413" s="446"/>
      <c r="PVB413" s="446"/>
      <c r="PVC413" s="446"/>
      <c r="PVD413" s="446"/>
      <c r="PVE413" s="446"/>
      <c r="PVF413" s="446"/>
      <c r="PVG413" s="446"/>
      <c r="PVH413" s="446"/>
      <c r="PVI413" s="446"/>
      <c r="PVJ413" s="446"/>
      <c r="PVK413" s="446"/>
      <c r="PVL413" s="446"/>
      <c r="PVM413" s="446"/>
      <c r="PVN413" s="446"/>
      <c r="PVO413" s="446"/>
      <c r="PVP413" s="446"/>
      <c r="PVQ413" s="446"/>
      <c r="PVR413" s="446"/>
      <c r="PVS413" s="446"/>
      <c r="PVT413" s="446"/>
      <c r="PVU413" s="446"/>
      <c r="PVV413" s="446"/>
      <c r="PVW413" s="446"/>
      <c r="PVX413" s="446"/>
      <c r="PVY413" s="446"/>
      <c r="PVZ413" s="446"/>
      <c r="PWA413" s="446"/>
      <c r="PWB413" s="446"/>
      <c r="PWC413" s="446"/>
      <c r="PWD413" s="446"/>
      <c r="PWE413" s="446"/>
      <c r="PWF413" s="446"/>
      <c r="PWG413" s="446"/>
      <c r="PWH413" s="446"/>
      <c r="PWI413" s="446"/>
      <c r="PWJ413" s="446"/>
      <c r="PWK413" s="446"/>
      <c r="PWL413" s="446"/>
      <c r="PWM413" s="446"/>
      <c r="PWN413" s="446"/>
      <c r="PWO413" s="446"/>
      <c r="PWP413" s="446"/>
      <c r="PWQ413" s="446"/>
      <c r="PWR413" s="446"/>
      <c r="PWS413" s="446"/>
      <c r="PWT413" s="446"/>
      <c r="PWU413" s="446"/>
      <c r="PWV413" s="446"/>
      <c r="PWW413" s="446"/>
      <c r="PWX413" s="446"/>
      <c r="PWY413" s="446"/>
      <c r="PWZ413" s="446"/>
      <c r="PXA413" s="446"/>
      <c r="PXB413" s="446"/>
      <c r="PXC413" s="446"/>
      <c r="PXD413" s="446"/>
      <c r="PXE413" s="446"/>
      <c r="PXF413" s="446"/>
      <c r="PXG413" s="446"/>
      <c r="PXH413" s="446"/>
      <c r="PXI413" s="446"/>
      <c r="PXJ413" s="446"/>
      <c r="PXK413" s="446"/>
      <c r="PXL413" s="446"/>
      <c r="PXM413" s="446"/>
      <c r="PXN413" s="446"/>
      <c r="PXO413" s="446"/>
      <c r="PXP413" s="446"/>
      <c r="PXQ413" s="446"/>
      <c r="PXR413" s="446"/>
      <c r="PXS413" s="446"/>
      <c r="PXT413" s="446"/>
      <c r="PXU413" s="446"/>
      <c r="PXV413" s="446"/>
      <c r="PXW413" s="446"/>
      <c r="PXX413" s="446"/>
      <c r="PXY413" s="446"/>
      <c r="PXZ413" s="446"/>
      <c r="PYA413" s="446"/>
      <c r="PYB413" s="446"/>
      <c r="PYC413" s="446"/>
      <c r="PYD413" s="446"/>
      <c r="PYE413" s="446"/>
      <c r="PYF413" s="446"/>
      <c r="PYG413" s="446"/>
      <c r="PYH413" s="446"/>
      <c r="PYI413" s="446"/>
      <c r="PYJ413" s="446"/>
      <c r="PYK413" s="446"/>
      <c r="PYL413" s="446"/>
      <c r="PYM413" s="446"/>
      <c r="PYN413" s="446"/>
      <c r="PYO413" s="446"/>
      <c r="PYP413" s="446"/>
      <c r="PYQ413" s="446"/>
      <c r="PYR413" s="446"/>
      <c r="PYS413" s="446"/>
      <c r="PYT413" s="446"/>
      <c r="PYU413" s="446"/>
      <c r="PYV413" s="446"/>
      <c r="PYW413" s="446"/>
      <c r="PYX413" s="446"/>
      <c r="PYY413" s="446"/>
      <c r="PYZ413" s="446"/>
      <c r="PZA413" s="446"/>
      <c r="PZB413" s="446"/>
      <c r="PZC413" s="446"/>
      <c r="PZD413" s="446"/>
      <c r="PZE413" s="446"/>
      <c r="PZF413" s="446"/>
      <c r="PZG413" s="446"/>
      <c r="PZH413" s="446"/>
      <c r="PZI413" s="446"/>
      <c r="PZJ413" s="446"/>
      <c r="PZK413" s="446"/>
      <c r="PZL413" s="446"/>
      <c r="PZM413" s="446"/>
      <c r="PZN413" s="446"/>
      <c r="PZO413" s="446"/>
      <c r="PZP413" s="446"/>
      <c r="PZQ413" s="446"/>
      <c r="PZR413" s="446"/>
      <c r="PZS413" s="446"/>
      <c r="PZT413" s="446"/>
      <c r="PZU413" s="446"/>
      <c r="PZV413" s="446"/>
      <c r="PZW413" s="446"/>
      <c r="PZX413" s="446"/>
      <c r="PZY413" s="446"/>
      <c r="PZZ413" s="446"/>
      <c r="QAA413" s="446"/>
      <c r="QAB413" s="446"/>
      <c r="QAC413" s="446"/>
      <c r="QAD413" s="446"/>
      <c r="QAE413" s="446"/>
      <c r="QAF413" s="446"/>
      <c r="QAG413" s="446"/>
      <c r="QAH413" s="446"/>
      <c r="QAI413" s="446"/>
      <c r="QAJ413" s="446"/>
      <c r="QAK413" s="446"/>
      <c r="QAL413" s="446"/>
      <c r="QAM413" s="446"/>
      <c r="QAN413" s="446"/>
      <c r="QAO413" s="446"/>
      <c r="QAP413" s="446"/>
      <c r="QAQ413" s="446"/>
      <c r="QAR413" s="446"/>
      <c r="QAS413" s="446"/>
      <c r="QAT413" s="446"/>
      <c r="QAU413" s="446"/>
      <c r="QAV413" s="446"/>
      <c r="QAW413" s="446"/>
      <c r="QAX413" s="446"/>
      <c r="QAY413" s="446"/>
      <c r="QAZ413" s="446"/>
      <c r="QBA413" s="446"/>
      <c r="QBB413" s="446"/>
      <c r="QBC413" s="446"/>
      <c r="QBD413" s="446"/>
      <c r="QBE413" s="446"/>
      <c r="QBF413" s="446"/>
      <c r="QBG413" s="446"/>
      <c r="QBH413" s="446"/>
      <c r="QBI413" s="446"/>
      <c r="QBJ413" s="446"/>
      <c r="QBK413" s="446"/>
      <c r="QBL413" s="446"/>
      <c r="QBM413" s="446"/>
      <c r="QBN413" s="446"/>
      <c r="QBO413" s="446"/>
      <c r="QBP413" s="446"/>
      <c r="QBQ413" s="446"/>
      <c r="QBR413" s="446"/>
      <c r="QBS413" s="446"/>
      <c r="QBT413" s="446"/>
      <c r="QBU413" s="446"/>
      <c r="QBV413" s="446"/>
      <c r="QBW413" s="446"/>
      <c r="QBX413" s="446"/>
      <c r="QBY413" s="446"/>
      <c r="QBZ413" s="446"/>
      <c r="QCA413" s="446"/>
      <c r="QCB413" s="446"/>
      <c r="QCC413" s="446"/>
      <c r="QCD413" s="446"/>
      <c r="QCE413" s="446"/>
      <c r="QCF413" s="446"/>
      <c r="QCG413" s="446"/>
      <c r="QCH413" s="446"/>
      <c r="QCI413" s="446"/>
      <c r="QCJ413" s="446"/>
      <c r="QCK413" s="446"/>
      <c r="QCL413" s="446"/>
      <c r="QCM413" s="446"/>
      <c r="QCN413" s="446"/>
      <c r="QCO413" s="446"/>
      <c r="QCP413" s="446"/>
      <c r="QCQ413" s="446"/>
      <c r="QCR413" s="446"/>
      <c r="QCS413" s="446"/>
      <c r="QCT413" s="446"/>
      <c r="QCU413" s="446"/>
      <c r="QCV413" s="446"/>
      <c r="QCW413" s="446"/>
      <c r="QCX413" s="446"/>
      <c r="QCY413" s="446"/>
      <c r="QCZ413" s="446"/>
      <c r="QDA413" s="446"/>
      <c r="QDB413" s="446"/>
      <c r="QDC413" s="446"/>
      <c r="QDD413" s="446"/>
      <c r="QDE413" s="446"/>
      <c r="QDF413" s="446"/>
      <c r="QDG413" s="446"/>
      <c r="QDH413" s="446"/>
      <c r="QDI413" s="446"/>
      <c r="QDJ413" s="446"/>
      <c r="QDK413" s="446"/>
      <c r="QDL413" s="446"/>
      <c r="QDM413" s="446"/>
      <c r="QDN413" s="446"/>
      <c r="QDO413" s="446"/>
      <c r="QDP413" s="446"/>
      <c r="QDQ413" s="446"/>
      <c r="QDR413" s="446"/>
      <c r="QDS413" s="446"/>
      <c r="QDT413" s="446"/>
      <c r="QDU413" s="446"/>
      <c r="QDV413" s="446"/>
      <c r="QDW413" s="446"/>
      <c r="QDX413" s="446"/>
      <c r="QDY413" s="446"/>
      <c r="QDZ413" s="446"/>
      <c r="QEA413" s="446"/>
      <c r="QEB413" s="446"/>
      <c r="QEC413" s="446"/>
      <c r="QED413" s="446"/>
      <c r="QEE413" s="446"/>
      <c r="QEF413" s="446"/>
      <c r="QEG413" s="446"/>
      <c r="QEH413" s="446"/>
      <c r="QEI413" s="446"/>
      <c r="QEJ413" s="446"/>
      <c r="QEK413" s="446"/>
      <c r="QEL413" s="446"/>
      <c r="QEM413" s="446"/>
      <c r="QEN413" s="446"/>
      <c r="QEO413" s="446"/>
      <c r="QEP413" s="446"/>
      <c r="QEQ413" s="446"/>
      <c r="QER413" s="446"/>
      <c r="QES413" s="446"/>
      <c r="QET413" s="446"/>
      <c r="QEU413" s="446"/>
      <c r="QEV413" s="446"/>
      <c r="QEW413" s="446"/>
      <c r="QEX413" s="446"/>
      <c r="QEY413" s="446"/>
      <c r="QEZ413" s="446"/>
      <c r="QFA413" s="446"/>
      <c r="QFB413" s="446"/>
      <c r="QFC413" s="446"/>
      <c r="QFD413" s="446"/>
      <c r="QFE413" s="446"/>
      <c r="QFF413" s="446"/>
      <c r="QFG413" s="446"/>
      <c r="QFH413" s="446"/>
      <c r="QFI413" s="446"/>
      <c r="QFJ413" s="446"/>
      <c r="QFK413" s="446"/>
      <c r="QFL413" s="446"/>
      <c r="QFM413" s="446"/>
      <c r="QFN413" s="446"/>
      <c r="QFO413" s="446"/>
      <c r="QFP413" s="446"/>
      <c r="QFQ413" s="446"/>
      <c r="QFR413" s="446"/>
      <c r="QFS413" s="446"/>
      <c r="QFT413" s="446"/>
      <c r="QFU413" s="446"/>
      <c r="QFV413" s="446"/>
      <c r="QFW413" s="446"/>
      <c r="QFX413" s="446"/>
      <c r="QFY413" s="446"/>
      <c r="QFZ413" s="446"/>
      <c r="QGA413" s="446"/>
      <c r="QGB413" s="446"/>
      <c r="QGC413" s="446"/>
      <c r="QGD413" s="446"/>
      <c r="QGE413" s="446"/>
      <c r="QGF413" s="446"/>
      <c r="QGG413" s="446"/>
      <c r="QGH413" s="446"/>
      <c r="QGI413" s="446"/>
      <c r="QGJ413" s="446"/>
      <c r="QGK413" s="446"/>
      <c r="QGL413" s="446"/>
      <c r="QGM413" s="446"/>
      <c r="QGN413" s="446"/>
      <c r="QGO413" s="446"/>
      <c r="QGP413" s="446"/>
      <c r="QGQ413" s="446"/>
      <c r="QGR413" s="446"/>
      <c r="QGS413" s="446"/>
      <c r="QGT413" s="446"/>
      <c r="QGU413" s="446"/>
      <c r="QGV413" s="446"/>
      <c r="QGW413" s="446"/>
      <c r="QGX413" s="446"/>
      <c r="QGY413" s="446"/>
      <c r="QGZ413" s="446"/>
      <c r="QHA413" s="446"/>
      <c r="QHB413" s="446"/>
      <c r="QHC413" s="446"/>
      <c r="QHD413" s="446"/>
      <c r="QHE413" s="446"/>
      <c r="QHF413" s="446"/>
      <c r="QHG413" s="446"/>
      <c r="QHH413" s="446"/>
      <c r="QHI413" s="446"/>
      <c r="QHJ413" s="446"/>
      <c r="QHK413" s="446"/>
      <c r="QHL413" s="446"/>
      <c r="QHM413" s="446"/>
      <c r="QHN413" s="446"/>
      <c r="QHO413" s="446"/>
      <c r="QHP413" s="446"/>
      <c r="QHQ413" s="446"/>
      <c r="QHR413" s="446"/>
      <c r="QHS413" s="446"/>
      <c r="QHT413" s="446"/>
      <c r="QHU413" s="446"/>
      <c r="QHV413" s="446"/>
      <c r="QHW413" s="446"/>
      <c r="QHX413" s="446"/>
      <c r="QHY413" s="446"/>
      <c r="QHZ413" s="446"/>
      <c r="QIA413" s="446"/>
      <c r="QIB413" s="446"/>
      <c r="QIC413" s="446"/>
      <c r="QID413" s="446"/>
      <c r="QIE413" s="446"/>
      <c r="QIF413" s="446"/>
      <c r="QIG413" s="446"/>
      <c r="QIH413" s="446"/>
      <c r="QII413" s="446"/>
      <c r="QIJ413" s="446"/>
      <c r="QIK413" s="446"/>
      <c r="QIL413" s="446"/>
      <c r="QIM413" s="446"/>
      <c r="QIN413" s="446"/>
      <c r="QIO413" s="446"/>
      <c r="QIP413" s="446"/>
      <c r="QIQ413" s="446"/>
      <c r="QIR413" s="446"/>
      <c r="QIS413" s="446"/>
      <c r="QIT413" s="446"/>
      <c r="QIU413" s="446"/>
      <c r="QIV413" s="446"/>
      <c r="QIW413" s="446"/>
      <c r="QIX413" s="446"/>
      <c r="QIY413" s="446"/>
      <c r="QIZ413" s="446"/>
      <c r="QJA413" s="446"/>
      <c r="QJB413" s="446"/>
      <c r="QJC413" s="446"/>
      <c r="QJD413" s="446"/>
      <c r="QJE413" s="446"/>
      <c r="QJF413" s="446"/>
      <c r="QJG413" s="446"/>
      <c r="QJH413" s="446"/>
      <c r="QJI413" s="446"/>
      <c r="QJJ413" s="446"/>
      <c r="QJK413" s="446"/>
      <c r="QJL413" s="446"/>
      <c r="QJM413" s="446"/>
      <c r="QJN413" s="446"/>
      <c r="QJO413" s="446"/>
      <c r="QJP413" s="446"/>
      <c r="QJQ413" s="446"/>
      <c r="QJR413" s="446"/>
      <c r="QJS413" s="446"/>
      <c r="QJT413" s="446"/>
      <c r="QJU413" s="446"/>
      <c r="QJV413" s="446"/>
      <c r="QJW413" s="446"/>
      <c r="QJX413" s="446"/>
      <c r="QJY413" s="446"/>
      <c r="QJZ413" s="446"/>
      <c r="QKA413" s="446"/>
      <c r="QKB413" s="446"/>
      <c r="QKC413" s="446"/>
      <c r="QKD413" s="446"/>
      <c r="QKE413" s="446"/>
      <c r="QKF413" s="446"/>
      <c r="QKG413" s="446"/>
      <c r="QKH413" s="446"/>
      <c r="QKI413" s="446"/>
      <c r="QKJ413" s="446"/>
      <c r="QKK413" s="446"/>
      <c r="QKL413" s="446"/>
      <c r="QKM413" s="446"/>
      <c r="QKN413" s="446"/>
      <c r="QKO413" s="446"/>
      <c r="QKP413" s="446"/>
      <c r="QKQ413" s="446"/>
      <c r="QKR413" s="446"/>
      <c r="QKS413" s="446"/>
      <c r="QKT413" s="446"/>
      <c r="QKU413" s="446"/>
      <c r="QKV413" s="446"/>
      <c r="QKW413" s="446"/>
      <c r="QKX413" s="446"/>
      <c r="QKY413" s="446"/>
      <c r="QKZ413" s="446"/>
      <c r="QLA413" s="446"/>
      <c r="QLB413" s="446"/>
      <c r="QLC413" s="446"/>
      <c r="QLD413" s="446"/>
      <c r="QLE413" s="446"/>
      <c r="QLF413" s="446"/>
      <c r="QLG413" s="446"/>
      <c r="QLH413" s="446"/>
      <c r="QLI413" s="446"/>
      <c r="QLJ413" s="446"/>
      <c r="QLK413" s="446"/>
      <c r="QLL413" s="446"/>
      <c r="QLM413" s="446"/>
      <c r="QLN413" s="446"/>
      <c r="QLO413" s="446"/>
      <c r="QLP413" s="446"/>
      <c r="QLQ413" s="446"/>
      <c r="QLR413" s="446"/>
      <c r="QLS413" s="446"/>
      <c r="QLT413" s="446"/>
      <c r="QLU413" s="446"/>
      <c r="QLV413" s="446"/>
      <c r="QLW413" s="446"/>
      <c r="QLX413" s="446"/>
      <c r="QLY413" s="446"/>
      <c r="QLZ413" s="446"/>
      <c r="QMA413" s="446"/>
      <c r="QMB413" s="446"/>
      <c r="QMC413" s="446"/>
      <c r="QMD413" s="446"/>
      <c r="QME413" s="446"/>
      <c r="QMF413" s="446"/>
      <c r="QMG413" s="446"/>
      <c r="QMH413" s="446"/>
      <c r="QMI413" s="446"/>
      <c r="QMJ413" s="446"/>
      <c r="QMK413" s="446"/>
      <c r="QML413" s="446"/>
      <c r="QMM413" s="446"/>
      <c r="QMN413" s="446"/>
      <c r="QMO413" s="446"/>
      <c r="QMP413" s="446"/>
      <c r="QMQ413" s="446"/>
      <c r="QMR413" s="446"/>
      <c r="QMS413" s="446"/>
      <c r="QMT413" s="446"/>
      <c r="QMU413" s="446"/>
      <c r="QMV413" s="446"/>
      <c r="QMW413" s="446"/>
      <c r="QMX413" s="446"/>
      <c r="QMY413" s="446"/>
      <c r="QMZ413" s="446"/>
      <c r="QNA413" s="446"/>
      <c r="QNB413" s="446"/>
      <c r="QNC413" s="446"/>
      <c r="QND413" s="446"/>
      <c r="QNE413" s="446"/>
      <c r="QNF413" s="446"/>
      <c r="QNG413" s="446"/>
      <c r="QNH413" s="446"/>
      <c r="QNI413" s="446"/>
      <c r="QNJ413" s="446"/>
      <c r="QNK413" s="446"/>
      <c r="QNL413" s="446"/>
      <c r="QNM413" s="446"/>
      <c r="QNN413" s="446"/>
      <c r="QNO413" s="446"/>
      <c r="QNP413" s="446"/>
      <c r="QNQ413" s="446"/>
      <c r="QNR413" s="446"/>
      <c r="QNS413" s="446"/>
      <c r="QNT413" s="446"/>
      <c r="QNU413" s="446"/>
      <c r="QNV413" s="446"/>
      <c r="QNW413" s="446"/>
      <c r="QNX413" s="446"/>
      <c r="QNY413" s="446"/>
      <c r="QNZ413" s="446"/>
      <c r="QOA413" s="446"/>
      <c r="QOB413" s="446"/>
      <c r="QOC413" s="446"/>
      <c r="QOD413" s="446"/>
      <c r="QOE413" s="446"/>
      <c r="QOF413" s="446"/>
      <c r="QOG413" s="446"/>
      <c r="QOH413" s="446"/>
      <c r="QOI413" s="446"/>
      <c r="QOJ413" s="446"/>
      <c r="QOK413" s="446"/>
      <c r="QOL413" s="446"/>
      <c r="QOM413" s="446"/>
      <c r="QON413" s="446"/>
      <c r="QOO413" s="446"/>
      <c r="QOP413" s="446"/>
      <c r="QOQ413" s="446"/>
      <c r="QOR413" s="446"/>
      <c r="QOS413" s="446"/>
      <c r="QOT413" s="446"/>
      <c r="QOU413" s="446"/>
      <c r="QOV413" s="446"/>
      <c r="QOW413" s="446"/>
      <c r="QOX413" s="446"/>
      <c r="QOY413" s="446"/>
      <c r="QOZ413" s="446"/>
      <c r="QPA413" s="446"/>
      <c r="QPB413" s="446"/>
      <c r="QPC413" s="446"/>
      <c r="QPD413" s="446"/>
      <c r="QPE413" s="446"/>
      <c r="QPF413" s="446"/>
      <c r="QPG413" s="446"/>
      <c r="QPH413" s="446"/>
      <c r="QPI413" s="446"/>
      <c r="QPJ413" s="446"/>
      <c r="QPK413" s="446"/>
      <c r="QPL413" s="446"/>
      <c r="QPM413" s="446"/>
      <c r="QPN413" s="446"/>
      <c r="QPO413" s="446"/>
      <c r="QPP413" s="446"/>
      <c r="QPQ413" s="446"/>
      <c r="QPR413" s="446"/>
      <c r="QPS413" s="446"/>
      <c r="QPT413" s="446"/>
      <c r="QPU413" s="446"/>
      <c r="QPV413" s="446"/>
      <c r="QPW413" s="446"/>
      <c r="QPX413" s="446"/>
      <c r="QPY413" s="446"/>
      <c r="QPZ413" s="446"/>
      <c r="QQA413" s="446"/>
      <c r="QQB413" s="446"/>
      <c r="QQC413" s="446"/>
      <c r="QQD413" s="446"/>
      <c r="QQE413" s="446"/>
      <c r="QQF413" s="446"/>
      <c r="QQG413" s="446"/>
      <c r="QQH413" s="446"/>
      <c r="QQI413" s="446"/>
      <c r="QQJ413" s="446"/>
      <c r="QQK413" s="446"/>
      <c r="QQL413" s="446"/>
      <c r="QQM413" s="446"/>
      <c r="QQN413" s="446"/>
      <c r="QQO413" s="446"/>
      <c r="QQP413" s="446"/>
      <c r="QQQ413" s="446"/>
      <c r="QQR413" s="446"/>
      <c r="QQS413" s="446"/>
      <c r="QQT413" s="446"/>
      <c r="QQU413" s="446"/>
      <c r="QQV413" s="446"/>
      <c r="QQW413" s="446"/>
      <c r="QQX413" s="446"/>
      <c r="QQY413" s="446"/>
      <c r="QQZ413" s="446"/>
      <c r="QRA413" s="446"/>
      <c r="QRB413" s="446"/>
      <c r="QRC413" s="446"/>
      <c r="QRD413" s="446"/>
      <c r="QRE413" s="446"/>
      <c r="QRF413" s="446"/>
      <c r="QRG413" s="446"/>
      <c r="QRH413" s="446"/>
      <c r="QRI413" s="446"/>
      <c r="QRJ413" s="446"/>
      <c r="QRK413" s="446"/>
      <c r="QRL413" s="446"/>
      <c r="QRM413" s="446"/>
      <c r="QRN413" s="446"/>
      <c r="QRO413" s="446"/>
      <c r="QRP413" s="446"/>
      <c r="QRQ413" s="446"/>
      <c r="QRR413" s="446"/>
      <c r="QRS413" s="446"/>
      <c r="QRT413" s="446"/>
      <c r="QRU413" s="446"/>
      <c r="QRV413" s="446"/>
      <c r="QRW413" s="446"/>
      <c r="QRX413" s="446"/>
      <c r="QRY413" s="446"/>
      <c r="QRZ413" s="446"/>
      <c r="QSA413" s="446"/>
      <c r="QSB413" s="446"/>
      <c r="QSC413" s="446"/>
      <c r="QSD413" s="446"/>
      <c r="QSE413" s="446"/>
      <c r="QSF413" s="446"/>
      <c r="QSG413" s="446"/>
      <c r="QSH413" s="446"/>
      <c r="QSI413" s="446"/>
      <c r="QSJ413" s="446"/>
      <c r="QSK413" s="446"/>
      <c r="QSL413" s="446"/>
      <c r="QSM413" s="446"/>
      <c r="QSN413" s="446"/>
      <c r="QSO413" s="446"/>
      <c r="QSP413" s="446"/>
      <c r="QSQ413" s="446"/>
      <c r="QSR413" s="446"/>
      <c r="QSS413" s="446"/>
      <c r="QST413" s="446"/>
      <c r="QSU413" s="446"/>
      <c r="QSV413" s="446"/>
      <c r="QSW413" s="446"/>
      <c r="QSX413" s="446"/>
      <c r="QSY413" s="446"/>
      <c r="QSZ413" s="446"/>
      <c r="QTA413" s="446"/>
      <c r="QTB413" s="446"/>
      <c r="QTC413" s="446"/>
      <c r="QTD413" s="446"/>
      <c r="QTE413" s="446"/>
      <c r="QTF413" s="446"/>
      <c r="QTG413" s="446"/>
      <c r="QTH413" s="446"/>
      <c r="QTI413" s="446"/>
      <c r="QTJ413" s="446"/>
      <c r="QTK413" s="446"/>
      <c r="QTL413" s="446"/>
      <c r="QTM413" s="446"/>
      <c r="QTN413" s="446"/>
      <c r="QTO413" s="446"/>
      <c r="QTP413" s="446"/>
      <c r="QTQ413" s="446"/>
      <c r="QTR413" s="446"/>
      <c r="QTS413" s="446"/>
      <c r="QTT413" s="446"/>
      <c r="QTU413" s="446"/>
      <c r="QTV413" s="446"/>
      <c r="QTW413" s="446"/>
      <c r="QTX413" s="446"/>
      <c r="QTY413" s="446"/>
      <c r="QTZ413" s="446"/>
      <c r="QUA413" s="446"/>
      <c r="QUB413" s="446"/>
      <c r="QUC413" s="446"/>
      <c r="QUD413" s="446"/>
      <c r="QUE413" s="446"/>
      <c r="QUF413" s="446"/>
      <c r="QUG413" s="446"/>
      <c r="QUH413" s="446"/>
      <c r="QUI413" s="446"/>
      <c r="QUJ413" s="446"/>
      <c r="QUK413" s="446"/>
      <c r="QUL413" s="446"/>
      <c r="QUM413" s="446"/>
      <c r="QUN413" s="446"/>
      <c r="QUO413" s="446"/>
      <c r="QUP413" s="446"/>
      <c r="QUQ413" s="446"/>
      <c r="QUR413" s="446"/>
      <c r="QUS413" s="446"/>
      <c r="QUT413" s="446"/>
      <c r="QUU413" s="446"/>
      <c r="QUV413" s="446"/>
      <c r="QUW413" s="446"/>
      <c r="QUX413" s="446"/>
      <c r="QUY413" s="446"/>
      <c r="QUZ413" s="446"/>
      <c r="QVA413" s="446"/>
      <c r="QVB413" s="446"/>
      <c r="QVC413" s="446"/>
      <c r="QVD413" s="446"/>
      <c r="QVE413" s="446"/>
      <c r="QVF413" s="446"/>
      <c r="QVG413" s="446"/>
      <c r="QVH413" s="446"/>
      <c r="QVI413" s="446"/>
      <c r="QVJ413" s="446"/>
      <c r="QVK413" s="446"/>
      <c r="QVL413" s="446"/>
      <c r="QVM413" s="446"/>
      <c r="QVN413" s="446"/>
      <c r="QVO413" s="446"/>
      <c r="QVP413" s="446"/>
      <c r="QVQ413" s="446"/>
      <c r="QVR413" s="446"/>
      <c r="QVS413" s="446"/>
      <c r="QVT413" s="446"/>
      <c r="QVU413" s="446"/>
      <c r="QVV413" s="446"/>
      <c r="QVW413" s="446"/>
      <c r="QVX413" s="446"/>
      <c r="QVY413" s="446"/>
      <c r="QVZ413" s="446"/>
      <c r="QWA413" s="446"/>
      <c r="QWB413" s="446"/>
      <c r="QWC413" s="446"/>
      <c r="QWD413" s="446"/>
      <c r="QWE413" s="446"/>
      <c r="QWF413" s="446"/>
      <c r="QWG413" s="446"/>
      <c r="QWH413" s="446"/>
      <c r="QWI413" s="446"/>
      <c r="QWJ413" s="446"/>
      <c r="QWK413" s="446"/>
      <c r="QWL413" s="446"/>
      <c r="QWM413" s="446"/>
      <c r="QWN413" s="446"/>
      <c r="QWO413" s="446"/>
      <c r="QWP413" s="446"/>
      <c r="QWQ413" s="446"/>
      <c r="QWR413" s="446"/>
      <c r="QWS413" s="446"/>
      <c r="QWT413" s="446"/>
      <c r="QWU413" s="446"/>
      <c r="QWV413" s="446"/>
      <c r="QWW413" s="446"/>
      <c r="QWX413" s="446"/>
      <c r="QWY413" s="446"/>
      <c r="QWZ413" s="446"/>
      <c r="QXA413" s="446"/>
      <c r="QXB413" s="446"/>
      <c r="QXC413" s="446"/>
      <c r="QXD413" s="446"/>
      <c r="QXE413" s="446"/>
      <c r="QXF413" s="446"/>
      <c r="QXG413" s="446"/>
      <c r="QXH413" s="446"/>
      <c r="QXI413" s="446"/>
      <c r="QXJ413" s="446"/>
      <c r="QXK413" s="446"/>
      <c r="QXL413" s="446"/>
      <c r="QXM413" s="446"/>
      <c r="QXN413" s="446"/>
      <c r="QXO413" s="446"/>
      <c r="QXP413" s="446"/>
      <c r="QXQ413" s="446"/>
      <c r="QXR413" s="446"/>
      <c r="QXS413" s="446"/>
      <c r="QXT413" s="446"/>
      <c r="QXU413" s="446"/>
      <c r="QXV413" s="446"/>
      <c r="QXW413" s="446"/>
      <c r="QXX413" s="446"/>
      <c r="QXY413" s="446"/>
      <c r="QXZ413" s="446"/>
      <c r="QYA413" s="446"/>
      <c r="QYB413" s="446"/>
      <c r="QYC413" s="446"/>
      <c r="QYD413" s="446"/>
      <c r="QYE413" s="446"/>
      <c r="QYF413" s="446"/>
      <c r="QYG413" s="446"/>
      <c r="QYH413" s="446"/>
      <c r="QYI413" s="446"/>
      <c r="QYJ413" s="446"/>
      <c r="QYK413" s="446"/>
      <c r="QYL413" s="446"/>
      <c r="QYM413" s="446"/>
      <c r="QYN413" s="446"/>
      <c r="QYO413" s="446"/>
      <c r="QYP413" s="446"/>
      <c r="QYQ413" s="446"/>
      <c r="QYR413" s="446"/>
      <c r="QYS413" s="446"/>
      <c r="QYT413" s="446"/>
      <c r="QYU413" s="446"/>
      <c r="QYV413" s="446"/>
      <c r="QYW413" s="446"/>
      <c r="QYX413" s="446"/>
      <c r="QYY413" s="446"/>
      <c r="QYZ413" s="446"/>
      <c r="QZA413" s="446"/>
      <c r="QZB413" s="446"/>
      <c r="QZC413" s="446"/>
      <c r="QZD413" s="446"/>
      <c r="QZE413" s="446"/>
      <c r="QZF413" s="446"/>
      <c r="QZG413" s="446"/>
      <c r="QZH413" s="446"/>
      <c r="QZI413" s="446"/>
      <c r="QZJ413" s="446"/>
      <c r="QZK413" s="446"/>
      <c r="QZL413" s="446"/>
      <c r="QZM413" s="446"/>
      <c r="QZN413" s="446"/>
      <c r="QZO413" s="446"/>
      <c r="QZP413" s="446"/>
      <c r="QZQ413" s="446"/>
      <c r="QZR413" s="446"/>
      <c r="QZS413" s="446"/>
      <c r="QZT413" s="446"/>
      <c r="QZU413" s="446"/>
      <c r="QZV413" s="446"/>
      <c r="QZW413" s="446"/>
      <c r="QZX413" s="446"/>
      <c r="QZY413" s="446"/>
      <c r="QZZ413" s="446"/>
      <c r="RAA413" s="446"/>
      <c r="RAB413" s="446"/>
      <c r="RAC413" s="446"/>
      <c r="RAD413" s="446"/>
      <c r="RAE413" s="446"/>
      <c r="RAF413" s="446"/>
      <c r="RAG413" s="446"/>
      <c r="RAH413" s="446"/>
      <c r="RAI413" s="446"/>
      <c r="RAJ413" s="446"/>
      <c r="RAK413" s="446"/>
      <c r="RAL413" s="446"/>
      <c r="RAM413" s="446"/>
      <c r="RAN413" s="446"/>
      <c r="RAO413" s="446"/>
      <c r="RAP413" s="446"/>
      <c r="RAQ413" s="446"/>
      <c r="RAR413" s="446"/>
      <c r="RAS413" s="446"/>
      <c r="RAT413" s="446"/>
      <c r="RAU413" s="446"/>
      <c r="RAV413" s="446"/>
      <c r="RAW413" s="446"/>
      <c r="RAX413" s="446"/>
      <c r="RAY413" s="446"/>
      <c r="RAZ413" s="446"/>
      <c r="RBA413" s="446"/>
      <c r="RBB413" s="446"/>
      <c r="RBC413" s="446"/>
      <c r="RBD413" s="446"/>
      <c r="RBE413" s="446"/>
      <c r="RBF413" s="446"/>
      <c r="RBG413" s="446"/>
      <c r="RBH413" s="446"/>
      <c r="RBI413" s="446"/>
      <c r="RBJ413" s="446"/>
      <c r="RBK413" s="446"/>
      <c r="RBL413" s="446"/>
      <c r="RBM413" s="446"/>
      <c r="RBN413" s="446"/>
      <c r="RBO413" s="446"/>
      <c r="RBP413" s="446"/>
      <c r="RBQ413" s="446"/>
      <c r="RBR413" s="446"/>
      <c r="RBS413" s="446"/>
      <c r="RBT413" s="446"/>
      <c r="RBU413" s="446"/>
      <c r="RBV413" s="446"/>
      <c r="RBW413" s="446"/>
      <c r="RBX413" s="446"/>
      <c r="RBY413" s="446"/>
      <c r="RBZ413" s="446"/>
      <c r="RCA413" s="446"/>
      <c r="RCB413" s="446"/>
      <c r="RCC413" s="446"/>
      <c r="RCD413" s="446"/>
      <c r="RCE413" s="446"/>
      <c r="RCF413" s="446"/>
      <c r="RCG413" s="446"/>
      <c r="RCH413" s="446"/>
      <c r="RCI413" s="446"/>
      <c r="RCJ413" s="446"/>
      <c r="RCK413" s="446"/>
      <c r="RCL413" s="446"/>
      <c r="RCM413" s="446"/>
      <c r="RCN413" s="446"/>
      <c r="RCO413" s="446"/>
      <c r="RCP413" s="446"/>
      <c r="RCQ413" s="446"/>
      <c r="RCR413" s="446"/>
      <c r="RCS413" s="446"/>
      <c r="RCT413" s="446"/>
      <c r="RCU413" s="446"/>
      <c r="RCV413" s="446"/>
      <c r="RCW413" s="446"/>
      <c r="RCX413" s="446"/>
      <c r="RCY413" s="446"/>
      <c r="RCZ413" s="446"/>
      <c r="RDA413" s="446"/>
      <c r="RDB413" s="446"/>
      <c r="RDC413" s="446"/>
      <c r="RDD413" s="446"/>
      <c r="RDE413" s="446"/>
      <c r="RDF413" s="446"/>
      <c r="RDG413" s="446"/>
      <c r="RDH413" s="446"/>
      <c r="RDI413" s="446"/>
      <c r="RDJ413" s="446"/>
      <c r="RDK413" s="446"/>
      <c r="RDL413" s="446"/>
      <c r="RDM413" s="446"/>
      <c r="RDN413" s="446"/>
      <c r="RDO413" s="446"/>
      <c r="RDP413" s="446"/>
      <c r="RDQ413" s="446"/>
      <c r="RDR413" s="446"/>
      <c r="RDS413" s="446"/>
      <c r="RDT413" s="446"/>
      <c r="RDU413" s="446"/>
      <c r="RDV413" s="446"/>
      <c r="RDW413" s="446"/>
      <c r="RDX413" s="446"/>
      <c r="RDY413" s="446"/>
      <c r="RDZ413" s="446"/>
      <c r="REA413" s="446"/>
      <c r="REB413" s="446"/>
      <c r="REC413" s="446"/>
      <c r="RED413" s="446"/>
      <c r="REE413" s="446"/>
      <c r="REF413" s="446"/>
      <c r="REG413" s="446"/>
      <c r="REH413" s="446"/>
      <c r="REI413" s="446"/>
      <c r="REJ413" s="446"/>
      <c r="REK413" s="446"/>
      <c r="REL413" s="446"/>
      <c r="REM413" s="446"/>
      <c r="REN413" s="446"/>
      <c r="REO413" s="446"/>
      <c r="REP413" s="446"/>
      <c r="REQ413" s="446"/>
      <c r="RER413" s="446"/>
      <c r="RES413" s="446"/>
      <c r="RET413" s="446"/>
      <c r="REU413" s="446"/>
      <c r="REV413" s="446"/>
      <c r="REW413" s="446"/>
      <c r="REX413" s="446"/>
      <c r="REY413" s="446"/>
      <c r="REZ413" s="446"/>
      <c r="RFA413" s="446"/>
      <c r="RFB413" s="446"/>
      <c r="RFC413" s="446"/>
      <c r="RFD413" s="446"/>
      <c r="RFE413" s="446"/>
      <c r="RFF413" s="446"/>
      <c r="RFG413" s="446"/>
      <c r="RFH413" s="446"/>
      <c r="RFI413" s="446"/>
      <c r="RFJ413" s="446"/>
      <c r="RFK413" s="446"/>
      <c r="RFL413" s="446"/>
      <c r="RFM413" s="446"/>
      <c r="RFN413" s="446"/>
      <c r="RFO413" s="446"/>
      <c r="RFP413" s="446"/>
      <c r="RFQ413" s="446"/>
      <c r="RFR413" s="446"/>
      <c r="RFS413" s="446"/>
      <c r="RFT413" s="446"/>
      <c r="RFU413" s="446"/>
      <c r="RFV413" s="446"/>
      <c r="RFW413" s="446"/>
      <c r="RFX413" s="446"/>
      <c r="RFY413" s="446"/>
      <c r="RFZ413" s="446"/>
      <c r="RGA413" s="446"/>
      <c r="RGB413" s="446"/>
      <c r="RGC413" s="446"/>
      <c r="RGD413" s="446"/>
      <c r="RGE413" s="446"/>
      <c r="RGF413" s="446"/>
      <c r="RGG413" s="446"/>
      <c r="RGH413" s="446"/>
      <c r="RGI413" s="446"/>
      <c r="RGJ413" s="446"/>
      <c r="RGK413" s="446"/>
      <c r="RGL413" s="446"/>
      <c r="RGM413" s="446"/>
      <c r="RGN413" s="446"/>
      <c r="RGO413" s="446"/>
      <c r="RGP413" s="446"/>
      <c r="RGQ413" s="446"/>
      <c r="RGR413" s="446"/>
      <c r="RGS413" s="446"/>
      <c r="RGT413" s="446"/>
      <c r="RGU413" s="446"/>
      <c r="RGV413" s="446"/>
      <c r="RGW413" s="446"/>
      <c r="RGX413" s="446"/>
      <c r="RGY413" s="446"/>
      <c r="RGZ413" s="446"/>
      <c r="RHA413" s="446"/>
      <c r="RHB413" s="446"/>
      <c r="RHC413" s="446"/>
      <c r="RHD413" s="446"/>
      <c r="RHE413" s="446"/>
      <c r="RHF413" s="446"/>
      <c r="RHG413" s="446"/>
      <c r="RHH413" s="446"/>
      <c r="RHI413" s="446"/>
      <c r="RHJ413" s="446"/>
      <c r="RHK413" s="446"/>
      <c r="RHL413" s="446"/>
      <c r="RHM413" s="446"/>
      <c r="RHN413" s="446"/>
      <c r="RHO413" s="446"/>
      <c r="RHP413" s="446"/>
      <c r="RHQ413" s="446"/>
      <c r="RHR413" s="446"/>
      <c r="RHS413" s="446"/>
      <c r="RHT413" s="446"/>
      <c r="RHU413" s="446"/>
      <c r="RHV413" s="446"/>
      <c r="RHW413" s="446"/>
      <c r="RHX413" s="446"/>
      <c r="RHY413" s="446"/>
      <c r="RHZ413" s="446"/>
      <c r="RIA413" s="446"/>
      <c r="RIB413" s="446"/>
      <c r="RIC413" s="446"/>
      <c r="RID413" s="446"/>
      <c r="RIE413" s="446"/>
      <c r="RIF413" s="446"/>
      <c r="RIG413" s="446"/>
      <c r="RIH413" s="446"/>
      <c r="RII413" s="446"/>
      <c r="RIJ413" s="446"/>
      <c r="RIK413" s="446"/>
      <c r="RIL413" s="446"/>
      <c r="RIM413" s="446"/>
      <c r="RIN413" s="446"/>
      <c r="RIO413" s="446"/>
      <c r="RIP413" s="446"/>
      <c r="RIQ413" s="446"/>
      <c r="RIR413" s="446"/>
      <c r="RIS413" s="446"/>
      <c r="RIT413" s="446"/>
      <c r="RIU413" s="446"/>
      <c r="RIV413" s="446"/>
      <c r="RIW413" s="446"/>
      <c r="RIX413" s="446"/>
      <c r="RIY413" s="446"/>
      <c r="RIZ413" s="446"/>
      <c r="RJA413" s="446"/>
      <c r="RJB413" s="446"/>
      <c r="RJC413" s="446"/>
      <c r="RJD413" s="446"/>
      <c r="RJE413" s="446"/>
      <c r="RJF413" s="446"/>
      <c r="RJG413" s="446"/>
      <c r="RJH413" s="446"/>
      <c r="RJI413" s="446"/>
      <c r="RJJ413" s="446"/>
      <c r="RJK413" s="446"/>
      <c r="RJL413" s="446"/>
      <c r="RJM413" s="446"/>
      <c r="RJN413" s="446"/>
      <c r="RJO413" s="446"/>
      <c r="RJP413" s="446"/>
      <c r="RJQ413" s="446"/>
      <c r="RJR413" s="446"/>
      <c r="RJS413" s="446"/>
      <c r="RJT413" s="446"/>
      <c r="RJU413" s="446"/>
      <c r="RJV413" s="446"/>
      <c r="RJW413" s="446"/>
      <c r="RJX413" s="446"/>
      <c r="RJY413" s="446"/>
      <c r="RJZ413" s="446"/>
      <c r="RKA413" s="446"/>
      <c r="RKB413" s="446"/>
      <c r="RKC413" s="446"/>
      <c r="RKD413" s="446"/>
      <c r="RKE413" s="446"/>
      <c r="RKF413" s="446"/>
      <c r="RKG413" s="446"/>
      <c r="RKH413" s="446"/>
      <c r="RKI413" s="446"/>
      <c r="RKJ413" s="446"/>
      <c r="RKK413" s="446"/>
      <c r="RKL413" s="446"/>
      <c r="RKM413" s="446"/>
      <c r="RKN413" s="446"/>
      <c r="RKO413" s="446"/>
      <c r="RKP413" s="446"/>
      <c r="RKQ413" s="446"/>
      <c r="RKR413" s="446"/>
      <c r="RKS413" s="446"/>
      <c r="RKT413" s="446"/>
      <c r="RKU413" s="446"/>
      <c r="RKV413" s="446"/>
      <c r="RKW413" s="446"/>
      <c r="RKX413" s="446"/>
      <c r="RKY413" s="446"/>
      <c r="RKZ413" s="446"/>
      <c r="RLA413" s="446"/>
      <c r="RLB413" s="446"/>
      <c r="RLC413" s="446"/>
      <c r="RLD413" s="446"/>
      <c r="RLE413" s="446"/>
      <c r="RLF413" s="446"/>
      <c r="RLG413" s="446"/>
      <c r="RLH413" s="446"/>
      <c r="RLI413" s="446"/>
      <c r="RLJ413" s="446"/>
      <c r="RLK413" s="446"/>
      <c r="RLL413" s="446"/>
      <c r="RLM413" s="446"/>
      <c r="RLN413" s="446"/>
      <c r="RLO413" s="446"/>
      <c r="RLP413" s="446"/>
      <c r="RLQ413" s="446"/>
      <c r="RLR413" s="446"/>
      <c r="RLS413" s="446"/>
      <c r="RLT413" s="446"/>
      <c r="RLU413" s="446"/>
      <c r="RLV413" s="446"/>
      <c r="RLW413" s="446"/>
      <c r="RLX413" s="446"/>
      <c r="RLY413" s="446"/>
      <c r="RLZ413" s="446"/>
      <c r="RMA413" s="446"/>
      <c r="RMB413" s="446"/>
      <c r="RMC413" s="446"/>
      <c r="RMD413" s="446"/>
      <c r="RME413" s="446"/>
      <c r="RMF413" s="446"/>
      <c r="RMG413" s="446"/>
      <c r="RMH413" s="446"/>
      <c r="RMI413" s="446"/>
      <c r="RMJ413" s="446"/>
      <c r="RMK413" s="446"/>
      <c r="RML413" s="446"/>
      <c r="RMM413" s="446"/>
      <c r="RMN413" s="446"/>
      <c r="RMO413" s="446"/>
      <c r="RMP413" s="446"/>
      <c r="RMQ413" s="446"/>
      <c r="RMR413" s="446"/>
      <c r="RMS413" s="446"/>
      <c r="RMT413" s="446"/>
      <c r="RMU413" s="446"/>
      <c r="RMV413" s="446"/>
      <c r="RMW413" s="446"/>
      <c r="RMX413" s="446"/>
      <c r="RMY413" s="446"/>
      <c r="RMZ413" s="446"/>
      <c r="RNA413" s="446"/>
      <c r="RNB413" s="446"/>
      <c r="RNC413" s="446"/>
      <c r="RND413" s="446"/>
      <c r="RNE413" s="446"/>
      <c r="RNF413" s="446"/>
      <c r="RNG413" s="446"/>
      <c r="RNH413" s="446"/>
      <c r="RNI413" s="446"/>
      <c r="RNJ413" s="446"/>
      <c r="RNK413" s="446"/>
      <c r="RNL413" s="446"/>
      <c r="RNM413" s="446"/>
      <c r="RNN413" s="446"/>
      <c r="RNO413" s="446"/>
      <c r="RNP413" s="446"/>
      <c r="RNQ413" s="446"/>
      <c r="RNR413" s="446"/>
      <c r="RNS413" s="446"/>
      <c r="RNT413" s="446"/>
      <c r="RNU413" s="446"/>
      <c r="RNV413" s="446"/>
      <c r="RNW413" s="446"/>
      <c r="RNX413" s="446"/>
      <c r="RNY413" s="446"/>
      <c r="RNZ413" s="446"/>
      <c r="ROA413" s="446"/>
      <c r="ROB413" s="446"/>
      <c r="ROC413" s="446"/>
      <c r="ROD413" s="446"/>
      <c r="ROE413" s="446"/>
      <c r="ROF413" s="446"/>
      <c r="ROG413" s="446"/>
      <c r="ROH413" s="446"/>
      <c r="ROI413" s="446"/>
      <c r="ROJ413" s="446"/>
      <c r="ROK413" s="446"/>
      <c r="ROL413" s="446"/>
      <c r="ROM413" s="446"/>
      <c r="RON413" s="446"/>
      <c r="ROO413" s="446"/>
      <c r="ROP413" s="446"/>
      <c r="ROQ413" s="446"/>
      <c r="ROR413" s="446"/>
      <c r="ROS413" s="446"/>
      <c r="ROT413" s="446"/>
      <c r="ROU413" s="446"/>
      <c r="ROV413" s="446"/>
      <c r="ROW413" s="446"/>
      <c r="ROX413" s="446"/>
      <c r="ROY413" s="446"/>
      <c r="ROZ413" s="446"/>
      <c r="RPA413" s="446"/>
      <c r="RPB413" s="446"/>
      <c r="RPC413" s="446"/>
      <c r="RPD413" s="446"/>
      <c r="RPE413" s="446"/>
      <c r="RPF413" s="446"/>
      <c r="RPG413" s="446"/>
      <c r="RPH413" s="446"/>
      <c r="RPI413" s="446"/>
      <c r="RPJ413" s="446"/>
      <c r="RPK413" s="446"/>
      <c r="RPL413" s="446"/>
      <c r="RPM413" s="446"/>
      <c r="RPN413" s="446"/>
      <c r="RPO413" s="446"/>
      <c r="RPP413" s="446"/>
      <c r="RPQ413" s="446"/>
      <c r="RPR413" s="446"/>
      <c r="RPS413" s="446"/>
      <c r="RPT413" s="446"/>
      <c r="RPU413" s="446"/>
      <c r="RPV413" s="446"/>
      <c r="RPW413" s="446"/>
      <c r="RPX413" s="446"/>
      <c r="RPY413" s="446"/>
      <c r="RPZ413" s="446"/>
      <c r="RQA413" s="446"/>
      <c r="RQB413" s="446"/>
      <c r="RQC413" s="446"/>
      <c r="RQD413" s="446"/>
      <c r="RQE413" s="446"/>
      <c r="RQF413" s="446"/>
      <c r="RQG413" s="446"/>
      <c r="RQH413" s="446"/>
      <c r="RQI413" s="446"/>
      <c r="RQJ413" s="446"/>
      <c r="RQK413" s="446"/>
      <c r="RQL413" s="446"/>
      <c r="RQM413" s="446"/>
      <c r="RQN413" s="446"/>
      <c r="RQO413" s="446"/>
      <c r="RQP413" s="446"/>
      <c r="RQQ413" s="446"/>
      <c r="RQR413" s="446"/>
      <c r="RQS413" s="446"/>
      <c r="RQT413" s="446"/>
      <c r="RQU413" s="446"/>
      <c r="RQV413" s="446"/>
      <c r="RQW413" s="446"/>
      <c r="RQX413" s="446"/>
      <c r="RQY413" s="446"/>
      <c r="RQZ413" s="446"/>
      <c r="RRA413" s="446"/>
      <c r="RRB413" s="446"/>
      <c r="RRC413" s="446"/>
      <c r="RRD413" s="446"/>
      <c r="RRE413" s="446"/>
      <c r="RRF413" s="446"/>
      <c r="RRG413" s="446"/>
      <c r="RRH413" s="446"/>
      <c r="RRI413" s="446"/>
      <c r="RRJ413" s="446"/>
      <c r="RRK413" s="446"/>
      <c r="RRL413" s="446"/>
      <c r="RRM413" s="446"/>
      <c r="RRN413" s="446"/>
      <c r="RRO413" s="446"/>
      <c r="RRP413" s="446"/>
      <c r="RRQ413" s="446"/>
      <c r="RRR413" s="446"/>
      <c r="RRS413" s="446"/>
      <c r="RRT413" s="446"/>
      <c r="RRU413" s="446"/>
      <c r="RRV413" s="446"/>
      <c r="RRW413" s="446"/>
      <c r="RRX413" s="446"/>
      <c r="RRY413" s="446"/>
      <c r="RRZ413" s="446"/>
      <c r="RSA413" s="446"/>
      <c r="RSB413" s="446"/>
      <c r="RSC413" s="446"/>
      <c r="RSD413" s="446"/>
      <c r="RSE413" s="446"/>
      <c r="RSF413" s="446"/>
      <c r="RSG413" s="446"/>
      <c r="RSH413" s="446"/>
      <c r="RSI413" s="446"/>
      <c r="RSJ413" s="446"/>
      <c r="RSK413" s="446"/>
      <c r="RSL413" s="446"/>
      <c r="RSM413" s="446"/>
      <c r="RSN413" s="446"/>
      <c r="RSO413" s="446"/>
      <c r="RSP413" s="446"/>
      <c r="RSQ413" s="446"/>
      <c r="RSR413" s="446"/>
      <c r="RSS413" s="446"/>
      <c r="RST413" s="446"/>
      <c r="RSU413" s="446"/>
      <c r="RSV413" s="446"/>
      <c r="RSW413" s="446"/>
      <c r="RSX413" s="446"/>
      <c r="RSY413" s="446"/>
      <c r="RSZ413" s="446"/>
      <c r="RTA413" s="446"/>
      <c r="RTB413" s="446"/>
      <c r="RTC413" s="446"/>
      <c r="RTD413" s="446"/>
      <c r="RTE413" s="446"/>
      <c r="RTF413" s="446"/>
      <c r="RTG413" s="446"/>
      <c r="RTH413" s="446"/>
      <c r="RTI413" s="446"/>
      <c r="RTJ413" s="446"/>
      <c r="RTK413" s="446"/>
      <c r="RTL413" s="446"/>
      <c r="RTM413" s="446"/>
      <c r="RTN413" s="446"/>
      <c r="RTO413" s="446"/>
      <c r="RTP413" s="446"/>
      <c r="RTQ413" s="446"/>
      <c r="RTR413" s="446"/>
      <c r="RTS413" s="446"/>
      <c r="RTT413" s="446"/>
      <c r="RTU413" s="446"/>
      <c r="RTV413" s="446"/>
      <c r="RTW413" s="446"/>
      <c r="RTX413" s="446"/>
      <c r="RTY413" s="446"/>
      <c r="RTZ413" s="446"/>
      <c r="RUA413" s="446"/>
      <c r="RUB413" s="446"/>
      <c r="RUC413" s="446"/>
      <c r="RUD413" s="446"/>
      <c r="RUE413" s="446"/>
      <c r="RUF413" s="446"/>
      <c r="RUG413" s="446"/>
      <c r="RUH413" s="446"/>
      <c r="RUI413" s="446"/>
      <c r="RUJ413" s="446"/>
      <c r="RUK413" s="446"/>
      <c r="RUL413" s="446"/>
      <c r="RUM413" s="446"/>
      <c r="RUN413" s="446"/>
      <c r="RUO413" s="446"/>
      <c r="RUP413" s="446"/>
      <c r="RUQ413" s="446"/>
      <c r="RUR413" s="446"/>
      <c r="RUS413" s="446"/>
      <c r="RUT413" s="446"/>
      <c r="RUU413" s="446"/>
      <c r="RUV413" s="446"/>
      <c r="RUW413" s="446"/>
      <c r="RUX413" s="446"/>
      <c r="RUY413" s="446"/>
      <c r="RUZ413" s="446"/>
      <c r="RVA413" s="446"/>
      <c r="RVB413" s="446"/>
      <c r="RVC413" s="446"/>
      <c r="RVD413" s="446"/>
      <c r="RVE413" s="446"/>
      <c r="RVF413" s="446"/>
      <c r="RVG413" s="446"/>
      <c r="RVH413" s="446"/>
      <c r="RVI413" s="446"/>
      <c r="RVJ413" s="446"/>
      <c r="RVK413" s="446"/>
      <c r="RVL413" s="446"/>
      <c r="RVM413" s="446"/>
      <c r="RVN413" s="446"/>
      <c r="RVO413" s="446"/>
      <c r="RVP413" s="446"/>
      <c r="RVQ413" s="446"/>
      <c r="RVR413" s="446"/>
      <c r="RVS413" s="446"/>
      <c r="RVT413" s="446"/>
      <c r="RVU413" s="446"/>
      <c r="RVV413" s="446"/>
      <c r="RVW413" s="446"/>
      <c r="RVX413" s="446"/>
      <c r="RVY413" s="446"/>
      <c r="RVZ413" s="446"/>
      <c r="RWA413" s="446"/>
      <c r="RWB413" s="446"/>
      <c r="RWC413" s="446"/>
      <c r="RWD413" s="446"/>
      <c r="RWE413" s="446"/>
      <c r="RWF413" s="446"/>
      <c r="RWG413" s="446"/>
      <c r="RWH413" s="446"/>
      <c r="RWI413" s="446"/>
      <c r="RWJ413" s="446"/>
      <c r="RWK413" s="446"/>
      <c r="RWL413" s="446"/>
      <c r="RWM413" s="446"/>
      <c r="RWN413" s="446"/>
      <c r="RWO413" s="446"/>
      <c r="RWP413" s="446"/>
      <c r="RWQ413" s="446"/>
      <c r="RWR413" s="446"/>
      <c r="RWS413" s="446"/>
      <c r="RWT413" s="446"/>
      <c r="RWU413" s="446"/>
      <c r="RWV413" s="446"/>
      <c r="RWW413" s="446"/>
      <c r="RWX413" s="446"/>
      <c r="RWY413" s="446"/>
      <c r="RWZ413" s="446"/>
      <c r="RXA413" s="446"/>
      <c r="RXB413" s="446"/>
      <c r="RXC413" s="446"/>
      <c r="RXD413" s="446"/>
      <c r="RXE413" s="446"/>
      <c r="RXF413" s="446"/>
      <c r="RXG413" s="446"/>
      <c r="RXH413" s="446"/>
      <c r="RXI413" s="446"/>
      <c r="RXJ413" s="446"/>
      <c r="RXK413" s="446"/>
      <c r="RXL413" s="446"/>
      <c r="RXM413" s="446"/>
      <c r="RXN413" s="446"/>
      <c r="RXO413" s="446"/>
      <c r="RXP413" s="446"/>
      <c r="RXQ413" s="446"/>
      <c r="RXR413" s="446"/>
      <c r="RXS413" s="446"/>
      <c r="RXT413" s="446"/>
      <c r="RXU413" s="446"/>
      <c r="RXV413" s="446"/>
      <c r="RXW413" s="446"/>
      <c r="RXX413" s="446"/>
      <c r="RXY413" s="446"/>
      <c r="RXZ413" s="446"/>
      <c r="RYA413" s="446"/>
      <c r="RYB413" s="446"/>
      <c r="RYC413" s="446"/>
      <c r="RYD413" s="446"/>
      <c r="RYE413" s="446"/>
      <c r="RYF413" s="446"/>
      <c r="RYG413" s="446"/>
      <c r="RYH413" s="446"/>
      <c r="RYI413" s="446"/>
      <c r="RYJ413" s="446"/>
      <c r="RYK413" s="446"/>
      <c r="RYL413" s="446"/>
      <c r="RYM413" s="446"/>
      <c r="RYN413" s="446"/>
      <c r="RYO413" s="446"/>
      <c r="RYP413" s="446"/>
      <c r="RYQ413" s="446"/>
      <c r="RYR413" s="446"/>
      <c r="RYS413" s="446"/>
      <c r="RYT413" s="446"/>
      <c r="RYU413" s="446"/>
      <c r="RYV413" s="446"/>
      <c r="RYW413" s="446"/>
      <c r="RYX413" s="446"/>
      <c r="RYY413" s="446"/>
      <c r="RYZ413" s="446"/>
      <c r="RZA413" s="446"/>
      <c r="RZB413" s="446"/>
      <c r="RZC413" s="446"/>
      <c r="RZD413" s="446"/>
      <c r="RZE413" s="446"/>
      <c r="RZF413" s="446"/>
      <c r="RZG413" s="446"/>
      <c r="RZH413" s="446"/>
      <c r="RZI413" s="446"/>
      <c r="RZJ413" s="446"/>
      <c r="RZK413" s="446"/>
      <c r="RZL413" s="446"/>
      <c r="RZM413" s="446"/>
      <c r="RZN413" s="446"/>
      <c r="RZO413" s="446"/>
      <c r="RZP413" s="446"/>
      <c r="RZQ413" s="446"/>
      <c r="RZR413" s="446"/>
      <c r="RZS413" s="446"/>
      <c r="RZT413" s="446"/>
      <c r="RZU413" s="446"/>
      <c r="RZV413" s="446"/>
      <c r="RZW413" s="446"/>
      <c r="RZX413" s="446"/>
      <c r="RZY413" s="446"/>
      <c r="RZZ413" s="446"/>
      <c r="SAA413" s="446"/>
      <c r="SAB413" s="446"/>
      <c r="SAC413" s="446"/>
      <c r="SAD413" s="446"/>
      <c r="SAE413" s="446"/>
      <c r="SAF413" s="446"/>
      <c r="SAG413" s="446"/>
      <c r="SAH413" s="446"/>
      <c r="SAI413" s="446"/>
      <c r="SAJ413" s="446"/>
      <c r="SAK413" s="446"/>
      <c r="SAL413" s="446"/>
      <c r="SAM413" s="446"/>
      <c r="SAN413" s="446"/>
      <c r="SAO413" s="446"/>
      <c r="SAP413" s="446"/>
      <c r="SAQ413" s="446"/>
      <c r="SAR413" s="446"/>
      <c r="SAS413" s="446"/>
      <c r="SAT413" s="446"/>
      <c r="SAU413" s="446"/>
      <c r="SAV413" s="446"/>
      <c r="SAW413" s="446"/>
      <c r="SAX413" s="446"/>
      <c r="SAY413" s="446"/>
      <c r="SAZ413" s="446"/>
      <c r="SBA413" s="446"/>
      <c r="SBB413" s="446"/>
      <c r="SBC413" s="446"/>
      <c r="SBD413" s="446"/>
      <c r="SBE413" s="446"/>
      <c r="SBF413" s="446"/>
      <c r="SBG413" s="446"/>
      <c r="SBH413" s="446"/>
      <c r="SBI413" s="446"/>
      <c r="SBJ413" s="446"/>
      <c r="SBK413" s="446"/>
      <c r="SBL413" s="446"/>
      <c r="SBM413" s="446"/>
      <c r="SBN413" s="446"/>
      <c r="SBO413" s="446"/>
      <c r="SBP413" s="446"/>
      <c r="SBQ413" s="446"/>
      <c r="SBR413" s="446"/>
      <c r="SBS413" s="446"/>
      <c r="SBT413" s="446"/>
      <c r="SBU413" s="446"/>
      <c r="SBV413" s="446"/>
      <c r="SBW413" s="446"/>
      <c r="SBX413" s="446"/>
      <c r="SBY413" s="446"/>
      <c r="SBZ413" s="446"/>
      <c r="SCA413" s="446"/>
      <c r="SCB413" s="446"/>
      <c r="SCC413" s="446"/>
      <c r="SCD413" s="446"/>
      <c r="SCE413" s="446"/>
      <c r="SCF413" s="446"/>
      <c r="SCG413" s="446"/>
      <c r="SCH413" s="446"/>
      <c r="SCI413" s="446"/>
      <c r="SCJ413" s="446"/>
      <c r="SCK413" s="446"/>
      <c r="SCL413" s="446"/>
      <c r="SCM413" s="446"/>
      <c r="SCN413" s="446"/>
      <c r="SCO413" s="446"/>
      <c r="SCP413" s="446"/>
      <c r="SCQ413" s="446"/>
      <c r="SCR413" s="446"/>
      <c r="SCS413" s="446"/>
      <c r="SCT413" s="446"/>
      <c r="SCU413" s="446"/>
      <c r="SCV413" s="446"/>
      <c r="SCW413" s="446"/>
      <c r="SCX413" s="446"/>
      <c r="SCY413" s="446"/>
      <c r="SCZ413" s="446"/>
      <c r="SDA413" s="446"/>
      <c r="SDB413" s="446"/>
      <c r="SDC413" s="446"/>
      <c r="SDD413" s="446"/>
      <c r="SDE413" s="446"/>
      <c r="SDF413" s="446"/>
      <c r="SDG413" s="446"/>
      <c r="SDH413" s="446"/>
      <c r="SDI413" s="446"/>
      <c r="SDJ413" s="446"/>
      <c r="SDK413" s="446"/>
      <c r="SDL413" s="446"/>
      <c r="SDM413" s="446"/>
      <c r="SDN413" s="446"/>
      <c r="SDO413" s="446"/>
      <c r="SDP413" s="446"/>
      <c r="SDQ413" s="446"/>
      <c r="SDR413" s="446"/>
      <c r="SDS413" s="446"/>
      <c r="SDT413" s="446"/>
      <c r="SDU413" s="446"/>
      <c r="SDV413" s="446"/>
      <c r="SDW413" s="446"/>
      <c r="SDX413" s="446"/>
      <c r="SDY413" s="446"/>
      <c r="SDZ413" s="446"/>
      <c r="SEA413" s="446"/>
      <c r="SEB413" s="446"/>
      <c r="SEC413" s="446"/>
      <c r="SED413" s="446"/>
      <c r="SEE413" s="446"/>
      <c r="SEF413" s="446"/>
      <c r="SEG413" s="446"/>
      <c r="SEH413" s="446"/>
      <c r="SEI413" s="446"/>
      <c r="SEJ413" s="446"/>
      <c r="SEK413" s="446"/>
      <c r="SEL413" s="446"/>
      <c r="SEM413" s="446"/>
      <c r="SEN413" s="446"/>
      <c r="SEO413" s="446"/>
      <c r="SEP413" s="446"/>
      <c r="SEQ413" s="446"/>
      <c r="SER413" s="446"/>
      <c r="SES413" s="446"/>
      <c r="SET413" s="446"/>
      <c r="SEU413" s="446"/>
      <c r="SEV413" s="446"/>
      <c r="SEW413" s="446"/>
      <c r="SEX413" s="446"/>
      <c r="SEY413" s="446"/>
      <c r="SEZ413" s="446"/>
      <c r="SFA413" s="446"/>
      <c r="SFB413" s="446"/>
      <c r="SFC413" s="446"/>
      <c r="SFD413" s="446"/>
      <c r="SFE413" s="446"/>
      <c r="SFF413" s="446"/>
      <c r="SFG413" s="446"/>
      <c r="SFH413" s="446"/>
      <c r="SFI413" s="446"/>
      <c r="SFJ413" s="446"/>
      <c r="SFK413" s="446"/>
      <c r="SFL413" s="446"/>
      <c r="SFM413" s="446"/>
      <c r="SFN413" s="446"/>
      <c r="SFO413" s="446"/>
      <c r="SFP413" s="446"/>
      <c r="SFQ413" s="446"/>
      <c r="SFR413" s="446"/>
      <c r="SFS413" s="446"/>
      <c r="SFT413" s="446"/>
      <c r="SFU413" s="446"/>
      <c r="SFV413" s="446"/>
      <c r="SFW413" s="446"/>
      <c r="SFX413" s="446"/>
      <c r="SFY413" s="446"/>
      <c r="SFZ413" s="446"/>
      <c r="SGA413" s="446"/>
      <c r="SGB413" s="446"/>
      <c r="SGC413" s="446"/>
      <c r="SGD413" s="446"/>
      <c r="SGE413" s="446"/>
      <c r="SGF413" s="446"/>
      <c r="SGG413" s="446"/>
      <c r="SGH413" s="446"/>
      <c r="SGI413" s="446"/>
      <c r="SGJ413" s="446"/>
      <c r="SGK413" s="446"/>
      <c r="SGL413" s="446"/>
      <c r="SGM413" s="446"/>
      <c r="SGN413" s="446"/>
      <c r="SGO413" s="446"/>
      <c r="SGP413" s="446"/>
      <c r="SGQ413" s="446"/>
      <c r="SGR413" s="446"/>
      <c r="SGS413" s="446"/>
      <c r="SGT413" s="446"/>
      <c r="SGU413" s="446"/>
      <c r="SGV413" s="446"/>
      <c r="SGW413" s="446"/>
      <c r="SGX413" s="446"/>
      <c r="SGY413" s="446"/>
      <c r="SGZ413" s="446"/>
      <c r="SHA413" s="446"/>
      <c r="SHB413" s="446"/>
      <c r="SHC413" s="446"/>
      <c r="SHD413" s="446"/>
      <c r="SHE413" s="446"/>
      <c r="SHF413" s="446"/>
      <c r="SHG413" s="446"/>
      <c r="SHH413" s="446"/>
      <c r="SHI413" s="446"/>
      <c r="SHJ413" s="446"/>
      <c r="SHK413" s="446"/>
      <c r="SHL413" s="446"/>
      <c r="SHM413" s="446"/>
      <c r="SHN413" s="446"/>
      <c r="SHO413" s="446"/>
      <c r="SHP413" s="446"/>
      <c r="SHQ413" s="446"/>
      <c r="SHR413" s="446"/>
      <c r="SHS413" s="446"/>
      <c r="SHT413" s="446"/>
      <c r="SHU413" s="446"/>
      <c r="SHV413" s="446"/>
      <c r="SHW413" s="446"/>
      <c r="SHX413" s="446"/>
      <c r="SHY413" s="446"/>
      <c r="SHZ413" s="446"/>
      <c r="SIA413" s="446"/>
      <c r="SIB413" s="446"/>
      <c r="SIC413" s="446"/>
      <c r="SID413" s="446"/>
      <c r="SIE413" s="446"/>
      <c r="SIF413" s="446"/>
      <c r="SIG413" s="446"/>
      <c r="SIH413" s="446"/>
      <c r="SII413" s="446"/>
      <c r="SIJ413" s="446"/>
      <c r="SIK413" s="446"/>
      <c r="SIL413" s="446"/>
      <c r="SIM413" s="446"/>
      <c r="SIN413" s="446"/>
      <c r="SIO413" s="446"/>
      <c r="SIP413" s="446"/>
      <c r="SIQ413" s="446"/>
      <c r="SIR413" s="446"/>
      <c r="SIS413" s="446"/>
      <c r="SIT413" s="446"/>
      <c r="SIU413" s="446"/>
      <c r="SIV413" s="446"/>
      <c r="SIW413" s="446"/>
      <c r="SIX413" s="446"/>
      <c r="SIY413" s="446"/>
      <c r="SIZ413" s="446"/>
      <c r="SJA413" s="446"/>
      <c r="SJB413" s="446"/>
      <c r="SJC413" s="446"/>
      <c r="SJD413" s="446"/>
      <c r="SJE413" s="446"/>
      <c r="SJF413" s="446"/>
      <c r="SJG413" s="446"/>
      <c r="SJH413" s="446"/>
      <c r="SJI413" s="446"/>
      <c r="SJJ413" s="446"/>
      <c r="SJK413" s="446"/>
      <c r="SJL413" s="446"/>
      <c r="SJM413" s="446"/>
      <c r="SJN413" s="446"/>
      <c r="SJO413" s="446"/>
      <c r="SJP413" s="446"/>
      <c r="SJQ413" s="446"/>
      <c r="SJR413" s="446"/>
      <c r="SJS413" s="446"/>
      <c r="SJT413" s="446"/>
      <c r="SJU413" s="446"/>
      <c r="SJV413" s="446"/>
      <c r="SJW413" s="446"/>
      <c r="SJX413" s="446"/>
      <c r="SJY413" s="446"/>
      <c r="SJZ413" s="446"/>
      <c r="SKA413" s="446"/>
      <c r="SKB413" s="446"/>
      <c r="SKC413" s="446"/>
      <c r="SKD413" s="446"/>
      <c r="SKE413" s="446"/>
      <c r="SKF413" s="446"/>
      <c r="SKG413" s="446"/>
      <c r="SKH413" s="446"/>
      <c r="SKI413" s="446"/>
      <c r="SKJ413" s="446"/>
      <c r="SKK413" s="446"/>
      <c r="SKL413" s="446"/>
      <c r="SKM413" s="446"/>
      <c r="SKN413" s="446"/>
      <c r="SKO413" s="446"/>
      <c r="SKP413" s="446"/>
      <c r="SKQ413" s="446"/>
      <c r="SKR413" s="446"/>
      <c r="SKS413" s="446"/>
      <c r="SKT413" s="446"/>
      <c r="SKU413" s="446"/>
      <c r="SKV413" s="446"/>
      <c r="SKW413" s="446"/>
      <c r="SKX413" s="446"/>
      <c r="SKY413" s="446"/>
      <c r="SKZ413" s="446"/>
      <c r="SLA413" s="446"/>
      <c r="SLB413" s="446"/>
      <c r="SLC413" s="446"/>
      <c r="SLD413" s="446"/>
      <c r="SLE413" s="446"/>
      <c r="SLF413" s="446"/>
      <c r="SLG413" s="446"/>
      <c r="SLH413" s="446"/>
      <c r="SLI413" s="446"/>
      <c r="SLJ413" s="446"/>
      <c r="SLK413" s="446"/>
      <c r="SLL413" s="446"/>
      <c r="SLM413" s="446"/>
      <c r="SLN413" s="446"/>
      <c r="SLO413" s="446"/>
      <c r="SLP413" s="446"/>
      <c r="SLQ413" s="446"/>
      <c r="SLR413" s="446"/>
      <c r="SLS413" s="446"/>
      <c r="SLT413" s="446"/>
      <c r="SLU413" s="446"/>
      <c r="SLV413" s="446"/>
      <c r="SLW413" s="446"/>
      <c r="SLX413" s="446"/>
      <c r="SLY413" s="446"/>
      <c r="SLZ413" s="446"/>
      <c r="SMA413" s="446"/>
      <c r="SMB413" s="446"/>
      <c r="SMC413" s="446"/>
      <c r="SMD413" s="446"/>
      <c r="SME413" s="446"/>
      <c r="SMF413" s="446"/>
      <c r="SMG413" s="446"/>
      <c r="SMH413" s="446"/>
      <c r="SMI413" s="446"/>
      <c r="SMJ413" s="446"/>
      <c r="SMK413" s="446"/>
      <c r="SML413" s="446"/>
      <c r="SMM413" s="446"/>
      <c r="SMN413" s="446"/>
      <c r="SMO413" s="446"/>
      <c r="SMP413" s="446"/>
      <c r="SMQ413" s="446"/>
      <c r="SMR413" s="446"/>
      <c r="SMS413" s="446"/>
      <c r="SMT413" s="446"/>
      <c r="SMU413" s="446"/>
      <c r="SMV413" s="446"/>
      <c r="SMW413" s="446"/>
      <c r="SMX413" s="446"/>
      <c r="SMY413" s="446"/>
      <c r="SMZ413" s="446"/>
      <c r="SNA413" s="446"/>
      <c r="SNB413" s="446"/>
      <c r="SNC413" s="446"/>
      <c r="SND413" s="446"/>
      <c r="SNE413" s="446"/>
      <c r="SNF413" s="446"/>
      <c r="SNG413" s="446"/>
      <c r="SNH413" s="446"/>
      <c r="SNI413" s="446"/>
      <c r="SNJ413" s="446"/>
      <c r="SNK413" s="446"/>
      <c r="SNL413" s="446"/>
      <c r="SNM413" s="446"/>
      <c r="SNN413" s="446"/>
      <c r="SNO413" s="446"/>
      <c r="SNP413" s="446"/>
      <c r="SNQ413" s="446"/>
      <c r="SNR413" s="446"/>
      <c r="SNS413" s="446"/>
      <c r="SNT413" s="446"/>
      <c r="SNU413" s="446"/>
      <c r="SNV413" s="446"/>
      <c r="SNW413" s="446"/>
      <c r="SNX413" s="446"/>
      <c r="SNY413" s="446"/>
      <c r="SNZ413" s="446"/>
      <c r="SOA413" s="446"/>
      <c r="SOB413" s="446"/>
      <c r="SOC413" s="446"/>
      <c r="SOD413" s="446"/>
      <c r="SOE413" s="446"/>
      <c r="SOF413" s="446"/>
      <c r="SOG413" s="446"/>
      <c r="SOH413" s="446"/>
      <c r="SOI413" s="446"/>
      <c r="SOJ413" s="446"/>
      <c r="SOK413" s="446"/>
      <c r="SOL413" s="446"/>
      <c r="SOM413" s="446"/>
      <c r="SON413" s="446"/>
      <c r="SOO413" s="446"/>
      <c r="SOP413" s="446"/>
      <c r="SOQ413" s="446"/>
      <c r="SOR413" s="446"/>
      <c r="SOS413" s="446"/>
      <c r="SOT413" s="446"/>
      <c r="SOU413" s="446"/>
      <c r="SOV413" s="446"/>
      <c r="SOW413" s="446"/>
      <c r="SOX413" s="446"/>
      <c r="SOY413" s="446"/>
      <c r="SOZ413" s="446"/>
      <c r="SPA413" s="446"/>
      <c r="SPB413" s="446"/>
      <c r="SPC413" s="446"/>
      <c r="SPD413" s="446"/>
      <c r="SPE413" s="446"/>
      <c r="SPF413" s="446"/>
      <c r="SPG413" s="446"/>
      <c r="SPH413" s="446"/>
      <c r="SPI413" s="446"/>
      <c r="SPJ413" s="446"/>
      <c r="SPK413" s="446"/>
      <c r="SPL413" s="446"/>
      <c r="SPM413" s="446"/>
      <c r="SPN413" s="446"/>
      <c r="SPO413" s="446"/>
      <c r="SPP413" s="446"/>
      <c r="SPQ413" s="446"/>
      <c r="SPR413" s="446"/>
      <c r="SPS413" s="446"/>
      <c r="SPT413" s="446"/>
      <c r="SPU413" s="446"/>
      <c r="SPV413" s="446"/>
      <c r="SPW413" s="446"/>
      <c r="SPX413" s="446"/>
      <c r="SPY413" s="446"/>
      <c r="SPZ413" s="446"/>
      <c r="SQA413" s="446"/>
      <c r="SQB413" s="446"/>
      <c r="SQC413" s="446"/>
      <c r="SQD413" s="446"/>
      <c r="SQE413" s="446"/>
      <c r="SQF413" s="446"/>
      <c r="SQG413" s="446"/>
      <c r="SQH413" s="446"/>
      <c r="SQI413" s="446"/>
      <c r="SQJ413" s="446"/>
      <c r="SQK413" s="446"/>
      <c r="SQL413" s="446"/>
      <c r="SQM413" s="446"/>
      <c r="SQN413" s="446"/>
      <c r="SQO413" s="446"/>
      <c r="SQP413" s="446"/>
      <c r="SQQ413" s="446"/>
      <c r="SQR413" s="446"/>
      <c r="SQS413" s="446"/>
      <c r="SQT413" s="446"/>
      <c r="SQU413" s="446"/>
      <c r="SQV413" s="446"/>
      <c r="SQW413" s="446"/>
      <c r="SQX413" s="446"/>
      <c r="SQY413" s="446"/>
      <c r="SQZ413" s="446"/>
      <c r="SRA413" s="446"/>
      <c r="SRB413" s="446"/>
      <c r="SRC413" s="446"/>
      <c r="SRD413" s="446"/>
      <c r="SRE413" s="446"/>
      <c r="SRF413" s="446"/>
      <c r="SRG413" s="446"/>
      <c r="SRH413" s="446"/>
      <c r="SRI413" s="446"/>
      <c r="SRJ413" s="446"/>
      <c r="SRK413" s="446"/>
      <c r="SRL413" s="446"/>
      <c r="SRM413" s="446"/>
      <c r="SRN413" s="446"/>
      <c r="SRO413" s="446"/>
      <c r="SRP413" s="446"/>
      <c r="SRQ413" s="446"/>
      <c r="SRR413" s="446"/>
      <c r="SRS413" s="446"/>
      <c r="SRT413" s="446"/>
      <c r="SRU413" s="446"/>
      <c r="SRV413" s="446"/>
      <c r="SRW413" s="446"/>
      <c r="SRX413" s="446"/>
      <c r="SRY413" s="446"/>
      <c r="SRZ413" s="446"/>
      <c r="SSA413" s="446"/>
      <c r="SSB413" s="446"/>
      <c r="SSC413" s="446"/>
      <c r="SSD413" s="446"/>
      <c r="SSE413" s="446"/>
      <c r="SSF413" s="446"/>
      <c r="SSG413" s="446"/>
      <c r="SSH413" s="446"/>
      <c r="SSI413" s="446"/>
      <c r="SSJ413" s="446"/>
      <c r="SSK413" s="446"/>
      <c r="SSL413" s="446"/>
      <c r="SSM413" s="446"/>
      <c r="SSN413" s="446"/>
      <c r="SSO413" s="446"/>
      <c r="SSP413" s="446"/>
      <c r="SSQ413" s="446"/>
      <c r="SSR413" s="446"/>
      <c r="SSS413" s="446"/>
      <c r="SST413" s="446"/>
      <c r="SSU413" s="446"/>
      <c r="SSV413" s="446"/>
      <c r="SSW413" s="446"/>
      <c r="SSX413" s="446"/>
      <c r="SSY413" s="446"/>
      <c r="SSZ413" s="446"/>
      <c r="STA413" s="446"/>
      <c r="STB413" s="446"/>
      <c r="STC413" s="446"/>
      <c r="STD413" s="446"/>
      <c r="STE413" s="446"/>
      <c r="STF413" s="446"/>
      <c r="STG413" s="446"/>
      <c r="STH413" s="446"/>
      <c r="STI413" s="446"/>
      <c r="STJ413" s="446"/>
      <c r="STK413" s="446"/>
      <c r="STL413" s="446"/>
      <c r="STM413" s="446"/>
      <c r="STN413" s="446"/>
      <c r="STO413" s="446"/>
      <c r="STP413" s="446"/>
      <c r="STQ413" s="446"/>
      <c r="STR413" s="446"/>
      <c r="STS413" s="446"/>
      <c r="STT413" s="446"/>
      <c r="STU413" s="446"/>
      <c r="STV413" s="446"/>
      <c r="STW413" s="446"/>
      <c r="STX413" s="446"/>
      <c r="STY413" s="446"/>
      <c r="STZ413" s="446"/>
      <c r="SUA413" s="446"/>
      <c r="SUB413" s="446"/>
      <c r="SUC413" s="446"/>
      <c r="SUD413" s="446"/>
      <c r="SUE413" s="446"/>
      <c r="SUF413" s="446"/>
      <c r="SUG413" s="446"/>
      <c r="SUH413" s="446"/>
      <c r="SUI413" s="446"/>
      <c r="SUJ413" s="446"/>
      <c r="SUK413" s="446"/>
      <c r="SUL413" s="446"/>
      <c r="SUM413" s="446"/>
      <c r="SUN413" s="446"/>
      <c r="SUO413" s="446"/>
      <c r="SUP413" s="446"/>
      <c r="SUQ413" s="446"/>
      <c r="SUR413" s="446"/>
      <c r="SUS413" s="446"/>
      <c r="SUT413" s="446"/>
      <c r="SUU413" s="446"/>
      <c r="SUV413" s="446"/>
      <c r="SUW413" s="446"/>
      <c r="SUX413" s="446"/>
      <c r="SUY413" s="446"/>
      <c r="SUZ413" s="446"/>
      <c r="SVA413" s="446"/>
      <c r="SVB413" s="446"/>
      <c r="SVC413" s="446"/>
      <c r="SVD413" s="446"/>
      <c r="SVE413" s="446"/>
      <c r="SVF413" s="446"/>
      <c r="SVG413" s="446"/>
      <c r="SVH413" s="446"/>
      <c r="SVI413" s="446"/>
      <c r="SVJ413" s="446"/>
      <c r="SVK413" s="446"/>
      <c r="SVL413" s="446"/>
      <c r="SVM413" s="446"/>
      <c r="SVN413" s="446"/>
      <c r="SVO413" s="446"/>
      <c r="SVP413" s="446"/>
      <c r="SVQ413" s="446"/>
      <c r="SVR413" s="446"/>
      <c r="SVS413" s="446"/>
      <c r="SVT413" s="446"/>
      <c r="SVU413" s="446"/>
      <c r="SVV413" s="446"/>
      <c r="SVW413" s="446"/>
      <c r="SVX413" s="446"/>
      <c r="SVY413" s="446"/>
      <c r="SVZ413" s="446"/>
      <c r="SWA413" s="446"/>
      <c r="SWB413" s="446"/>
      <c r="SWC413" s="446"/>
      <c r="SWD413" s="446"/>
      <c r="SWE413" s="446"/>
      <c r="SWF413" s="446"/>
      <c r="SWG413" s="446"/>
      <c r="SWH413" s="446"/>
      <c r="SWI413" s="446"/>
      <c r="SWJ413" s="446"/>
      <c r="SWK413" s="446"/>
      <c r="SWL413" s="446"/>
      <c r="SWM413" s="446"/>
      <c r="SWN413" s="446"/>
      <c r="SWO413" s="446"/>
      <c r="SWP413" s="446"/>
      <c r="SWQ413" s="446"/>
      <c r="SWR413" s="446"/>
      <c r="SWS413" s="446"/>
      <c r="SWT413" s="446"/>
      <c r="SWU413" s="446"/>
      <c r="SWV413" s="446"/>
      <c r="SWW413" s="446"/>
      <c r="SWX413" s="446"/>
      <c r="SWY413" s="446"/>
      <c r="SWZ413" s="446"/>
      <c r="SXA413" s="446"/>
      <c r="SXB413" s="446"/>
      <c r="SXC413" s="446"/>
      <c r="SXD413" s="446"/>
      <c r="SXE413" s="446"/>
      <c r="SXF413" s="446"/>
      <c r="SXG413" s="446"/>
      <c r="SXH413" s="446"/>
      <c r="SXI413" s="446"/>
      <c r="SXJ413" s="446"/>
      <c r="SXK413" s="446"/>
      <c r="SXL413" s="446"/>
      <c r="SXM413" s="446"/>
      <c r="SXN413" s="446"/>
      <c r="SXO413" s="446"/>
      <c r="SXP413" s="446"/>
      <c r="SXQ413" s="446"/>
      <c r="SXR413" s="446"/>
      <c r="SXS413" s="446"/>
      <c r="SXT413" s="446"/>
      <c r="SXU413" s="446"/>
      <c r="SXV413" s="446"/>
      <c r="SXW413" s="446"/>
      <c r="SXX413" s="446"/>
      <c r="SXY413" s="446"/>
      <c r="SXZ413" s="446"/>
      <c r="SYA413" s="446"/>
      <c r="SYB413" s="446"/>
      <c r="SYC413" s="446"/>
      <c r="SYD413" s="446"/>
      <c r="SYE413" s="446"/>
      <c r="SYF413" s="446"/>
      <c r="SYG413" s="446"/>
      <c r="SYH413" s="446"/>
      <c r="SYI413" s="446"/>
      <c r="SYJ413" s="446"/>
      <c r="SYK413" s="446"/>
      <c r="SYL413" s="446"/>
      <c r="SYM413" s="446"/>
      <c r="SYN413" s="446"/>
      <c r="SYO413" s="446"/>
      <c r="SYP413" s="446"/>
      <c r="SYQ413" s="446"/>
      <c r="SYR413" s="446"/>
      <c r="SYS413" s="446"/>
      <c r="SYT413" s="446"/>
      <c r="SYU413" s="446"/>
      <c r="SYV413" s="446"/>
      <c r="SYW413" s="446"/>
      <c r="SYX413" s="446"/>
      <c r="SYY413" s="446"/>
      <c r="SYZ413" s="446"/>
      <c r="SZA413" s="446"/>
      <c r="SZB413" s="446"/>
      <c r="SZC413" s="446"/>
      <c r="SZD413" s="446"/>
      <c r="SZE413" s="446"/>
      <c r="SZF413" s="446"/>
      <c r="SZG413" s="446"/>
      <c r="SZH413" s="446"/>
      <c r="SZI413" s="446"/>
      <c r="SZJ413" s="446"/>
      <c r="SZK413" s="446"/>
      <c r="SZL413" s="446"/>
      <c r="SZM413" s="446"/>
      <c r="SZN413" s="446"/>
      <c r="SZO413" s="446"/>
      <c r="SZP413" s="446"/>
      <c r="SZQ413" s="446"/>
      <c r="SZR413" s="446"/>
      <c r="SZS413" s="446"/>
      <c r="SZT413" s="446"/>
      <c r="SZU413" s="446"/>
      <c r="SZV413" s="446"/>
      <c r="SZW413" s="446"/>
      <c r="SZX413" s="446"/>
      <c r="SZY413" s="446"/>
      <c r="SZZ413" s="446"/>
      <c r="TAA413" s="446"/>
      <c r="TAB413" s="446"/>
      <c r="TAC413" s="446"/>
      <c r="TAD413" s="446"/>
      <c r="TAE413" s="446"/>
      <c r="TAF413" s="446"/>
      <c r="TAG413" s="446"/>
      <c r="TAH413" s="446"/>
      <c r="TAI413" s="446"/>
      <c r="TAJ413" s="446"/>
      <c r="TAK413" s="446"/>
      <c r="TAL413" s="446"/>
      <c r="TAM413" s="446"/>
      <c r="TAN413" s="446"/>
      <c r="TAO413" s="446"/>
      <c r="TAP413" s="446"/>
      <c r="TAQ413" s="446"/>
      <c r="TAR413" s="446"/>
      <c r="TAS413" s="446"/>
      <c r="TAT413" s="446"/>
      <c r="TAU413" s="446"/>
      <c r="TAV413" s="446"/>
      <c r="TAW413" s="446"/>
      <c r="TAX413" s="446"/>
      <c r="TAY413" s="446"/>
      <c r="TAZ413" s="446"/>
      <c r="TBA413" s="446"/>
      <c r="TBB413" s="446"/>
      <c r="TBC413" s="446"/>
      <c r="TBD413" s="446"/>
      <c r="TBE413" s="446"/>
      <c r="TBF413" s="446"/>
      <c r="TBG413" s="446"/>
      <c r="TBH413" s="446"/>
      <c r="TBI413" s="446"/>
      <c r="TBJ413" s="446"/>
      <c r="TBK413" s="446"/>
      <c r="TBL413" s="446"/>
      <c r="TBM413" s="446"/>
      <c r="TBN413" s="446"/>
      <c r="TBO413" s="446"/>
      <c r="TBP413" s="446"/>
      <c r="TBQ413" s="446"/>
      <c r="TBR413" s="446"/>
      <c r="TBS413" s="446"/>
      <c r="TBT413" s="446"/>
      <c r="TBU413" s="446"/>
      <c r="TBV413" s="446"/>
      <c r="TBW413" s="446"/>
      <c r="TBX413" s="446"/>
      <c r="TBY413" s="446"/>
      <c r="TBZ413" s="446"/>
      <c r="TCA413" s="446"/>
      <c r="TCB413" s="446"/>
      <c r="TCC413" s="446"/>
      <c r="TCD413" s="446"/>
      <c r="TCE413" s="446"/>
      <c r="TCF413" s="446"/>
      <c r="TCG413" s="446"/>
      <c r="TCH413" s="446"/>
      <c r="TCI413" s="446"/>
      <c r="TCJ413" s="446"/>
      <c r="TCK413" s="446"/>
      <c r="TCL413" s="446"/>
      <c r="TCM413" s="446"/>
      <c r="TCN413" s="446"/>
      <c r="TCO413" s="446"/>
      <c r="TCP413" s="446"/>
      <c r="TCQ413" s="446"/>
      <c r="TCR413" s="446"/>
      <c r="TCS413" s="446"/>
      <c r="TCT413" s="446"/>
      <c r="TCU413" s="446"/>
      <c r="TCV413" s="446"/>
      <c r="TCW413" s="446"/>
      <c r="TCX413" s="446"/>
      <c r="TCY413" s="446"/>
      <c r="TCZ413" s="446"/>
      <c r="TDA413" s="446"/>
      <c r="TDB413" s="446"/>
      <c r="TDC413" s="446"/>
      <c r="TDD413" s="446"/>
      <c r="TDE413" s="446"/>
      <c r="TDF413" s="446"/>
      <c r="TDG413" s="446"/>
      <c r="TDH413" s="446"/>
      <c r="TDI413" s="446"/>
      <c r="TDJ413" s="446"/>
      <c r="TDK413" s="446"/>
      <c r="TDL413" s="446"/>
      <c r="TDM413" s="446"/>
      <c r="TDN413" s="446"/>
      <c r="TDO413" s="446"/>
      <c r="TDP413" s="446"/>
      <c r="TDQ413" s="446"/>
      <c r="TDR413" s="446"/>
      <c r="TDS413" s="446"/>
      <c r="TDT413" s="446"/>
      <c r="TDU413" s="446"/>
      <c r="TDV413" s="446"/>
      <c r="TDW413" s="446"/>
      <c r="TDX413" s="446"/>
      <c r="TDY413" s="446"/>
      <c r="TDZ413" s="446"/>
      <c r="TEA413" s="446"/>
      <c r="TEB413" s="446"/>
      <c r="TEC413" s="446"/>
      <c r="TED413" s="446"/>
      <c r="TEE413" s="446"/>
      <c r="TEF413" s="446"/>
      <c r="TEG413" s="446"/>
      <c r="TEH413" s="446"/>
      <c r="TEI413" s="446"/>
      <c r="TEJ413" s="446"/>
      <c r="TEK413" s="446"/>
      <c r="TEL413" s="446"/>
      <c r="TEM413" s="446"/>
      <c r="TEN413" s="446"/>
      <c r="TEO413" s="446"/>
      <c r="TEP413" s="446"/>
      <c r="TEQ413" s="446"/>
      <c r="TER413" s="446"/>
      <c r="TES413" s="446"/>
      <c r="TET413" s="446"/>
      <c r="TEU413" s="446"/>
      <c r="TEV413" s="446"/>
      <c r="TEW413" s="446"/>
      <c r="TEX413" s="446"/>
      <c r="TEY413" s="446"/>
      <c r="TEZ413" s="446"/>
      <c r="TFA413" s="446"/>
      <c r="TFB413" s="446"/>
      <c r="TFC413" s="446"/>
      <c r="TFD413" s="446"/>
      <c r="TFE413" s="446"/>
      <c r="TFF413" s="446"/>
      <c r="TFG413" s="446"/>
      <c r="TFH413" s="446"/>
      <c r="TFI413" s="446"/>
      <c r="TFJ413" s="446"/>
      <c r="TFK413" s="446"/>
      <c r="TFL413" s="446"/>
      <c r="TFM413" s="446"/>
      <c r="TFN413" s="446"/>
      <c r="TFO413" s="446"/>
      <c r="TFP413" s="446"/>
      <c r="TFQ413" s="446"/>
      <c r="TFR413" s="446"/>
      <c r="TFS413" s="446"/>
      <c r="TFT413" s="446"/>
      <c r="TFU413" s="446"/>
      <c r="TFV413" s="446"/>
      <c r="TFW413" s="446"/>
      <c r="TFX413" s="446"/>
      <c r="TFY413" s="446"/>
      <c r="TFZ413" s="446"/>
      <c r="TGA413" s="446"/>
      <c r="TGB413" s="446"/>
      <c r="TGC413" s="446"/>
      <c r="TGD413" s="446"/>
      <c r="TGE413" s="446"/>
      <c r="TGF413" s="446"/>
      <c r="TGG413" s="446"/>
      <c r="TGH413" s="446"/>
      <c r="TGI413" s="446"/>
      <c r="TGJ413" s="446"/>
      <c r="TGK413" s="446"/>
      <c r="TGL413" s="446"/>
      <c r="TGM413" s="446"/>
      <c r="TGN413" s="446"/>
      <c r="TGO413" s="446"/>
      <c r="TGP413" s="446"/>
      <c r="TGQ413" s="446"/>
      <c r="TGR413" s="446"/>
      <c r="TGS413" s="446"/>
      <c r="TGT413" s="446"/>
      <c r="TGU413" s="446"/>
      <c r="TGV413" s="446"/>
      <c r="TGW413" s="446"/>
      <c r="TGX413" s="446"/>
      <c r="TGY413" s="446"/>
      <c r="TGZ413" s="446"/>
      <c r="THA413" s="446"/>
      <c r="THB413" s="446"/>
      <c r="THC413" s="446"/>
      <c r="THD413" s="446"/>
      <c r="THE413" s="446"/>
      <c r="THF413" s="446"/>
      <c r="THG413" s="446"/>
      <c r="THH413" s="446"/>
      <c r="THI413" s="446"/>
      <c r="THJ413" s="446"/>
      <c r="THK413" s="446"/>
      <c r="THL413" s="446"/>
      <c r="THM413" s="446"/>
      <c r="THN413" s="446"/>
      <c r="THO413" s="446"/>
      <c r="THP413" s="446"/>
      <c r="THQ413" s="446"/>
      <c r="THR413" s="446"/>
      <c r="THS413" s="446"/>
      <c r="THT413" s="446"/>
      <c r="THU413" s="446"/>
      <c r="THV413" s="446"/>
      <c r="THW413" s="446"/>
      <c r="THX413" s="446"/>
      <c r="THY413" s="446"/>
      <c r="THZ413" s="446"/>
      <c r="TIA413" s="446"/>
      <c r="TIB413" s="446"/>
      <c r="TIC413" s="446"/>
      <c r="TID413" s="446"/>
      <c r="TIE413" s="446"/>
      <c r="TIF413" s="446"/>
      <c r="TIG413" s="446"/>
      <c r="TIH413" s="446"/>
      <c r="TII413" s="446"/>
      <c r="TIJ413" s="446"/>
      <c r="TIK413" s="446"/>
      <c r="TIL413" s="446"/>
      <c r="TIM413" s="446"/>
      <c r="TIN413" s="446"/>
      <c r="TIO413" s="446"/>
      <c r="TIP413" s="446"/>
      <c r="TIQ413" s="446"/>
      <c r="TIR413" s="446"/>
      <c r="TIS413" s="446"/>
      <c r="TIT413" s="446"/>
      <c r="TIU413" s="446"/>
      <c r="TIV413" s="446"/>
      <c r="TIW413" s="446"/>
      <c r="TIX413" s="446"/>
      <c r="TIY413" s="446"/>
      <c r="TIZ413" s="446"/>
      <c r="TJA413" s="446"/>
      <c r="TJB413" s="446"/>
      <c r="TJC413" s="446"/>
      <c r="TJD413" s="446"/>
      <c r="TJE413" s="446"/>
      <c r="TJF413" s="446"/>
      <c r="TJG413" s="446"/>
      <c r="TJH413" s="446"/>
      <c r="TJI413" s="446"/>
      <c r="TJJ413" s="446"/>
      <c r="TJK413" s="446"/>
      <c r="TJL413" s="446"/>
      <c r="TJM413" s="446"/>
      <c r="TJN413" s="446"/>
      <c r="TJO413" s="446"/>
      <c r="TJP413" s="446"/>
      <c r="TJQ413" s="446"/>
      <c r="TJR413" s="446"/>
      <c r="TJS413" s="446"/>
      <c r="TJT413" s="446"/>
      <c r="TJU413" s="446"/>
      <c r="TJV413" s="446"/>
      <c r="TJW413" s="446"/>
      <c r="TJX413" s="446"/>
      <c r="TJY413" s="446"/>
      <c r="TJZ413" s="446"/>
      <c r="TKA413" s="446"/>
      <c r="TKB413" s="446"/>
      <c r="TKC413" s="446"/>
      <c r="TKD413" s="446"/>
      <c r="TKE413" s="446"/>
      <c r="TKF413" s="446"/>
      <c r="TKG413" s="446"/>
      <c r="TKH413" s="446"/>
      <c r="TKI413" s="446"/>
      <c r="TKJ413" s="446"/>
      <c r="TKK413" s="446"/>
      <c r="TKL413" s="446"/>
      <c r="TKM413" s="446"/>
      <c r="TKN413" s="446"/>
      <c r="TKO413" s="446"/>
      <c r="TKP413" s="446"/>
      <c r="TKQ413" s="446"/>
      <c r="TKR413" s="446"/>
      <c r="TKS413" s="446"/>
      <c r="TKT413" s="446"/>
      <c r="TKU413" s="446"/>
      <c r="TKV413" s="446"/>
      <c r="TKW413" s="446"/>
      <c r="TKX413" s="446"/>
      <c r="TKY413" s="446"/>
      <c r="TKZ413" s="446"/>
      <c r="TLA413" s="446"/>
      <c r="TLB413" s="446"/>
      <c r="TLC413" s="446"/>
      <c r="TLD413" s="446"/>
      <c r="TLE413" s="446"/>
      <c r="TLF413" s="446"/>
      <c r="TLG413" s="446"/>
      <c r="TLH413" s="446"/>
      <c r="TLI413" s="446"/>
      <c r="TLJ413" s="446"/>
      <c r="TLK413" s="446"/>
      <c r="TLL413" s="446"/>
      <c r="TLM413" s="446"/>
      <c r="TLN413" s="446"/>
      <c r="TLO413" s="446"/>
      <c r="TLP413" s="446"/>
      <c r="TLQ413" s="446"/>
      <c r="TLR413" s="446"/>
      <c r="TLS413" s="446"/>
      <c r="TLT413" s="446"/>
      <c r="TLU413" s="446"/>
      <c r="TLV413" s="446"/>
      <c r="TLW413" s="446"/>
      <c r="TLX413" s="446"/>
      <c r="TLY413" s="446"/>
      <c r="TLZ413" s="446"/>
      <c r="TMA413" s="446"/>
      <c r="TMB413" s="446"/>
      <c r="TMC413" s="446"/>
      <c r="TMD413" s="446"/>
      <c r="TME413" s="446"/>
      <c r="TMF413" s="446"/>
      <c r="TMG413" s="446"/>
      <c r="TMH413" s="446"/>
      <c r="TMI413" s="446"/>
      <c r="TMJ413" s="446"/>
      <c r="TMK413" s="446"/>
      <c r="TML413" s="446"/>
      <c r="TMM413" s="446"/>
      <c r="TMN413" s="446"/>
      <c r="TMO413" s="446"/>
      <c r="TMP413" s="446"/>
      <c r="TMQ413" s="446"/>
      <c r="TMR413" s="446"/>
      <c r="TMS413" s="446"/>
      <c r="TMT413" s="446"/>
      <c r="TMU413" s="446"/>
      <c r="TMV413" s="446"/>
      <c r="TMW413" s="446"/>
      <c r="TMX413" s="446"/>
      <c r="TMY413" s="446"/>
      <c r="TMZ413" s="446"/>
      <c r="TNA413" s="446"/>
      <c r="TNB413" s="446"/>
      <c r="TNC413" s="446"/>
      <c r="TND413" s="446"/>
      <c r="TNE413" s="446"/>
      <c r="TNF413" s="446"/>
      <c r="TNG413" s="446"/>
      <c r="TNH413" s="446"/>
      <c r="TNI413" s="446"/>
      <c r="TNJ413" s="446"/>
      <c r="TNK413" s="446"/>
      <c r="TNL413" s="446"/>
      <c r="TNM413" s="446"/>
      <c r="TNN413" s="446"/>
      <c r="TNO413" s="446"/>
      <c r="TNP413" s="446"/>
      <c r="TNQ413" s="446"/>
      <c r="TNR413" s="446"/>
      <c r="TNS413" s="446"/>
      <c r="TNT413" s="446"/>
      <c r="TNU413" s="446"/>
      <c r="TNV413" s="446"/>
      <c r="TNW413" s="446"/>
      <c r="TNX413" s="446"/>
      <c r="TNY413" s="446"/>
      <c r="TNZ413" s="446"/>
      <c r="TOA413" s="446"/>
      <c r="TOB413" s="446"/>
      <c r="TOC413" s="446"/>
      <c r="TOD413" s="446"/>
      <c r="TOE413" s="446"/>
      <c r="TOF413" s="446"/>
      <c r="TOG413" s="446"/>
      <c r="TOH413" s="446"/>
      <c r="TOI413" s="446"/>
      <c r="TOJ413" s="446"/>
      <c r="TOK413" s="446"/>
      <c r="TOL413" s="446"/>
      <c r="TOM413" s="446"/>
      <c r="TON413" s="446"/>
      <c r="TOO413" s="446"/>
      <c r="TOP413" s="446"/>
      <c r="TOQ413" s="446"/>
      <c r="TOR413" s="446"/>
      <c r="TOS413" s="446"/>
      <c r="TOT413" s="446"/>
      <c r="TOU413" s="446"/>
      <c r="TOV413" s="446"/>
      <c r="TOW413" s="446"/>
      <c r="TOX413" s="446"/>
      <c r="TOY413" s="446"/>
      <c r="TOZ413" s="446"/>
      <c r="TPA413" s="446"/>
      <c r="TPB413" s="446"/>
      <c r="TPC413" s="446"/>
      <c r="TPD413" s="446"/>
      <c r="TPE413" s="446"/>
      <c r="TPF413" s="446"/>
      <c r="TPG413" s="446"/>
      <c r="TPH413" s="446"/>
      <c r="TPI413" s="446"/>
      <c r="TPJ413" s="446"/>
      <c r="TPK413" s="446"/>
      <c r="TPL413" s="446"/>
      <c r="TPM413" s="446"/>
      <c r="TPN413" s="446"/>
      <c r="TPO413" s="446"/>
      <c r="TPP413" s="446"/>
      <c r="TPQ413" s="446"/>
      <c r="TPR413" s="446"/>
      <c r="TPS413" s="446"/>
      <c r="TPT413" s="446"/>
      <c r="TPU413" s="446"/>
      <c r="TPV413" s="446"/>
      <c r="TPW413" s="446"/>
      <c r="TPX413" s="446"/>
      <c r="TPY413" s="446"/>
      <c r="TPZ413" s="446"/>
      <c r="TQA413" s="446"/>
      <c r="TQB413" s="446"/>
      <c r="TQC413" s="446"/>
      <c r="TQD413" s="446"/>
      <c r="TQE413" s="446"/>
      <c r="TQF413" s="446"/>
      <c r="TQG413" s="446"/>
      <c r="TQH413" s="446"/>
      <c r="TQI413" s="446"/>
      <c r="TQJ413" s="446"/>
      <c r="TQK413" s="446"/>
      <c r="TQL413" s="446"/>
      <c r="TQM413" s="446"/>
      <c r="TQN413" s="446"/>
      <c r="TQO413" s="446"/>
      <c r="TQP413" s="446"/>
      <c r="TQQ413" s="446"/>
      <c r="TQR413" s="446"/>
      <c r="TQS413" s="446"/>
      <c r="TQT413" s="446"/>
      <c r="TQU413" s="446"/>
      <c r="TQV413" s="446"/>
      <c r="TQW413" s="446"/>
      <c r="TQX413" s="446"/>
      <c r="TQY413" s="446"/>
      <c r="TQZ413" s="446"/>
      <c r="TRA413" s="446"/>
      <c r="TRB413" s="446"/>
      <c r="TRC413" s="446"/>
      <c r="TRD413" s="446"/>
      <c r="TRE413" s="446"/>
      <c r="TRF413" s="446"/>
      <c r="TRG413" s="446"/>
      <c r="TRH413" s="446"/>
      <c r="TRI413" s="446"/>
      <c r="TRJ413" s="446"/>
      <c r="TRK413" s="446"/>
      <c r="TRL413" s="446"/>
      <c r="TRM413" s="446"/>
      <c r="TRN413" s="446"/>
      <c r="TRO413" s="446"/>
      <c r="TRP413" s="446"/>
      <c r="TRQ413" s="446"/>
      <c r="TRR413" s="446"/>
      <c r="TRS413" s="446"/>
      <c r="TRT413" s="446"/>
      <c r="TRU413" s="446"/>
      <c r="TRV413" s="446"/>
      <c r="TRW413" s="446"/>
      <c r="TRX413" s="446"/>
      <c r="TRY413" s="446"/>
      <c r="TRZ413" s="446"/>
      <c r="TSA413" s="446"/>
      <c r="TSB413" s="446"/>
      <c r="TSC413" s="446"/>
      <c r="TSD413" s="446"/>
      <c r="TSE413" s="446"/>
      <c r="TSF413" s="446"/>
      <c r="TSG413" s="446"/>
      <c r="TSH413" s="446"/>
      <c r="TSI413" s="446"/>
      <c r="TSJ413" s="446"/>
      <c r="TSK413" s="446"/>
      <c r="TSL413" s="446"/>
      <c r="TSM413" s="446"/>
      <c r="TSN413" s="446"/>
      <c r="TSO413" s="446"/>
      <c r="TSP413" s="446"/>
      <c r="TSQ413" s="446"/>
      <c r="TSR413" s="446"/>
      <c r="TSS413" s="446"/>
      <c r="TST413" s="446"/>
      <c r="TSU413" s="446"/>
      <c r="TSV413" s="446"/>
      <c r="TSW413" s="446"/>
      <c r="TSX413" s="446"/>
      <c r="TSY413" s="446"/>
      <c r="TSZ413" s="446"/>
      <c r="TTA413" s="446"/>
      <c r="TTB413" s="446"/>
      <c r="TTC413" s="446"/>
      <c r="TTD413" s="446"/>
      <c r="TTE413" s="446"/>
      <c r="TTF413" s="446"/>
      <c r="TTG413" s="446"/>
      <c r="TTH413" s="446"/>
      <c r="TTI413" s="446"/>
      <c r="TTJ413" s="446"/>
      <c r="TTK413" s="446"/>
      <c r="TTL413" s="446"/>
      <c r="TTM413" s="446"/>
      <c r="TTN413" s="446"/>
      <c r="TTO413" s="446"/>
      <c r="TTP413" s="446"/>
      <c r="TTQ413" s="446"/>
      <c r="TTR413" s="446"/>
      <c r="TTS413" s="446"/>
      <c r="TTT413" s="446"/>
      <c r="TTU413" s="446"/>
      <c r="TTV413" s="446"/>
      <c r="TTW413" s="446"/>
      <c r="TTX413" s="446"/>
      <c r="TTY413" s="446"/>
      <c r="TTZ413" s="446"/>
      <c r="TUA413" s="446"/>
      <c r="TUB413" s="446"/>
      <c r="TUC413" s="446"/>
      <c r="TUD413" s="446"/>
      <c r="TUE413" s="446"/>
      <c r="TUF413" s="446"/>
      <c r="TUG413" s="446"/>
      <c r="TUH413" s="446"/>
      <c r="TUI413" s="446"/>
      <c r="TUJ413" s="446"/>
      <c r="TUK413" s="446"/>
      <c r="TUL413" s="446"/>
      <c r="TUM413" s="446"/>
      <c r="TUN413" s="446"/>
      <c r="TUO413" s="446"/>
      <c r="TUP413" s="446"/>
      <c r="TUQ413" s="446"/>
      <c r="TUR413" s="446"/>
      <c r="TUS413" s="446"/>
      <c r="TUT413" s="446"/>
      <c r="TUU413" s="446"/>
      <c r="TUV413" s="446"/>
      <c r="TUW413" s="446"/>
      <c r="TUX413" s="446"/>
      <c r="TUY413" s="446"/>
      <c r="TUZ413" s="446"/>
      <c r="TVA413" s="446"/>
      <c r="TVB413" s="446"/>
      <c r="TVC413" s="446"/>
      <c r="TVD413" s="446"/>
      <c r="TVE413" s="446"/>
      <c r="TVF413" s="446"/>
      <c r="TVG413" s="446"/>
      <c r="TVH413" s="446"/>
      <c r="TVI413" s="446"/>
      <c r="TVJ413" s="446"/>
      <c r="TVK413" s="446"/>
      <c r="TVL413" s="446"/>
      <c r="TVM413" s="446"/>
      <c r="TVN413" s="446"/>
      <c r="TVO413" s="446"/>
      <c r="TVP413" s="446"/>
      <c r="TVQ413" s="446"/>
      <c r="TVR413" s="446"/>
      <c r="TVS413" s="446"/>
      <c r="TVT413" s="446"/>
      <c r="TVU413" s="446"/>
      <c r="TVV413" s="446"/>
      <c r="TVW413" s="446"/>
      <c r="TVX413" s="446"/>
      <c r="TVY413" s="446"/>
      <c r="TVZ413" s="446"/>
      <c r="TWA413" s="446"/>
      <c r="TWB413" s="446"/>
      <c r="TWC413" s="446"/>
      <c r="TWD413" s="446"/>
      <c r="TWE413" s="446"/>
      <c r="TWF413" s="446"/>
      <c r="TWG413" s="446"/>
      <c r="TWH413" s="446"/>
      <c r="TWI413" s="446"/>
      <c r="TWJ413" s="446"/>
      <c r="TWK413" s="446"/>
      <c r="TWL413" s="446"/>
      <c r="TWM413" s="446"/>
      <c r="TWN413" s="446"/>
      <c r="TWO413" s="446"/>
      <c r="TWP413" s="446"/>
      <c r="TWQ413" s="446"/>
      <c r="TWR413" s="446"/>
      <c r="TWS413" s="446"/>
      <c r="TWT413" s="446"/>
      <c r="TWU413" s="446"/>
      <c r="TWV413" s="446"/>
      <c r="TWW413" s="446"/>
      <c r="TWX413" s="446"/>
      <c r="TWY413" s="446"/>
      <c r="TWZ413" s="446"/>
      <c r="TXA413" s="446"/>
      <c r="TXB413" s="446"/>
      <c r="TXC413" s="446"/>
      <c r="TXD413" s="446"/>
      <c r="TXE413" s="446"/>
      <c r="TXF413" s="446"/>
      <c r="TXG413" s="446"/>
      <c r="TXH413" s="446"/>
      <c r="TXI413" s="446"/>
      <c r="TXJ413" s="446"/>
      <c r="TXK413" s="446"/>
      <c r="TXL413" s="446"/>
      <c r="TXM413" s="446"/>
      <c r="TXN413" s="446"/>
      <c r="TXO413" s="446"/>
      <c r="TXP413" s="446"/>
      <c r="TXQ413" s="446"/>
      <c r="TXR413" s="446"/>
      <c r="TXS413" s="446"/>
      <c r="TXT413" s="446"/>
      <c r="TXU413" s="446"/>
      <c r="TXV413" s="446"/>
      <c r="TXW413" s="446"/>
      <c r="TXX413" s="446"/>
      <c r="TXY413" s="446"/>
      <c r="TXZ413" s="446"/>
      <c r="TYA413" s="446"/>
      <c r="TYB413" s="446"/>
      <c r="TYC413" s="446"/>
      <c r="TYD413" s="446"/>
      <c r="TYE413" s="446"/>
      <c r="TYF413" s="446"/>
      <c r="TYG413" s="446"/>
      <c r="TYH413" s="446"/>
      <c r="TYI413" s="446"/>
      <c r="TYJ413" s="446"/>
      <c r="TYK413" s="446"/>
      <c r="TYL413" s="446"/>
      <c r="TYM413" s="446"/>
      <c r="TYN413" s="446"/>
      <c r="TYO413" s="446"/>
      <c r="TYP413" s="446"/>
      <c r="TYQ413" s="446"/>
      <c r="TYR413" s="446"/>
      <c r="TYS413" s="446"/>
      <c r="TYT413" s="446"/>
      <c r="TYU413" s="446"/>
      <c r="TYV413" s="446"/>
      <c r="TYW413" s="446"/>
      <c r="TYX413" s="446"/>
      <c r="TYY413" s="446"/>
      <c r="TYZ413" s="446"/>
      <c r="TZA413" s="446"/>
      <c r="TZB413" s="446"/>
      <c r="TZC413" s="446"/>
      <c r="TZD413" s="446"/>
      <c r="TZE413" s="446"/>
      <c r="TZF413" s="446"/>
      <c r="TZG413" s="446"/>
      <c r="TZH413" s="446"/>
      <c r="TZI413" s="446"/>
      <c r="TZJ413" s="446"/>
      <c r="TZK413" s="446"/>
      <c r="TZL413" s="446"/>
      <c r="TZM413" s="446"/>
      <c r="TZN413" s="446"/>
      <c r="TZO413" s="446"/>
      <c r="TZP413" s="446"/>
      <c r="TZQ413" s="446"/>
      <c r="TZR413" s="446"/>
      <c r="TZS413" s="446"/>
      <c r="TZT413" s="446"/>
      <c r="TZU413" s="446"/>
      <c r="TZV413" s="446"/>
      <c r="TZW413" s="446"/>
      <c r="TZX413" s="446"/>
      <c r="TZY413" s="446"/>
      <c r="TZZ413" s="446"/>
      <c r="UAA413" s="446"/>
      <c r="UAB413" s="446"/>
      <c r="UAC413" s="446"/>
      <c r="UAD413" s="446"/>
      <c r="UAE413" s="446"/>
      <c r="UAF413" s="446"/>
      <c r="UAG413" s="446"/>
      <c r="UAH413" s="446"/>
      <c r="UAI413" s="446"/>
      <c r="UAJ413" s="446"/>
      <c r="UAK413" s="446"/>
      <c r="UAL413" s="446"/>
      <c r="UAM413" s="446"/>
      <c r="UAN413" s="446"/>
      <c r="UAO413" s="446"/>
      <c r="UAP413" s="446"/>
      <c r="UAQ413" s="446"/>
      <c r="UAR413" s="446"/>
      <c r="UAS413" s="446"/>
      <c r="UAT413" s="446"/>
      <c r="UAU413" s="446"/>
      <c r="UAV413" s="446"/>
      <c r="UAW413" s="446"/>
      <c r="UAX413" s="446"/>
      <c r="UAY413" s="446"/>
      <c r="UAZ413" s="446"/>
      <c r="UBA413" s="446"/>
      <c r="UBB413" s="446"/>
      <c r="UBC413" s="446"/>
      <c r="UBD413" s="446"/>
      <c r="UBE413" s="446"/>
      <c r="UBF413" s="446"/>
      <c r="UBG413" s="446"/>
      <c r="UBH413" s="446"/>
      <c r="UBI413" s="446"/>
      <c r="UBJ413" s="446"/>
      <c r="UBK413" s="446"/>
      <c r="UBL413" s="446"/>
      <c r="UBM413" s="446"/>
      <c r="UBN413" s="446"/>
      <c r="UBO413" s="446"/>
      <c r="UBP413" s="446"/>
      <c r="UBQ413" s="446"/>
      <c r="UBR413" s="446"/>
      <c r="UBS413" s="446"/>
      <c r="UBT413" s="446"/>
      <c r="UBU413" s="446"/>
      <c r="UBV413" s="446"/>
      <c r="UBW413" s="446"/>
      <c r="UBX413" s="446"/>
      <c r="UBY413" s="446"/>
      <c r="UBZ413" s="446"/>
      <c r="UCA413" s="446"/>
      <c r="UCB413" s="446"/>
      <c r="UCC413" s="446"/>
      <c r="UCD413" s="446"/>
      <c r="UCE413" s="446"/>
      <c r="UCF413" s="446"/>
      <c r="UCG413" s="446"/>
      <c r="UCH413" s="446"/>
      <c r="UCI413" s="446"/>
      <c r="UCJ413" s="446"/>
      <c r="UCK413" s="446"/>
      <c r="UCL413" s="446"/>
      <c r="UCM413" s="446"/>
      <c r="UCN413" s="446"/>
      <c r="UCO413" s="446"/>
      <c r="UCP413" s="446"/>
      <c r="UCQ413" s="446"/>
      <c r="UCR413" s="446"/>
      <c r="UCS413" s="446"/>
      <c r="UCT413" s="446"/>
      <c r="UCU413" s="446"/>
      <c r="UCV413" s="446"/>
      <c r="UCW413" s="446"/>
      <c r="UCX413" s="446"/>
      <c r="UCY413" s="446"/>
      <c r="UCZ413" s="446"/>
      <c r="UDA413" s="446"/>
      <c r="UDB413" s="446"/>
      <c r="UDC413" s="446"/>
      <c r="UDD413" s="446"/>
      <c r="UDE413" s="446"/>
      <c r="UDF413" s="446"/>
      <c r="UDG413" s="446"/>
      <c r="UDH413" s="446"/>
      <c r="UDI413" s="446"/>
      <c r="UDJ413" s="446"/>
      <c r="UDK413" s="446"/>
      <c r="UDL413" s="446"/>
      <c r="UDM413" s="446"/>
      <c r="UDN413" s="446"/>
      <c r="UDO413" s="446"/>
      <c r="UDP413" s="446"/>
      <c r="UDQ413" s="446"/>
      <c r="UDR413" s="446"/>
      <c r="UDS413" s="446"/>
      <c r="UDT413" s="446"/>
      <c r="UDU413" s="446"/>
      <c r="UDV413" s="446"/>
      <c r="UDW413" s="446"/>
      <c r="UDX413" s="446"/>
      <c r="UDY413" s="446"/>
      <c r="UDZ413" s="446"/>
      <c r="UEA413" s="446"/>
      <c r="UEB413" s="446"/>
      <c r="UEC413" s="446"/>
      <c r="UED413" s="446"/>
      <c r="UEE413" s="446"/>
      <c r="UEF413" s="446"/>
      <c r="UEG413" s="446"/>
      <c r="UEH413" s="446"/>
      <c r="UEI413" s="446"/>
      <c r="UEJ413" s="446"/>
      <c r="UEK413" s="446"/>
      <c r="UEL413" s="446"/>
      <c r="UEM413" s="446"/>
      <c r="UEN413" s="446"/>
      <c r="UEO413" s="446"/>
      <c r="UEP413" s="446"/>
      <c r="UEQ413" s="446"/>
      <c r="UER413" s="446"/>
      <c r="UES413" s="446"/>
      <c r="UET413" s="446"/>
      <c r="UEU413" s="446"/>
      <c r="UEV413" s="446"/>
      <c r="UEW413" s="446"/>
      <c r="UEX413" s="446"/>
      <c r="UEY413" s="446"/>
      <c r="UEZ413" s="446"/>
      <c r="UFA413" s="446"/>
      <c r="UFB413" s="446"/>
      <c r="UFC413" s="446"/>
      <c r="UFD413" s="446"/>
      <c r="UFE413" s="446"/>
      <c r="UFF413" s="446"/>
      <c r="UFG413" s="446"/>
      <c r="UFH413" s="446"/>
      <c r="UFI413" s="446"/>
      <c r="UFJ413" s="446"/>
      <c r="UFK413" s="446"/>
      <c r="UFL413" s="446"/>
      <c r="UFM413" s="446"/>
      <c r="UFN413" s="446"/>
      <c r="UFO413" s="446"/>
      <c r="UFP413" s="446"/>
      <c r="UFQ413" s="446"/>
      <c r="UFR413" s="446"/>
      <c r="UFS413" s="446"/>
      <c r="UFT413" s="446"/>
      <c r="UFU413" s="446"/>
      <c r="UFV413" s="446"/>
      <c r="UFW413" s="446"/>
      <c r="UFX413" s="446"/>
      <c r="UFY413" s="446"/>
      <c r="UFZ413" s="446"/>
      <c r="UGA413" s="446"/>
      <c r="UGB413" s="446"/>
      <c r="UGC413" s="446"/>
      <c r="UGD413" s="446"/>
      <c r="UGE413" s="446"/>
      <c r="UGF413" s="446"/>
      <c r="UGG413" s="446"/>
      <c r="UGH413" s="446"/>
      <c r="UGI413" s="446"/>
      <c r="UGJ413" s="446"/>
      <c r="UGK413" s="446"/>
      <c r="UGL413" s="446"/>
      <c r="UGM413" s="446"/>
      <c r="UGN413" s="446"/>
      <c r="UGO413" s="446"/>
      <c r="UGP413" s="446"/>
      <c r="UGQ413" s="446"/>
      <c r="UGR413" s="446"/>
      <c r="UGS413" s="446"/>
      <c r="UGT413" s="446"/>
      <c r="UGU413" s="446"/>
      <c r="UGV413" s="446"/>
      <c r="UGW413" s="446"/>
      <c r="UGX413" s="446"/>
      <c r="UGY413" s="446"/>
      <c r="UGZ413" s="446"/>
      <c r="UHA413" s="446"/>
      <c r="UHB413" s="446"/>
      <c r="UHC413" s="446"/>
      <c r="UHD413" s="446"/>
      <c r="UHE413" s="446"/>
      <c r="UHF413" s="446"/>
      <c r="UHG413" s="446"/>
      <c r="UHH413" s="446"/>
      <c r="UHI413" s="446"/>
      <c r="UHJ413" s="446"/>
      <c r="UHK413" s="446"/>
      <c r="UHL413" s="446"/>
      <c r="UHM413" s="446"/>
      <c r="UHN413" s="446"/>
      <c r="UHO413" s="446"/>
      <c r="UHP413" s="446"/>
      <c r="UHQ413" s="446"/>
      <c r="UHR413" s="446"/>
      <c r="UHS413" s="446"/>
      <c r="UHT413" s="446"/>
      <c r="UHU413" s="446"/>
      <c r="UHV413" s="446"/>
      <c r="UHW413" s="446"/>
      <c r="UHX413" s="446"/>
      <c r="UHY413" s="446"/>
      <c r="UHZ413" s="446"/>
      <c r="UIA413" s="446"/>
      <c r="UIB413" s="446"/>
      <c r="UIC413" s="446"/>
      <c r="UID413" s="446"/>
      <c r="UIE413" s="446"/>
      <c r="UIF413" s="446"/>
      <c r="UIG413" s="446"/>
      <c r="UIH413" s="446"/>
      <c r="UII413" s="446"/>
      <c r="UIJ413" s="446"/>
      <c r="UIK413" s="446"/>
      <c r="UIL413" s="446"/>
      <c r="UIM413" s="446"/>
      <c r="UIN413" s="446"/>
      <c r="UIO413" s="446"/>
      <c r="UIP413" s="446"/>
      <c r="UIQ413" s="446"/>
      <c r="UIR413" s="446"/>
      <c r="UIS413" s="446"/>
      <c r="UIT413" s="446"/>
      <c r="UIU413" s="446"/>
      <c r="UIV413" s="446"/>
      <c r="UIW413" s="446"/>
      <c r="UIX413" s="446"/>
      <c r="UIY413" s="446"/>
      <c r="UIZ413" s="446"/>
      <c r="UJA413" s="446"/>
      <c r="UJB413" s="446"/>
      <c r="UJC413" s="446"/>
      <c r="UJD413" s="446"/>
      <c r="UJE413" s="446"/>
      <c r="UJF413" s="446"/>
      <c r="UJG413" s="446"/>
      <c r="UJH413" s="446"/>
      <c r="UJI413" s="446"/>
      <c r="UJJ413" s="446"/>
      <c r="UJK413" s="446"/>
      <c r="UJL413" s="446"/>
      <c r="UJM413" s="446"/>
      <c r="UJN413" s="446"/>
      <c r="UJO413" s="446"/>
      <c r="UJP413" s="446"/>
      <c r="UJQ413" s="446"/>
      <c r="UJR413" s="446"/>
      <c r="UJS413" s="446"/>
      <c r="UJT413" s="446"/>
      <c r="UJU413" s="446"/>
      <c r="UJV413" s="446"/>
      <c r="UJW413" s="446"/>
      <c r="UJX413" s="446"/>
      <c r="UJY413" s="446"/>
      <c r="UJZ413" s="446"/>
      <c r="UKA413" s="446"/>
      <c r="UKB413" s="446"/>
      <c r="UKC413" s="446"/>
      <c r="UKD413" s="446"/>
      <c r="UKE413" s="446"/>
      <c r="UKF413" s="446"/>
      <c r="UKG413" s="446"/>
      <c r="UKH413" s="446"/>
      <c r="UKI413" s="446"/>
      <c r="UKJ413" s="446"/>
      <c r="UKK413" s="446"/>
      <c r="UKL413" s="446"/>
      <c r="UKM413" s="446"/>
      <c r="UKN413" s="446"/>
      <c r="UKO413" s="446"/>
      <c r="UKP413" s="446"/>
      <c r="UKQ413" s="446"/>
      <c r="UKR413" s="446"/>
      <c r="UKS413" s="446"/>
      <c r="UKT413" s="446"/>
      <c r="UKU413" s="446"/>
      <c r="UKV413" s="446"/>
      <c r="UKW413" s="446"/>
      <c r="UKX413" s="446"/>
      <c r="UKY413" s="446"/>
      <c r="UKZ413" s="446"/>
      <c r="ULA413" s="446"/>
      <c r="ULB413" s="446"/>
      <c r="ULC413" s="446"/>
      <c r="ULD413" s="446"/>
      <c r="ULE413" s="446"/>
      <c r="ULF413" s="446"/>
      <c r="ULG413" s="446"/>
      <c r="ULH413" s="446"/>
      <c r="ULI413" s="446"/>
      <c r="ULJ413" s="446"/>
      <c r="ULK413" s="446"/>
      <c r="ULL413" s="446"/>
      <c r="ULM413" s="446"/>
      <c r="ULN413" s="446"/>
      <c r="ULO413" s="446"/>
      <c r="ULP413" s="446"/>
      <c r="ULQ413" s="446"/>
      <c r="ULR413" s="446"/>
      <c r="ULS413" s="446"/>
      <c r="ULT413" s="446"/>
      <c r="ULU413" s="446"/>
      <c r="ULV413" s="446"/>
      <c r="ULW413" s="446"/>
      <c r="ULX413" s="446"/>
      <c r="ULY413" s="446"/>
      <c r="ULZ413" s="446"/>
      <c r="UMA413" s="446"/>
      <c r="UMB413" s="446"/>
      <c r="UMC413" s="446"/>
      <c r="UMD413" s="446"/>
      <c r="UME413" s="446"/>
      <c r="UMF413" s="446"/>
      <c r="UMG413" s="446"/>
      <c r="UMH413" s="446"/>
      <c r="UMI413" s="446"/>
      <c r="UMJ413" s="446"/>
      <c r="UMK413" s="446"/>
      <c r="UML413" s="446"/>
      <c r="UMM413" s="446"/>
      <c r="UMN413" s="446"/>
      <c r="UMO413" s="446"/>
      <c r="UMP413" s="446"/>
      <c r="UMQ413" s="446"/>
      <c r="UMR413" s="446"/>
      <c r="UMS413" s="446"/>
      <c r="UMT413" s="446"/>
      <c r="UMU413" s="446"/>
      <c r="UMV413" s="446"/>
      <c r="UMW413" s="446"/>
      <c r="UMX413" s="446"/>
      <c r="UMY413" s="446"/>
      <c r="UMZ413" s="446"/>
      <c r="UNA413" s="446"/>
      <c r="UNB413" s="446"/>
      <c r="UNC413" s="446"/>
      <c r="UND413" s="446"/>
      <c r="UNE413" s="446"/>
      <c r="UNF413" s="446"/>
      <c r="UNG413" s="446"/>
      <c r="UNH413" s="446"/>
      <c r="UNI413" s="446"/>
      <c r="UNJ413" s="446"/>
      <c r="UNK413" s="446"/>
      <c r="UNL413" s="446"/>
      <c r="UNM413" s="446"/>
      <c r="UNN413" s="446"/>
      <c r="UNO413" s="446"/>
      <c r="UNP413" s="446"/>
      <c r="UNQ413" s="446"/>
      <c r="UNR413" s="446"/>
      <c r="UNS413" s="446"/>
      <c r="UNT413" s="446"/>
      <c r="UNU413" s="446"/>
      <c r="UNV413" s="446"/>
      <c r="UNW413" s="446"/>
      <c r="UNX413" s="446"/>
      <c r="UNY413" s="446"/>
      <c r="UNZ413" s="446"/>
      <c r="UOA413" s="446"/>
      <c r="UOB413" s="446"/>
      <c r="UOC413" s="446"/>
      <c r="UOD413" s="446"/>
      <c r="UOE413" s="446"/>
      <c r="UOF413" s="446"/>
      <c r="UOG413" s="446"/>
      <c r="UOH413" s="446"/>
      <c r="UOI413" s="446"/>
      <c r="UOJ413" s="446"/>
      <c r="UOK413" s="446"/>
      <c r="UOL413" s="446"/>
      <c r="UOM413" s="446"/>
      <c r="UON413" s="446"/>
      <c r="UOO413" s="446"/>
      <c r="UOP413" s="446"/>
      <c r="UOQ413" s="446"/>
      <c r="UOR413" s="446"/>
      <c r="UOS413" s="446"/>
      <c r="UOT413" s="446"/>
      <c r="UOU413" s="446"/>
      <c r="UOV413" s="446"/>
      <c r="UOW413" s="446"/>
      <c r="UOX413" s="446"/>
      <c r="UOY413" s="446"/>
      <c r="UOZ413" s="446"/>
      <c r="UPA413" s="446"/>
      <c r="UPB413" s="446"/>
      <c r="UPC413" s="446"/>
      <c r="UPD413" s="446"/>
      <c r="UPE413" s="446"/>
      <c r="UPF413" s="446"/>
      <c r="UPG413" s="446"/>
      <c r="UPH413" s="446"/>
      <c r="UPI413" s="446"/>
      <c r="UPJ413" s="446"/>
      <c r="UPK413" s="446"/>
      <c r="UPL413" s="446"/>
      <c r="UPM413" s="446"/>
      <c r="UPN413" s="446"/>
      <c r="UPO413" s="446"/>
      <c r="UPP413" s="446"/>
      <c r="UPQ413" s="446"/>
      <c r="UPR413" s="446"/>
      <c r="UPS413" s="446"/>
      <c r="UPT413" s="446"/>
      <c r="UPU413" s="446"/>
      <c r="UPV413" s="446"/>
      <c r="UPW413" s="446"/>
      <c r="UPX413" s="446"/>
      <c r="UPY413" s="446"/>
      <c r="UPZ413" s="446"/>
      <c r="UQA413" s="446"/>
      <c r="UQB413" s="446"/>
      <c r="UQC413" s="446"/>
      <c r="UQD413" s="446"/>
      <c r="UQE413" s="446"/>
      <c r="UQF413" s="446"/>
      <c r="UQG413" s="446"/>
      <c r="UQH413" s="446"/>
      <c r="UQI413" s="446"/>
      <c r="UQJ413" s="446"/>
      <c r="UQK413" s="446"/>
      <c r="UQL413" s="446"/>
      <c r="UQM413" s="446"/>
      <c r="UQN413" s="446"/>
      <c r="UQO413" s="446"/>
      <c r="UQP413" s="446"/>
      <c r="UQQ413" s="446"/>
      <c r="UQR413" s="446"/>
      <c r="UQS413" s="446"/>
      <c r="UQT413" s="446"/>
      <c r="UQU413" s="446"/>
      <c r="UQV413" s="446"/>
      <c r="UQW413" s="446"/>
      <c r="UQX413" s="446"/>
      <c r="UQY413" s="446"/>
      <c r="UQZ413" s="446"/>
      <c r="URA413" s="446"/>
      <c r="URB413" s="446"/>
      <c r="URC413" s="446"/>
      <c r="URD413" s="446"/>
      <c r="URE413" s="446"/>
      <c r="URF413" s="446"/>
      <c r="URG413" s="446"/>
      <c r="URH413" s="446"/>
      <c r="URI413" s="446"/>
      <c r="URJ413" s="446"/>
      <c r="URK413" s="446"/>
      <c r="URL413" s="446"/>
      <c r="URM413" s="446"/>
      <c r="URN413" s="446"/>
      <c r="URO413" s="446"/>
      <c r="URP413" s="446"/>
      <c r="URQ413" s="446"/>
      <c r="URR413" s="446"/>
      <c r="URS413" s="446"/>
      <c r="URT413" s="446"/>
      <c r="URU413" s="446"/>
      <c r="URV413" s="446"/>
      <c r="URW413" s="446"/>
      <c r="URX413" s="446"/>
      <c r="URY413" s="446"/>
      <c r="URZ413" s="446"/>
      <c r="USA413" s="446"/>
      <c r="USB413" s="446"/>
      <c r="USC413" s="446"/>
      <c r="USD413" s="446"/>
      <c r="USE413" s="446"/>
      <c r="USF413" s="446"/>
      <c r="USG413" s="446"/>
      <c r="USH413" s="446"/>
      <c r="USI413" s="446"/>
      <c r="USJ413" s="446"/>
      <c r="USK413" s="446"/>
      <c r="USL413" s="446"/>
      <c r="USM413" s="446"/>
      <c r="USN413" s="446"/>
      <c r="USO413" s="446"/>
      <c r="USP413" s="446"/>
      <c r="USQ413" s="446"/>
      <c r="USR413" s="446"/>
      <c r="USS413" s="446"/>
      <c r="UST413" s="446"/>
      <c r="USU413" s="446"/>
      <c r="USV413" s="446"/>
      <c r="USW413" s="446"/>
      <c r="USX413" s="446"/>
      <c r="USY413" s="446"/>
      <c r="USZ413" s="446"/>
      <c r="UTA413" s="446"/>
      <c r="UTB413" s="446"/>
      <c r="UTC413" s="446"/>
      <c r="UTD413" s="446"/>
      <c r="UTE413" s="446"/>
      <c r="UTF413" s="446"/>
      <c r="UTG413" s="446"/>
      <c r="UTH413" s="446"/>
      <c r="UTI413" s="446"/>
      <c r="UTJ413" s="446"/>
      <c r="UTK413" s="446"/>
      <c r="UTL413" s="446"/>
      <c r="UTM413" s="446"/>
      <c r="UTN413" s="446"/>
      <c r="UTO413" s="446"/>
      <c r="UTP413" s="446"/>
      <c r="UTQ413" s="446"/>
      <c r="UTR413" s="446"/>
      <c r="UTS413" s="446"/>
      <c r="UTT413" s="446"/>
      <c r="UTU413" s="446"/>
      <c r="UTV413" s="446"/>
      <c r="UTW413" s="446"/>
      <c r="UTX413" s="446"/>
      <c r="UTY413" s="446"/>
      <c r="UTZ413" s="446"/>
      <c r="UUA413" s="446"/>
      <c r="UUB413" s="446"/>
      <c r="UUC413" s="446"/>
      <c r="UUD413" s="446"/>
      <c r="UUE413" s="446"/>
      <c r="UUF413" s="446"/>
      <c r="UUG413" s="446"/>
      <c r="UUH413" s="446"/>
      <c r="UUI413" s="446"/>
      <c r="UUJ413" s="446"/>
      <c r="UUK413" s="446"/>
      <c r="UUL413" s="446"/>
      <c r="UUM413" s="446"/>
      <c r="UUN413" s="446"/>
      <c r="UUO413" s="446"/>
      <c r="UUP413" s="446"/>
      <c r="UUQ413" s="446"/>
      <c r="UUR413" s="446"/>
      <c r="UUS413" s="446"/>
      <c r="UUT413" s="446"/>
      <c r="UUU413" s="446"/>
      <c r="UUV413" s="446"/>
      <c r="UUW413" s="446"/>
      <c r="UUX413" s="446"/>
      <c r="UUY413" s="446"/>
      <c r="UUZ413" s="446"/>
      <c r="UVA413" s="446"/>
      <c r="UVB413" s="446"/>
      <c r="UVC413" s="446"/>
      <c r="UVD413" s="446"/>
      <c r="UVE413" s="446"/>
      <c r="UVF413" s="446"/>
      <c r="UVG413" s="446"/>
      <c r="UVH413" s="446"/>
      <c r="UVI413" s="446"/>
      <c r="UVJ413" s="446"/>
      <c r="UVK413" s="446"/>
      <c r="UVL413" s="446"/>
      <c r="UVM413" s="446"/>
      <c r="UVN413" s="446"/>
      <c r="UVO413" s="446"/>
      <c r="UVP413" s="446"/>
      <c r="UVQ413" s="446"/>
      <c r="UVR413" s="446"/>
      <c r="UVS413" s="446"/>
      <c r="UVT413" s="446"/>
      <c r="UVU413" s="446"/>
      <c r="UVV413" s="446"/>
      <c r="UVW413" s="446"/>
      <c r="UVX413" s="446"/>
      <c r="UVY413" s="446"/>
      <c r="UVZ413" s="446"/>
      <c r="UWA413" s="446"/>
      <c r="UWB413" s="446"/>
      <c r="UWC413" s="446"/>
      <c r="UWD413" s="446"/>
      <c r="UWE413" s="446"/>
      <c r="UWF413" s="446"/>
      <c r="UWG413" s="446"/>
      <c r="UWH413" s="446"/>
      <c r="UWI413" s="446"/>
      <c r="UWJ413" s="446"/>
      <c r="UWK413" s="446"/>
      <c r="UWL413" s="446"/>
      <c r="UWM413" s="446"/>
      <c r="UWN413" s="446"/>
      <c r="UWO413" s="446"/>
      <c r="UWP413" s="446"/>
      <c r="UWQ413" s="446"/>
      <c r="UWR413" s="446"/>
      <c r="UWS413" s="446"/>
      <c r="UWT413" s="446"/>
      <c r="UWU413" s="446"/>
      <c r="UWV413" s="446"/>
      <c r="UWW413" s="446"/>
      <c r="UWX413" s="446"/>
      <c r="UWY413" s="446"/>
      <c r="UWZ413" s="446"/>
      <c r="UXA413" s="446"/>
      <c r="UXB413" s="446"/>
      <c r="UXC413" s="446"/>
      <c r="UXD413" s="446"/>
      <c r="UXE413" s="446"/>
      <c r="UXF413" s="446"/>
      <c r="UXG413" s="446"/>
      <c r="UXH413" s="446"/>
      <c r="UXI413" s="446"/>
      <c r="UXJ413" s="446"/>
      <c r="UXK413" s="446"/>
      <c r="UXL413" s="446"/>
      <c r="UXM413" s="446"/>
      <c r="UXN413" s="446"/>
      <c r="UXO413" s="446"/>
      <c r="UXP413" s="446"/>
      <c r="UXQ413" s="446"/>
      <c r="UXR413" s="446"/>
      <c r="UXS413" s="446"/>
      <c r="UXT413" s="446"/>
      <c r="UXU413" s="446"/>
      <c r="UXV413" s="446"/>
      <c r="UXW413" s="446"/>
      <c r="UXX413" s="446"/>
      <c r="UXY413" s="446"/>
      <c r="UXZ413" s="446"/>
      <c r="UYA413" s="446"/>
      <c r="UYB413" s="446"/>
      <c r="UYC413" s="446"/>
      <c r="UYD413" s="446"/>
      <c r="UYE413" s="446"/>
      <c r="UYF413" s="446"/>
      <c r="UYG413" s="446"/>
      <c r="UYH413" s="446"/>
      <c r="UYI413" s="446"/>
      <c r="UYJ413" s="446"/>
      <c r="UYK413" s="446"/>
      <c r="UYL413" s="446"/>
      <c r="UYM413" s="446"/>
      <c r="UYN413" s="446"/>
      <c r="UYO413" s="446"/>
      <c r="UYP413" s="446"/>
      <c r="UYQ413" s="446"/>
      <c r="UYR413" s="446"/>
      <c r="UYS413" s="446"/>
      <c r="UYT413" s="446"/>
      <c r="UYU413" s="446"/>
      <c r="UYV413" s="446"/>
      <c r="UYW413" s="446"/>
      <c r="UYX413" s="446"/>
      <c r="UYY413" s="446"/>
      <c r="UYZ413" s="446"/>
      <c r="UZA413" s="446"/>
      <c r="UZB413" s="446"/>
      <c r="UZC413" s="446"/>
      <c r="UZD413" s="446"/>
      <c r="UZE413" s="446"/>
      <c r="UZF413" s="446"/>
      <c r="UZG413" s="446"/>
      <c r="UZH413" s="446"/>
      <c r="UZI413" s="446"/>
      <c r="UZJ413" s="446"/>
      <c r="UZK413" s="446"/>
      <c r="UZL413" s="446"/>
      <c r="UZM413" s="446"/>
      <c r="UZN413" s="446"/>
      <c r="UZO413" s="446"/>
      <c r="UZP413" s="446"/>
      <c r="UZQ413" s="446"/>
      <c r="UZR413" s="446"/>
      <c r="UZS413" s="446"/>
      <c r="UZT413" s="446"/>
      <c r="UZU413" s="446"/>
      <c r="UZV413" s="446"/>
      <c r="UZW413" s="446"/>
      <c r="UZX413" s="446"/>
      <c r="UZY413" s="446"/>
      <c r="UZZ413" s="446"/>
      <c r="VAA413" s="446"/>
      <c r="VAB413" s="446"/>
      <c r="VAC413" s="446"/>
      <c r="VAD413" s="446"/>
      <c r="VAE413" s="446"/>
      <c r="VAF413" s="446"/>
      <c r="VAG413" s="446"/>
      <c r="VAH413" s="446"/>
      <c r="VAI413" s="446"/>
      <c r="VAJ413" s="446"/>
      <c r="VAK413" s="446"/>
      <c r="VAL413" s="446"/>
      <c r="VAM413" s="446"/>
      <c r="VAN413" s="446"/>
      <c r="VAO413" s="446"/>
      <c r="VAP413" s="446"/>
      <c r="VAQ413" s="446"/>
      <c r="VAR413" s="446"/>
      <c r="VAS413" s="446"/>
      <c r="VAT413" s="446"/>
      <c r="VAU413" s="446"/>
      <c r="VAV413" s="446"/>
      <c r="VAW413" s="446"/>
      <c r="VAX413" s="446"/>
      <c r="VAY413" s="446"/>
      <c r="VAZ413" s="446"/>
      <c r="VBA413" s="446"/>
      <c r="VBB413" s="446"/>
      <c r="VBC413" s="446"/>
      <c r="VBD413" s="446"/>
      <c r="VBE413" s="446"/>
      <c r="VBF413" s="446"/>
      <c r="VBG413" s="446"/>
      <c r="VBH413" s="446"/>
      <c r="VBI413" s="446"/>
      <c r="VBJ413" s="446"/>
      <c r="VBK413" s="446"/>
      <c r="VBL413" s="446"/>
      <c r="VBM413" s="446"/>
      <c r="VBN413" s="446"/>
      <c r="VBO413" s="446"/>
      <c r="VBP413" s="446"/>
      <c r="VBQ413" s="446"/>
      <c r="VBR413" s="446"/>
      <c r="VBS413" s="446"/>
      <c r="VBT413" s="446"/>
      <c r="VBU413" s="446"/>
      <c r="VBV413" s="446"/>
      <c r="VBW413" s="446"/>
      <c r="VBX413" s="446"/>
      <c r="VBY413" s="446"/>
      <c r="VBZ413" s="446"/>
      <c r="VCA413" s="446"/>
      <c r="VCB413" s="446"/>
      <c r="VCC413" s="446"/>
      <c r="VCD413" s="446"/>
      <c r="VCE413" s="446"/>
      <c r="VCF413" s="446"/>
      <c r="VCG413" s="446"/>
      <c r="VCH413" s="446"/>
      <c r="VCI413" s="446"/>
      <c r="VCJ413" s="446"/>
      <c r="VCK413" s="446"/>
      <c r="VCL413" s="446"/>
      <c r="VCM413" s="446"/>
      <c r="VCN413" s="446"/>
      <c r="VCO413" s="446"/>
      <c r="VCP413" s="446"/>
      <c r="VCQ413" s="446"/>
      <c r="VCR413" s="446"/>
      <c r="VCS413" s="446"/>
      <c r="VCT413" s="446"/>
      <c r="VCU413" s="446"/>
      <c r="VCV413" s="446"/>
      <c r="VCW413" s="446"/>
      <c r="VCX413" s="446"/>
      <c r="VCY413" s="446"/>
      <c r="VCZ413" s="446"/>
      <c r="VDA413" s="446"/>
      <c r="VDB413" s="446"/>
      <c r="VDC413" s="446"/>
      <c r="VDD413" s="446"/>
      <c r="VDE413" s="446"/>
      <c r="VDF413" s="446"/>
      <c r="VDG413" s="446"/>
      <c r="VDH413" s="446"/>
      <c r="VDI413" s="446"/>
      <c r="VDJ413" s="446"/>
      <c r="VDK413" s="446"/>
      <c r="VDL413" s="446"/>
      <c r="VDM413" s="446"/>
      <c r="VDN413" s="446"/>
      <c r="VDO413" s="446"/>
      <c r="VDP413" s="446"/>
      <c r="VDQ413" s="446"/>
      <c r="VDR413" s="446"/>
      <c r="VDS413" s="446"/>
      <c r="VDT413" s="446"/>
      <c r="VDU413" s="446"/>
      <c r="VDV413" s="446"/>
      <c r="VDW413" s="446"/>
      <c r="VDX413" s="446"/>
      <c r="VDY413" s="446"/>
      <c r="VDZ413" s="446"/>
      <c r="VEA413" s="446"/>
      <c r="VEB413" s="446"/>
      <c r="VEC413" s="446"/>
      <c r="VED413" s="446"/>
      <c r="VEE413" s="446"/>
      <c r="VEF413" s="446"/>
      <c r="VEG413" s="446"/>
      <c r="VEH413" s="446"/>
      <c r="VEI413" s="446"/>
      <c r="VEJ413" s="446"/>
      <c r="VEK413" s="446"/>
      <c r="VEL413" s="446"/>
      <c r="VEM413" s="446"/>
      <c r="VEN413" s="446"/>
      <c r="VEO413" s="446"/>
      <c r="VEP413" s="446"/>
      <c r="VEQ413" s="446"/>
      <c r="VER413" s="446"/>
      <c r="VES413" s="446"/>
      <c r="VET413" s="446"/>
      <c r="VEU413" s="446"/>
      <c r="VEV413" s="446"/>
      <c r="VEW413" s="446"/>
      <c r="VEX413" s="446"/>
      <c r="VEY413" s="446"/>
      <c r="VEZ413" s="446"/>
      <c r="VFA413" s="446"/>
      <c r="VFB413" s="446"/>
      <c r="VFC413" s="446"/>
      <c r="VFD413" s="446"/>
      <c r="VFE413" s="446"/>
      <c r="VFF413" s="446"/>
      <c r="VFG413" s="446"/>
      <c r="VFH413" s="446"/>
      <c r="VFI413" s="446"/>
      <c r="VFJ413" s="446"/>
      <c r="VFK413" s="446"/>
      <c r="VFL413" s="446"/>
      <c r="VFM413" s="446"/>
      <c r="VFN413" s="446"/>
      <c r="VFO413" s="446"/>
      <c r="VFP413" s="446"/>
      <c r="VFQ413" s="446"/>
      <c r="VFR413" s="446"/>
      <c r="VFS413" s="446"/>
      <c r="VFT413" s="446"/>
      <c r="VFU413" s="446"/>
      <c r="VFV413" s="446"/>
      <c r="VFW413" s="446"/>
      <c r="VFX413" s="446"/>
      <c r="VFY413" s="446"/>
      <c r="VFZ413" s="446"/>
      <c r="VGA413" s="446"/>
      <c r="VGB413" s="446"/>
      <c r="VGC413" s="446"/>
      <c r="VGD413" s="446"/>
      <c r="VGE413" s="446"/>
      <c r="VGF413" s="446"/>
      <c r="VGG413" s="446"/>
      <c r="VGH413" s="446"/>
      <c r="VGI413" s="446"/>
      <c r="VGJ413" s="446"/>
      <c r="VGK413" s="446"/>
      <c r="VGL413" s="446"/>
      <c r="VGM413" s="446"/>
      <c r="VGN413" s="446"/>
      <c r="VGO413" s="446"/>
      <c r="VGP413" s="446"/>
      <c r="VGQ413" s="446"/>
      <c r="VGR413" s="446"/>
      <c r="VGS413" s="446"/>
      <c r="VGT413" s="446"/>
      <c r="VGU413" s="446"/>
      <c r="VGV413" s="446"/>
      <c r="VGW413" s="446"/>
      <c r="VGX413" s="446"/>
      <c r="VGY413" s="446"/>
      <c r="VGZ413" s="446"/>
      <c r="VHA413" s="446"/>
      <c r="VHB413" s="446"/>
      <c r="VHC413" s="446"/>
      <c r="VHD413" s="446"/>
      <c r="VHE413" s="446"/>
      <c r="VHF413" s="446"/>
      <c r="VHG413" s="446"/>
      <c r="VHH413" s="446"/>
      <c r="VHI413" s="446"/>
      <c r="VHJ413" s="446"/>
      <c r="VHK413" s="446"/>
      <c r="VHL413" s="446"/>
      <c r="VHM413" s="446"/>
      <c r="VHN413" s="446"/>
      <c r="VHO413" s="446"/>
      <c r="VHP413" s="446"/>
      <c r="VHQ413" s="446"/>
      <c r="VHR413" s="446"/>
      <c r="VHS413" s="446"/>
      <c r="VHT413" s="446"/>
      <c r="VHU413" s="446"/>
      <c r="VHV413" s="446"/>
      <c r="VHW413" s="446"/>
      <c r="VHX413" s="446"/>
      <c r="VHY413" s="446"/>
      <c r="VHZ413" s="446"/>
      <c r="VIA413" s="446"/>
      <c r="VIB413" s="446"/>
      <c r="VIC413" s="446"/>
      <c r="VID413" s="446"/>
      <c r="VIE413" s="446"/>
      <c r="VIF413" s="446"/>
      <c r="VIG413" s="446"/>
      <c r="VIH413" s="446"/>
      <c r="VII413" s="446"/>
      <c r="VIJ413" s="446"/>
      <c r="VIK413" s="446"/>
      <c r="VIL413" s="446"/>
      <c r="VIM413" s="446"/>
      <c r="VIN413" s="446"/>
      <c r="VIO413" s="446"/>
      <c r="VIP413" s="446"/>
      <c r="VIQ413" s="446"/>
      <c r="VIR413" s="446"/>
      <c r="VIS413" s="446"/>
      <c r="VIT413" s="446"/>
      <c r="VIU413" s="446"/>
      <c r="VIV413" s="446"/>
      <c r="VIW413" s="446"/>
      <c r="VIX413" s="446"/>
      <c r="VIY413" s="446"/>
      <c r="VIZ413" s="446"/>
      <c r="VJA413" s="446"/>
      <c r="VJB413" s="446"/>
      <c r="VJC413" s="446"/>
      <c r="VJD413" s="446"/>
      <c r="VJE413" s="446"/>
      <c r="VJF413" s="446"/>
      <c r="VJG413" s="446"/>
      <c r="VJH413" s="446"/>
      <c r="VJI413" s="446"/>
      <c r="VJJ413" s="446"/>
      <c r="VJK413" s="446"/>
      <c r="VJL413" s="446"/>
      <c r="VJM413" s="446"/>
      <c r="VJN413" s="446"/>
      <c r="VJO413" s="446"/>
      <c r="VJP413" s="446"/>
      <c r="VJQ413" s="446"/>
      <c r="VJR413" s="446"/>
      <c r="VJS413" s="446"/>
      <c r="VJT413" s="446"/>
      <c r="VJU413" s="446"/>
      <c r="VJV413" s="446"/>
      <c r="VJW413" s="446"/>
      <c r="VJX413" s="446"/>
      <c r="VJY413" s="446"/>
      <c r="VJZ413" s="446"/>
      <c r="VKA413" s="446"/>
      <c r="VKB413" s="446"/>
      <c r="VKC413" s="446"/>
      <c r="VKD413" s="446"/>
      <c r="VKE413" s="446"/>
      <c r="VKF413" s="446"/>
      <c r="VKG413" s="446"/>
      <c r="VKH413" s="446"/>
      <c r="VKI413" s="446"/>
      <c r="VKJ413" s="446"/>
      <c r="VKK413" s="446"/>
      <c r="VKL413" s="446"/>
      <c r="VKM413" s="446"/>
      <c r="VKN413" s="446"/>
      <c r="VKO413" s="446"/>
      <c r="VKP413" s="446"/>
      <c r="VKQ413" s="446"/>
      <c r="VKR413" s="446"/>
      <c r="VKS413" s="446"/>
      <c r="VKT413" s="446"/>
      <c r="VKU413" s="446"/>
      <c r="VKV413" s="446"/>
      <c r="VKW413" s="446"/>
      <c r="VKX413" s="446"/>
      <c r="VKY413" s="446"/>
      <c r="VKZ413" s="446"/>
      <c r="VLA413" s="446"/>
      <c r="VLB413" s="446"/>
      <c r="VLC413" s="446"/>
      <c r="VLD413" s="446"/>
      <c r="VLE413" s="446"/>
      <c r="VLF413" s="446"/>
      <c r="VLG413" s="446"/>
      <c r="VLH413" s="446"/>
      <c r="VLI413" s="446"/>
      <c r="VLJ413" s="446"/>
      <c r="VLK413" s="446"/>
      <c r="VLL413" s="446"/>
      <c r="VLM413" s="446"/>
      <c r="VLN413" s="446"/>
      <c r="VLO413" s="446"/>
      <c r="VLP413" s="446"/>
      <c r="VLQ413" s="446"/>
      <c r="VLR413" s="446"/>
      <c r="VLS413" s="446"/>
      <c r="VLT413" s="446"/>
      <c r="VLU413" s="446"/>
      <c r="VLV413" s="446"/>
      <c r="VLW413" s="446"/>
      <c r="VLX413" s="446"/>
      <c r="VLY413" s="446"/>
      <c r="VLZ413" s="446"/>
      <c r="VMA413" s="446"/>
      <c r="VMB413" s="446"/>
      <c r="VMC413" s="446"/>
      <c r="VMD413" s="446"/>
      <c r="VME413" s="446"/>
      <c r="VMF413" s="446"/>
      <c r="VMG413" s="446"/>
      <c r="VMH413" s="446"/>
      <c r="VMI413" s="446"/>
      <c r="VMJ413" s="446"/>
      <c r="VMK413" s="446"/>
      <c r="VML413" s="446"/>
      <c r="VMM413" s="446"/>
      <c r="VMN413" s="446"/>
      <c r="VMO413" s="446"/>
      <c r="VMP413" s="446"/>
      <c r="VMQ413" s="446"/>
      <c r="VMR413" s="446"/>
      <c r="VMS413" s="446"/>
      <c r="VMT413" s="446"/>
      <c r="VMU413" s="446"/>
      <c r="VMV413" s="446"/>
      <c r="VMW413" s="446"/>
      <c r="VMX413" s="446"/>
      <c r="VMY413" s="446"/>
      <c r="VMZ413" s="446"/>
      <c r="VNA413" s="446"/>
      <c r="VNB413" s="446"/>
      <c r="VNC413" s="446"/>
      <c r="VND413" s="446"/>
      <c r="VNE413" s="446"/>
      <c r="VNF413" s="446"/>
      <c r="VNG413" s="446"/>
      <c r="VNH413" s="446"/>
      <c r="VNI413" s="446"/>
      <c r="VNJ413" s="446"/>
      <c r="VNK413" s="446"/>
      <c r="VNL413" s="446"/>
      <c r="VNM413" s="446"/>
      <c r="VNN413" s="446"/>
      <c r="VNO413" s="446"/>
      <c r="VNP413" s="446"/>
      <c r="VNQ413" s="446"/>
      <c r="VNR413" s="446"/>
      <c r="VNS413" s="446"/>
      <c r="VNT413" s="446"/>
      <c r="VNU413" s="446"/>
      <c r="VNV413" s="446"/>
      <c r="VNW413" s="446"/>
      <c r="VNX413" s="446"/>
      <c r="VNY413" s="446"/>
      <c r="VNZ413" s="446"/>
      <c r="VOA413" s="446"/>
      <c r="VOB413" s="446"/>
      <c r="VOC413" s="446"/>
      <c r="VOD413" s="446"/>
      <c r="VOE413" s="446"/>
      <c r="VOF413" s="446"/>
      <c r="VOG413" s="446"/>
      <c r="VOH413" s="446"/>
      <c r="VOI413" s="446"/>
      <c r="VOJ413" s="446"/>
      <c r="VOK413" s="446"/>
      <c r="VOL413" s="446"/>
      <c r="VOM413" s="446"/>
      <c r="VON413" s="446"/>
      <c r="VOO413" s="446"/>
      <c r="VOP413" s="446"/>
      <c r="VOQ413" s="446"/>
      <c r="VOR413" s="446"/>
      <c r="VOS413" s="446"/>
      <c r="VOT413" s="446"/>
      <c r="VOU413" s="446"/>
      <c r="VOV413" s="446"/>
      <c r="VOW413" s="446"/>
      <c r="VOX413" s="446"/>
      <c r="VOY413" s="446"/>
      <c r="VOZ413" s="446"/>
      <c r="VPA413" s="446"/>
      <c r="VPB413" s="446"/>
      <c r="VPC413" s="446"/>
      <c r="VPD413" s="446"/>
      <c r="VPE413" s="446"/>
      <c r="VPF413" s="446"/>
      <c r="VPG413" s="446"/>
      <c r="VPH413" s="446"/>
      <c r="VPI413" s="446"/>
      <c r="VPJ413" s="446"/>
      <c r="VPK413" s="446"/>
      <c r="VPL413" s="446"/>
      <c r="VPM413" s="446"/>
      <c r="VPN413" s="446"/>
      <c r="VPO413" s="446"/>
      <c r="VPP413" s="446"/>
      <c r="VPQ413" s="446"/>
      <c r="VPR413" s="446"/>
      <c r="VPS413" s="446"/>
      <c r="VPT413" s="446"/>
      <c r="VPU413" s="446"/>
      <c r="VPV413" s="446"/>
      <c r="VPW413" s="446"/>
      <c r="VPX413" s="446"/>
      <c r="VPY413" s="446"/>
      <c r="VPZ413" s="446"/>
      <c r="VQA413" s="446"/>
      <c r="VQB413" s="446"/>
      <c r="VQC413" s="446"/>
      <c r="VQD413" s="446"/>
      <c r="VQE413" s="446"/>
      <c r="VQF413" s="446"/>
      <c r="VQG413" s="446"/>
      <c r="VQH413" s="446"/>
      <c r="VQI413" s="446"/>
      <c r="VQJ413" s="446"/>
      <c r="VQK413" s="446"/>
      <c r="VQL413" s="446"/>
      <c r="VQM413" s="446"/>
      <c r="VQN413" s="446"/>
      <c r="VQO413" s="446"/>
      <c r="VQP413" s="446"/>
      <c r="VQQ413" s="446"/>
      <c r="VQR413" s="446"/>
      <c r="VQS413" s="446"/>
      <c r="VQT413" s="446"/>
      <c r="VQU413" s="446"/>
      <c r="VQV413" s="446"/>
      <c r="VQW413" s="446"/>
      <c r="VQX413" s="446"/>
      <c r="VQY413" s="446"/>
      <c r="VQZ413" s="446"/>
      <c r="VRA413" s="446"/>
      <c r="VRB413" s="446"/>
      <c r="VRC413" s="446"/>
      <c r="VRD413" s="446"/>
      <c r="VRE413" s="446"/>
      <c r="VRF413" s="446"/>
      <c r="VRG413" s="446"/>
      <c r="VRH413" s="446"/>
      <c r="VRI413" s="446"/>
      <c r="VRJ413" s="446"/>
      <c r="VRK413" s="446"/>
      <c r="VRL413" s="446"/>
      <c r="VRM413" s="446"/>
      <c r="VRN413" s="446"/>
      <c r="VRO413" s="446"/>
      <c r="VRP413" s="446"/>
      <c r="VRQ413" s="446"/>
      <c r="VRR413" s="446"/>
      <c r="VRS413" s="446"/>
      <c r="VRT413" s="446"/>
      <c r="VRU413" s="446"/>
      <c r="VRV413" s="446"/>
      <c r="VRW413" s="446"/>
      <c r="VRX413" s="446"/>
      <c r="VRY413" s="446"/>
      <c r="VRZ413" s="446"/>
      <c r="VSA413" s="446"/>
      <c r="VSB413" s="446"/>
      <c r="VSC413" s="446"/>
      <c r="VSD413" s="446"/>
      <c r="VSE413" s="446"/>
      <c r="VSF413" s="446"/>
      <c r="VSG413" s="446"/>
      <c r="VSH413" s="446"/>
      <c r="VSI413" s="446"/>
      <c r="VSJ413" s="446"/>
      <c r="VSK413" s="446"/>
      <c r="VSL413" s="446"/>
      <c r="VSM413" s="446"/>
      <c r="VSN413" s="446"/>
      <c r="VSO413" s="446"/>
      <c r="VSP413" s="446"/>
      <c r="VSQ413" s="446"/>
      <c r="VSR413" s="446"/>
      <c r="VSS413" s="446"/>
      <c r="VST413" s="446"/>
      <c r="VSU413" s="446"/>
      <c r="VSV413" s="446"/>
      <c r="VSW413" s="446"/>
      <c r="VSX413" s="446"/>
      <c r="VSY413" s="446"/>
      <c r="VSZ413" s="446"/>
      <c r="VTA413" s="446"/>
      <c r="VTB413" s="446"/>
      <c r="VTC413" s="446"/>
      <c r="VTD413" s="446"/>
      <c r="VTE413" s="446"/>
      <c r="VTF413" s="446"/>
      <c r="VTG413" s="446"/>
      <c r="VTH413" s="446"/>
      <c r="VTI413" s="446"/>
      <c r="VTJ413" s="446"/>
      <c r="VTK413" s="446"/>
      <c r="VTL413" s="446"/>
      <c r="VTM413" s="446"/>
      <c r="VTN413" s="446"/>
      <c r="VTO413" s="446"/>
      <c r="VTP413" s="446"/>
      <c r="VTQ413" s="446"/>
      <c r="VTR413" s="446"/>
      <c r="VTS413" s="446"/>
      <c r="VTT413" s="446"/>
      <c r="VTU413" s="446"/>
      <c r="VTV413" s="446"/>
      <c r="VTW413" s="446"/>
      <c r="VTX413" s="446"/>
      <c r="VTY413" s="446"/>
      <c r="VTZ413" s="446"/>
      <c r="VUA413" s="446"/>
      <c r="VUB413" s="446"/>
      <c r="VUC413" s="446"/>
      <c r="VUD413" s="446"/>
      <c r="VUE413" s="446"/>
      <c r="VUF413" s="446"/>
      <c r="VUG413" s="446"/>
      <c r="VUH413" s="446"/>
      <c r="VUI413" s="446"/>
      <c r="VUJ413" s="446"/>
      <c r="VUK413" s="446"/>
      <c r="VUL413" s="446"/>
      <c r="VUM413" s="446"/>
      <c r="VUN413" s="446"/>
      <c r="VUO413" s="446"/>
      <c r="VUP413" s="446"/>
      <c r="VUQ413" s="446"/>
      <c r="VUR413" s="446"/>
      <c r="VUS413" s="446"/>
      <c r="VUT413" s="446"/>
      <c r="VUU413" s="446"/>
      <c r="VUV413" s="446"/>
      <c r="VUW413" s="446"/>
      <c r="VUX413" s="446"/>
      <c r="VUY413" s="446"/>
      <c r="VUZ413" s="446"/>
      <c r="VVA413" s="446"/>
      <c r="VVB413" s="446"/>
      <c r="VVC413" s="446"/>
      <c r="VVD413" s="446"/>
      <c r="VVE413" s="446"/>
      <c r="VVF413" s="446"/>
      <c r="VVG413" s="446"/>
      <c r="VVH413" s="446"/>
      <c r="VVI413" s="446"/>
      <c r="VVJ413" s="446"/>
      <c r="VVK413" s="446"/>
      <c r="VVL413" s="446"/>
      <c r="VVM413" s="446"/>
      <c r="VVN413" s="446"/>
      <c r="VVO413" s="446"/>
      <c r="VVP413" s="446"/>
      <c r="VVQ413" s="446"/>
      <c r="VVR413" s="446"/>
      <c r="VVS413" s="446"/>
      <c r="VVT413" s="446"/>
      <c r="VVU413" s="446"/>
      <c r="VVV413" s="446"/>
      <c r="VVW413" s="446"/>
      <c r="VVX413" s="446"/>
      <c r="VVY413" s="446"/>
      <c r="VVZ413" s="446"/>
      <c r="VWA413" s="446"/>
      <c r="VWB413" s="446"/>
      <c r="VWC413" s="446"/>
      <c r="VWD413" s="446"/>
      <c r="VWE413" s="446"/>
      <c r="VWF413" s="446"/>
      <c r="VWG413" s="446"/>
      <c r="VWH413" s="446"/>
      <c r="VWI413" s="446"/>
      <c r="VWJ413" s="446"/>
      <c r="VWK413" s="446"/>
      <c r="VWL413" s="446"/>
      <c r="VWM413" s="446"/>
      <c r="VWN413" s="446"/>
      <c r="VWO413" s="446"/>
      <c r="VWP413" s="446"/>
      <c r="VWQ413" s="446"/>
      <c r="VWR413" s="446"/>
      <c r="VWS413" s="446"/>
      <c r="VWT413" s="446"/>
      <c r="VWU413" s="446"/>
      <c r="VWV413" s="446"/>
      <c r="VWW413" s="446"/>
      <c r="VWX413" s="446"/>
      <c r="VWY413" s="446"/>
      <c r="VWZ413" s="446"/>
      <c r="VXA413" s="446"/>
      <c r="VXB413" s="446"/>
      <c r="VXC413" s="446"/>
      <c r="VXD413" s="446"/>
      <c r="VXE413" s="446"/>
      <c r="VXF413" s="446"/>
      <c r="VXG413" s="446"/>
      <c r="VXH413" s="446"/>
      <c r="VXI413" s="446"/>
      <c r="VXJ413" s="446"/>
      <c r="VXK413" s="446"/>
      <c r="VXL413" s="446"/>
      <c r="VXM413" s="446"/>
      <c r="VXN413" s="446"/>
      <c r="VXO413" s="446"/>
      <c r="VXP413" s="446"/>
      <c r="VXQ413" s="446"/>
      <c r="VXR413" s="446"/>
      <c r="VXS413" s="446"/>
      <c r="VXT413" s="446"/>
      <c r="VXU413" s="446"/>
      <c r="VXV413" s="446"/>
      <c r="VXW413" s="446"/>
      <c r="VXX413" s="446"/>
      <c r="VXY413" s="446"/>
      <c r="VXZ413" s="446"/>
      <c r="VYA413" s="446"/>
      <c r="VYB413" s="446"/>
      <c r="VYC413" s="446"/>
      <c r="VYD413" s="446"/>
      <c r="VYE413" s="446"/>
      <c r="VYF413" s="446"/>
      <c r="VYG413" s="446"/>
      <c r="VYH413" s="446"/>
      <c r="VYI413" s="446"/>
      <c r="VYJ413" s="446"/>
      <c r="VYK413" s="446"/>
      <c r="VYL413" s="446"/>
      <c r="VYM413" s="446"/>
      <c r="VYN413" s="446"/>
      <c r="VYO413" s="446"/>
      <c r="VYP413" s="446"/>
      <c r="VYQ413" s="446"/>
      <c r="VYR413" s="446"/>
      <c r="VYS413" s="446"/>
      <c r="VYT413" s="446"/>
      <c r="VYU413" s="446"/>
      <c r="VYV413" s="446"/>
      <c r="VYW413" s="446"/>
      <c r="VYX413" s="446"/>
      <c r="VYY413" s="446"/>
      <c r="VYZ413" s="446"/>
      <c r="VZA413" s="446"/>
      <c r="VZB413" s="446"/>
      <c r="VZC413" s="446"/>
      <c r="VZD413" s="446"/>
      <c r="VZE413" s="446"/>
      <c r="VZF413" s="446"/>
      <c r="VZG413" s="446"/>
      <c r="VZH413" s="446"/>
      <c r="VZI413" s="446"/>
      <c r="VZJ413" s="446"/>
      <c r="VZK413" s="446"/>
      <c r="VZL413" s="446"/>
      <c r="VZM413" s="446"/>
      <c r="VZN413" s="446"/>
      <c r="VZO413" s="446"/>
      <c r="VZP413" s="446"/>
      <c r="VZQ413" s="446"/>
      <c r="VZR413" s="446"/>
      <c r="VZS413" s="446"/>
      <c r="VZT413" s="446"/>
      <c r="VZU413" s="446"/>
      <c r="VZV413" s="446"/>
      <c r="VZW413" s="446"/>
      <c r="VZX413" s="446"/>
      <c r="VZY413" s="446"/>
      <c r="VZZ413" s="446"/>
      <c r="WAA413" s="446"/>
      <c r="WAB413" s="446"/>
      <c r="WAC413" s="446"/>
      <c r="WAD413" s="446"/>
      <c r="WAE413" s="446"/>
      <c r="WAF413" s="446"/>
      <c r="WAG413" s="446"/>
      <c r="WAH413" s="446"/>
      <c r="WAI413" s="446"/>
      <c r="WAJ413" s="446"/>
      <c r="WAK413" s="446"/>
      <c r="WAL413" s="446"/>
      <c r="WAM413" s="446"/>
      <c r="WAN413" s="446"/>
      <c r="WAO413" s="446"/>
      <c r="WAP413" s="446"/>
      <c r="WAQ413" s="446"/>
      <c r="WAR413" s="446"/>
      <c r="WAS413" s="446"/>
      <c r="WAT413" s="446"/>
      <c r="WAU413" s="446"/>
      <c r="WAV413" s="446"/>
      <c r="WAW413" s="446"/>
      <c r="WAX413" s="446"/>
      <c r="WAY413" s="446"/>
      <c r="WAZ413" s="446"/>
      <c r="WBA413" s="446"/>
      <c r="WBB413" s="446"/>
      <c r="WBC413" s="446"/>
      <c r="WBD413" s="446"/>
      <c r="WBE413" s="446"/>
      <c r="WBF413" s="446"/>
      <c r="WBG413" s="446"/>
      <c r="WBH413" s="446"/>
      <c r="WBI413" s="446"/>
      <c r="WBJ413" s="446"/>
      <c r="WBK413" s="446"/>
      <c r="WBL413" s="446"/>
      <c r="WBM413" s="446"/>
      <c r="WBN413" s="446"/>
      <c r="WBO413" s="446"/>
      <c r="WBP413" s="446"/>
      <c r="WBQ413" s="446"/>
      <c r="WBR413" s="446"/>
      <c r="WBS413" s="446"/>
      <c r="WBT413" s="446"/>
      <c r="WBU413" s="446"/>
      <c r="WBV413" s="446"/>
      <c r="WBW413" s="446"/>
      <c r="WBX413" s="446"/>
      <c r="WBY413" s="446"/>
      <c r="WBZ413" s="446"/>
      <c r="WCA413" s="446"/>
      <c r="WCB413" s="446"/>
      <c r="WCC413" s="446"/>
      <c r="WCD413" s="446"/>
      <c r="WCE413" s="446"/>
      <c r="WCF413" s="446"/>
      <c r="WCG413" s="446"/>
      <c r="WCH413" s="446"/>
      <c r="WCI413" s="446"/>
      <c r="WCJ413" s="446"/>
      <c r="WCK413" s="446"/>
      <c r="WCL413" s="446"/>
      <c r="WCM413" s="446"/>
      <c r="WCN413" s="446"/>
      <c r="WCO413" s="446"/>
      <c r="WCP413" s="446"/>
      <c r="WCQ413" s="446"/>
      <c r="WCR413" s="446"/>
      <c r="WCS413" s="446"/>
      <c r="WCT413" s="446"/>
      <c r="WCU413" s="446"/>
      <c r="WCV413" s="446"/>
      <c r="WCW413" s="446"/>
      <c r="WCX413" s="446"/>
      <c r="WCY413" s="446"/>
      <c r="WCZ413" s="446"/>
      <c r="WDA413" s="446"/>
      <c r="WDB413" s="446"/>
      <c r="WDC413" s="446"/>
      <c r="WDD413" s="446"/>
      <c r="WDE413" s="446"/>
      <c r="WDF413" s="446"/>
      <c r="WDG413" s="446"/>
      <c r="WDH413" s="446"/>
      <c r="WDI413" s="446"/>
      <c r="WDJ413" s="446"/>
      <c r="WDK413" s="446"/>
      <c r="WDL413" s="446"/>
      <c r="WDM413" s="446"/>
      <c r="WDN413" s="446"/>
      <c r="WDO413" s="446"/>
      <c r="WDP413" s="446"/>
      <c r="WDQ413" s="446"/>
      <c r="WDR413" s="446"/>
      <c r="WDS413" s="446"/>
      <c r="WDT413" s="446"/>
      <c r="WDU413" s="446"/>
      <c r="WDV413" s="446"/>
      <c r="WDW413" s="446"/>
      <c r="WDX413" s="446"/>
      <c r="WDY413" s="446"/>
      <c r="WDZ413" s="446"/>
      <c r="WEA413" s="446"/>
      <c r="WEB413" s="446"/>
      <c r="WEC413" s="446"/>
      <c r="WED413" s="446"/>
      <c r="WEE413" s="446"/>
      <c r="WEF413" s="446"/>
      <c r="WEG413" s="446"/>
      <c r="WEH413" s="446"/>
      <c r="WEI413" s="446"/>
      <c r="WEJ413" s="446"/>
      <c r="WEK413" s="446"/>
      <c r="WEL413" s="446"/>
      <c r="WEM413" s="446"/>
      <c r="WEN413" s="446"/>
      <c r="WEO413" s="446"/>
      <c r="WEP413" s="446"/>
      <c r="WEQ413" s="446"/>
      <c r="WER413" s="446"/>
      <c r="WES413" s="446"/>
      <c r="WET413" s="446"/>
      <c r="WEU413" s="446"/>
      <c r="WEV413" s="446"/>
      <c r="WEW413" s="446"/>
      <c r="WEX413" s="446"/>
      <c r="WEY413" s="446"/>
      <c r="WEZ413" s="446"/>
      <c r="WFA413" s="446"/>
      <c r="WFB413" s="446"/>
      <c r="WFC413" s="446"/>
      <c r="WFD413" s="446"/>
      <c r="WFE413" s="446"/>
      <c r="WFF413" s="446"/>
      <c r="WFG413" s="446"/>
      <c r="WFH413" s="446"/>
      <c r="WFI413" s="446"/>
      <c r="WFJ413" s="446"/>
      <c r="WFK413" s="446"/>
      <c r="WFL413" s="446"/>
      <c r="WFM413" s="446"/>
      <c r="WFN413" s="446"/>
      <c r="WFO413" s="446"/>
      <c r="WFP413" s="446"/>
      <c r="WFQ413" s="446"/>
      <c r="WFR413" s="446"/>
      <c r="WFS413" s="446"/>
      <c r="WFT413" s="446"/>
      <c r="WFU413" s="446"/>
      <c r="WFV413" s="446"/>
      <c r="WFW413" s="446"/>
      <c r="WFX413" s="446"/>
      <c r="WFY413" s="446"/>
      <c r="WFZ413" s="446"/>
      <c r="WGA413" s="446"/>
      <c r="WGB413" s="446"/>
      <c r="WGC413" s="446"/>
      <c r="WGD413" s="446"/>
      <c r="WGE413" s="446"/>
      <c r="WGF413" s="446"/>
      <c r="WGG413" s="446"/>
      <c r="WGH413" s="446"/>
      <c r="WGI413" s="446"/>
      <c r="WGJ413" s="446"/>
      <c r="WGK413" s="446"/>
      <c r="WGL413" s="446"/>
      <c r="WGM413" s="446"/>
      <c r="WGN413" s="446"/>
      <c r="WGO413" s="446"/>
      <c r="WGP413" s="446"/>
      <c r="WGQ413" s="446"/>
      <c r="WGR413" s="446"/>
      <c r="WGS413" s="446"/>
      <c r="WGT413" s="446"/>
      <c r="WGU413" s="446"/>
      <c r="WGV413" s="446"/>
      <c r="WGW413" s="446"/>
      <c r="WGX413" s="446"/>
      <c r="WGY413" s="446"/>
      <c r="WGZ413" s="446"/>
      <c r="WHA413" s="446"/>
      <c r="WHB413" s="446"/>
      <c r="WHC413" s="446"/>
      <c r="WHD413" s="446"/>
      <c r="WHE413" s="446"/>
      <c r="WHF413" s="446"/>
      <c r="WHG413" s="446"/>
      <c r="WHH413" s="446"/>
      <c r="WHI413" s="446"/>
      <c r="WHJ413" s="446"/>
      <c r="WHK413" s="446"/>
      <c r="WHL413" s="446"/>
      <c r="WHM413" s="446"/>
      <c r="WHN413" s="446"/>
      <c r="WHO413" s="446"/>
      <c r="WHP413" s="446"/>
      <c r="WHQ413" s="446"/>
      <c r="WHR413" s="446"/>
      <c r="WHS413" s="446"/>
      <c r="WHT413" s="446"/>
      <c r="WHU413" s="446"/>
      <c r="WHV413" s="446"/>
      <c r="WHW413" s="446"/>
      <c r="WHX413" s="446"/>
      <c r="WHY413" s="446"/>
      <c r="WHZ413" s="446"/>
      <c r="WIA413" s="446"/>
      <c r="WIB413" s="446"/>
      <c r="WIC413" s="446"/>
      <c r="WID413" s="446"/>
      <c r="WIE413" s="446"/>
      <c r="WIF413" s="446"/>
      <c r="WIG413" s="446"/>
      <c r="WIH413" s="446"/>
      <c r="WII413" s="446"/>
      <c r="WIJ413" s="446"/>
      <c r="WIK413" s="446"/>
      <c r="WIL413" s="446"/>
      <c r="WIM413" s="446"/>
      <c r="WIN413" s="446"/>
      <c r="WIO413" s="446"/>
      <c r="WIP413" s="446"/>
      <c r="WIQ413" s="446"/>
      <c r="WIR413" s="446"/>
      <c r="WIS413" s="446"/>
      <c r="WIT413" s="446"/>
      <c r="WIU413" s="446"/>
      <c r="WIV413" s="446"/>
      <c r="WIW413" s="446"/>
      <c r="WIX413" s="446"/>
      <c r="WIY413" s="446"/>
      <c r="WIZ413" s="446"/>
      <c r="WJA413" s="446"/>
      <c r="WJB413" s="446"/>
      <c r="WJC413" s="446"/>
      <c r="WJD413" s="446"/>
      <c r="WJE413" s="446"/>
      <c r="WJF413" s="446"/>
      <c r="WJG413" s="446"/>
      <c r="WJH413" s="446"/>
      <c r="WJI413" s="446"/>
      <c r="WJJ413" s="446"/>
      <c r="WJK413" s="446"/>
      <c r="WJL413" s="446"/>
      <c r="WJM413" s="446"/>
      <c r="WJN413" s="446"/>
      <c r="WJO413" s="446"/>
      <c r="WJP413" s="446"/>
      <c r="WJQ413" s="446"/>
      <c r="WJR413" s="446"/>
      <c r="WJS413" s="446"/>
      <c r="WJT413" s="446"/>
      <c r="WJU413" s="446"/>
      <c r="WJV413" s="446"/>
      <c r="WJW413" s="446"/>
      <c r="WJX413" s="446"/>
      <c r="WJY413" s="446"/>
      <c r="WJZ413" s="446"/>
      <c r="WKA413" s="446"/>
      <c r="WKB413" s="446"/>
      <c r="WKC413" s="446"/>
      <c r="WKD413" s="446"/>
      <c r="WKE413" s="446"/>
      <c r="WKF413" s="446"/>
      <c r="WKG413" s="446"/>
      <c r="WKH413" s="446"/>
      <c r="WKI413" s="446"/>
      <c r="WKJ413" s="446"/>
      <c r="WKK413" s="446"/>
      <c r="WKL413" s="446"/>
      <c r="WKM413" s="446"/>
      <c r="WKN413" s="446"/>
      <c r="WKO413" s="446"/>
      <c r="WKP413" s="446"/>
      <c r="WKQ413" s="446"/>
      <c r="WKR413" s="446"/>
      <c r="WKS413" s="446"/>
      <c r="WKT413" s="446"/>
      <c r="WKU413" s="446"/>
      <c r="WKV413" s="446"/>
      <c r="WKW413" s="446"/>
      <c r="WKX413" s="446"/>
      <c r="WKY413" s="446"/>
      <c r="WKZ413" s="446"/>
      <c r="WLA413" s="446"/>
      <c r="WLB413" s="446"/>
      <c r="WLC413" s="446"/>
      <c r="WLD413" s="446"/>
      <c r="WLE413" s="446"/>
      <c r="WLF413" s="446"/>
      <c r="WLG413" s="446"/>
      <c r="WLH413" s="446"/>
      <c r="WLI413" s="446"/>
      <c r="WLJ413" s="446"/>
      <c r="WLK413" s="446"/>
      <c r="WLL413" s="446"/>
      <c r="WLM413" s="446"/>
      <c r="WLN413" s="446"/>
      <c r="WLO413" s="446"/>
      <c r="WLP413" s="446"/>
      <c r="WLQ413" s="446"/>
      <c r="WLR413" s="446"/>
      <c r="WLS413" s="446"/>
      <c r="WLT413" s="446"/>
      <c r="WLU413" s="446"/>
      <c r="WLV413" s="446"/>
      <c r="WLW413" s="446"/>
      <c r="WLX413" s="446"/>
      <c r="WLY413" s="446"/>
      <c r="WLZ413" s="446"/>
      <c r="WMA413" s="446"/>
      <c r="WMB413" s="446"/>
      <c r="WMC413" s="446"/>
      <c r="WMD413" s="446"/>
      <c r="WME413" s="446"/>
      <c r="WMF413" s="446"/>
      <c r="WMG413" s="446"/>
      <c r="WMH413" s="446"/>
      <c r="WMI413" s="446"/>
      <c r="WMJ413" s="446"/>
      <c r="WMK413" s="446"/>
      <c r="WML413" s="446"/>
      <c r="WMM413" s="446"/>
      <c r="WMN413" s="446"/>
      <c r="WMO413" s="446"/>
      <c r="WMP413" s="446"/>
      <c r="WMQ413" s="446"/>
      <c r="WMR413" s="446"/>
      <c r="WMS413" s="446"/>
      <c r="WMT413" s="446"/>
      <c r="WMU413" s="446"/>
      <c r="WMV413" s="446"/>
      <c r="WMW413" s="446"/>
      <c r="WMX413" s="446"/>
      <c r="WMY413" s="446"/>
      <c r="WMZ413" s="446"/>
      <c r="WNA413" s="446"/>
      <c r="WNB413" s="446"/>
      <c r="WNC413" s="446"/>
      <c r="WND413" s="446"/>
      <c r="WNE413" s="446"/>
      <c r="WNF413" s="446"/>
      <c r="WNG413" s="446"/>
      <c r="WNH413" s="446"/>
      <c r="WNI413" s="446"/>
      <c r="WNJ413" s="446"/>
      <c r="WNK413" s="446"/>
      <c r="WNL413" s="446"/>
      <c r="WNM413" s="446"/>
      <c r="WNN413" s="446"/>
      <c r="WNO413" s="446"/>
      <c r="WNP413" s="446"/>
      <c r="WNQ413" s="446"/>
      <c r="WNR413" s="446"/>
      <c r="WNS413" s="446"/>
      <c r="WNT413" s="446"/>
      <c r="WNU413" s="446"/>
      <c r="WNV413" s="446"/>
      <c r="WNW413" s="446"/>
      <c r="WNX413" s="446"/>
      <c r="WNY413" s="446"/>
      <c r="WNZ413" s="446"/>
      <c r="WOA413" s="446"/>
      <c r="WOB413" s="446"/>
      <c r="WOC413" s="446"/>
      <c r="WOD413" s="446"/>
      <c r="WOE413" s="446"/>
      <c r="WOF413" s="446"/>
      <c r="WOG413" s="446"/>
      <c r="WOH413" s="446"/>
      <c r="WOI413" s="446"/>
      <c r="WOJ413" s="446"/>
      <c r="WOK413" s="446"/>
      <c r="WOL413" s="446"/>
      <c r="WOM413" s="446"/>
      <c r="WON413" s="446"/>
      <c r="WOO413" s="446"/>
      <c r="WOP413" s="446"/>
      <c r="WOQ413" s="446"/>
      <c r="WOR413" s="446"/>
      <c r="WOS413" s="446"/>
      <c r="WOT413" s="446"/>
      <c r="WOU413" s="446"/>
      <c r="WOV413" s="446"/>
      <c r="WOW413" s="446"/>
      <c r="WOX413" s="446"/>
      <c r="WOY413" s="446"/>
      <c r="WOZ413" s="446"/>
      <c r="WPA413" s="446"/>
      <c r="WPB413" s="446"/>
      <c r="WPC413" s="446"/>
      <c r="WPD413" s="446"/>
      <c r="WPE413" s="446"/>
      <c r="WPF413" s="446"/>
      <c r="WPG413" s="446"/>
      <c r="WPH413" s="446"/>
      <c r="WPI413" s="446"/>
      <c r="WPJ413" s="446"/>
      <c r="WPK413" s="446"/>
      <c r="WPL413" s="446"/>
      <c r="WPM413" s="446"/>
      <c r="WPN413" s="446"/>
      <c r="WPO413" s="446"/>
      <c r="WPP413" s="446"/>
      <c r="WPQ413" s="446"/>
      <c r="WPR413" s="446"/>
      <c r="WPS413" s="446"/>
      <c r="WPT413" s="446"/>
      <c r="WPU413" s="446"/>
      <c r="WPV413" s="446"/>
      <c r="WPW413" s="446"/>
      <c r="WPX413" s="446"/>
      <c r="WPY413" s="446"/>
      <c r="WPZ413" s="446"/>
      <c r="WQA413" s="446"/>
      <c r="WQB413" s="446"/>
      <c r="WQC413" s="446"/>
      <c r="WQD413" s="446"/>
      <c r="WQE413" s="446"/>
      <c r="WQF413" s="446"/>
      <c r="WQG413" s="446"/>
      <c r="WQH413" s="446"/>
      <c r="WQI413" s="446"/>
      <c r="WQJ413" s="446"/>
      <c r="WQK413" s="446"/>
      <c r="WQL413" s="446"/>
      <c r="WQM413" s="446"/>
      <c r="WQN413" s="446"/>
      <c r="WQO413" s="446"/>
      <c r="WQP413" s="446"/>
      <c r="WQQ413" s="446"/>
      <c r="WQR413" s="446"/>
      <c r="WQS413" s="446"/>
      <c r="WQT413" s="446"/>
      <c r="WQU413" s="446"/>
      <c r="WQV413" s="446"/>
      <c r="WQW413" s="446"/>
      <c r="WQX413" s="446"/>
      <c r="WQY413" s="446"/>
      <c r="WQZ413" s="446"/>
      <c r="WRA413" s="446"/>
      <c r="WRB413" s="446"/>
      <c r="WRC413" s="446"/>
      <c r="WRD413" s="446"/>
      <c r="WRE413" s="446"/>
      <c r="WRF413" s="446"/>
      <c r="WRG413" s="446"/>
      <c r="WRH413" s="446"/>
      <c r="WRI413" s="446"/>
      <c r="WRJ413" s="446"/>
      <c r="WRK413" s="446"/>
      <c r="WRL413" s="446"/>
      <c r="WRM413" s="446"/>
      <c r="WRN413" s="446"/>
      <c r="WRO413" s="446"/>
      <c r="WRP413" s="446"/>
      <c r="WRQ413" s="446"/>
      <c r="WRR413" s="446"/>
      <c r="WRS413" s="446"/>
      <c r="WRT413" s="446"/>
      <c r="WRU413" s="446"/>
      <c r="WRV413" s="446"/>
      <c r="WRW413" s="446"/>
      <c r="WRX413" s="446"/>
      <c r="WRY413" s="446"/>
      <c r="WRZ413" s="446"/>
      <c r="WSA413" s="446"/>
      <c r="WSB413" s="446"/>
      <c r="WSC413" s="446"/>
      <c r="WSD413" s="446"/>
      <c r="WSE413" s="446"/>
      <c r="WSF413" s="446"/>
      <c r="WSG413" s="446"/>
      <c r="WSH413" s="446"/>
      <c r="WSI413" s="446"/>
      <c r="WSJ413" s="446"/>
      <c r="WSK413" s="446"/>
      <c r="WSL413" s="446"/>
      <c r="WSM413" s="446"/>
      <c r="WSN413" s="446"/>
      <c r="WSO413" s="446"/>
      <c r="WSP413" s="446"/>
      <c r="WSQ413" s="446"/>
      <c r="WSR413" s="446"/>
      <c r="WSS413" s="446"/>
      <c r="WST413" s="446"/>
      <c r="WSU413" s="446"/>
      <c r="WSV413" s="446"/>
      <c r="WSW413" s="446"/>
      <c r="WSX413" s="446"/>
      <c r="WSY413" s="446"/>
      <c r="WSZ413" s="446"/>
      <c r="WTA413" s="446"/>
      <c r="WTB413" s="446"/>
      <c r="WTC413" s="446"/>
      <c r="WTD413" s="446"/>
      <c r="WTE413" s="446"/>
      <c r="WTF413" s="446"/>
      <c r="WTG413" s="446"/>
      <c r="WTH413" s="446"/>
      <c r="WTI413" s="446"/>
      <c r="WTJ413" s="446"/>
      <c r="WTK413" s="446"/>
      <c r="WTL413" s="446"/>
      <c r="WTM413" s="446"/>
      <c r="WTN413" s="446"/>
      <c r="WTO413" s="446"/>
      <c r="WTP413" s="446"/>
      <c r="WTQ413" s="446"/>
      <c r="WTR413" s="446"/>
      <c r="WTS413" s="446"/>
      <c r="WTT413" s="446"/>
      <c r="WTU413" s="446"/>
      <c r="WTV413" s="446"/>
      <c r="WTW413" s="446"/>
      <c r="WTX413" s="446"/>
      <c r="WTY413" s="446"/>
      <c r="WTZ413" s="446"/>
      <c r="WUA413" s="446"/>
      <c r="WUB413" s="446"/>
      <c r="WUC413" s="446"/>
      <c r="WUD413" s="446"/>
      <c r="WUE413" s="446"/>
      <c r="WUF413" s="446"/>
      <c r="WUG413" s="446"/>
      <c r="WUH413" s="446"/>
      <c r="WUI413" s="446"/>
      <c r="WUJ413" s="446"/>
      <c r="WUK413" s="446"/>
      <c r="WUL413" s="446"/>
      <c r="WUM413" s="446"/>
      <c r="WUN413" s="446"/>
      <c r="WUO413" s="446"/>
      <c r="WUP413" s="446"/>
      <c r="WUQ413" s="446"/>
      <c r="WUR413" s="446"/>
      <c r="WUS413" s="446"/>
      <c r="WUT413" s="446"/>
      <c r="WUU413" s="446"/>
      <c r="WUV413" s="446"/>
      <c r="WUW413" s="446"/>
      <c r="WUX413" s="446"/>
      <c r="WUY413" s="446"/>
      <c r="WUZ413" s="446"/>
      <c r="WVA413" s="446"/>
      <c r="WVB413" s="446"/>
      <c r="WVC413" s="446"/>
      <c r="WVD413" s="446"/>
      <c r="WVE413" s="446"/>
      <c r="WVF413" s="446"/>
      <c r="WVG413" s="446"/>
      <c r="WVH413" s="446"/>
      <c r="WVI413" s="446"/>
      <c r="WVJ413" s="446"/>
      <c r="WVK413" s="446"/>
      <c r="WVL413" s="446"/>
      <c r="WVM413" s="446"/>
      <c r="WVN413" s="446"/>
      <c r="WVO413" s="446"/>
      <c r="WVP413" s="446"/>
      <c r="WVQ413" s="446"/>
      <c r="WVR413" s="446"/>
      <c r="WVS413" s="446"/>
      <c r="WVT413" s="446"/>
      <c r="WVU413" s="446"/>
      <c r="WVV413" s="446"/>
      <c r="WVW413" s="446"/>
      <c r="WVX413" s="446"/>
      <c r="WVY413" s="446"/>
      <c r="WVZ413" s="446"/>
      <c r="WWA413" s="446"/>
      <c r="WWB413" s="446"/>
      <c r="WWC413" s="446"/>
      <c r="WWD413" s="446"/>
      <c r="WWE413" s="446"/>
      <c r="WWF413" s="446"/>
      <c r="WWG413" s="446"/>
      <c r="WWH413" s="446"/>
      <c r="WWI413" s="446"/>
      <c r="WWJ413" s="446"/>
      <c r="WWK413" s="446"/>
      <c r="WWL413" s="446"/>
      <c r="WWM413" s="446"/>
      <c r="WWN413" s="446"/>
      <c r="WWO413" s="446"/>
      <c r="WWP413" s="446"/>
      <c r="WWQ413" s="446"/>
      <c r="WWR413" s="446"/>
      <c r="WWS413" s="446"/>
      <c r="WWT413" s="446"/>
      <c r="WWU413" s="446"/>
      <c r="WWV413" s="446"/>
      <c r="WWW413" s="446"/>
      <c r="WWX413" s="446"/>
      <c r="WWY413" s="446"/>
      <c r="WWZ413" s="446"/>
      <c r="WXA413" s="446"/>
      <c r="WXB413" s="446"/>
      <c r="WXC413" s="446"/>
      <c r="WXD413" s="446"/>
      <c r="WXE413" s="446"/>
      <c r="WXF413" s="446"/>
      <c r="WXG413" s="446"/>
      <c r="WXH413" s="446"/>
      <c r="WXI413" s="446"/>
      <c r="WXJ413" s="446"/>
      <c r="WXK413" s="446"/>
      <c r="WXL413" s="446"/>
      <c r="WXM413" s="446"/>
      <c r="WXN413" s="446"/>
      <c r="WXO413" s="446"/>
      <c r="WXP413" s="446"/>
      <c r="WXQ413" s="446"/>
      <c r="WXR413" s="446"/>
      <c r="WXS413" s="446"/>
      <c r="WXT413" s="446"/>
      <c r="WXU413" s="446"/>
      <c r="WXV413" s="446"/>
      <c r="WXW413" s="446"/>
      <c r="WXX413" s="446"/>
      <c r="WXY413" s="446"/>
      <c r="WXZ413" s="446"/>
      <c r="WYA413" s="446"/>
      <c r="WYB413" s="446"/>
      <c r="WYC413" s="446"/>
      <c r="WYD413" s="446"/>
      <c r="WYE413" s="446"/>
      <c r="WYF413" s="446"/>
      <c r="WYG413" s="446"/>
      <c r="WYH413" s="446"/>
      <c r="WYI413" s="446"/>
      <c r="WYJ413" s="446"/>
      <c r="WYK413" s="446"/>
      <c r="WYL413" s="446"/>
      <c r="WYM413" s="446"/>
      <c r="WYN413" s="446"/>
      <c r="WYO413" s="446"/>
      <c r="WYP413" s="446"/>
      <c r="WYQ413" s="446"/>
      <c r="WYR413" s="446"/>
      <c r="WYS413" s="446"/>
      <c r="WYT413" s="446"/>
      <c r="WYU413" s="446"/>
      <c r="WYV413" s="446"/>
      <c r="WYW413" s="446"/>
      <c r="WYX413" s="446"/>
      <c r="WYY413" s="446"/>
      <c r="WYZ413" s="446"/>
      <c r="WZA413" s="446"/>
      <c r="WZB413" s="446"/>
      <c r="WZC413" s="446"/>
      <c r="WZD413" s="446"/>
      <c r="WZE413" s="446"/>
      <c r="WZF413" s="446"/>
      <c r="WZG413" s="446"/>
      <c r="WZH413" s="446"/>
      <c r="WZI413" s="446"/>
      <c r="WZJ413" s="446"/>
      <c r="WZK413" s="446"/>
      <c r="WZL413" s="446"/>
      <c r="WZM413" s="446"/>
      <c r="WZN413" s="446"/>
      <c r="WZO413" s="446"/>
      <c r="WZP413" s="446"/>
      <c r="WZQ413" s="446"/>
      <c r="WZR413" s="446"/>
      <c r="WZS413" s="446"/>
      <c r="WZT413" s="446"/>
      <c r="WZU413" s="446"/>
      <c r="WZV413" s="446"/>
      <c r="WZW413" s="446"/>
      <c r="WZX413" s="446"/>
      <c r="WZY413" s="446"/>
      <c r="WZZ413" s="446"/>
      <c r="XAA413" s="446"/>
      <c r="XAB413" s="446"/>
      <c r="XAC413" s="446"/>
      <c r="XAD413" s="446"/>
      <c r="XAE413" s="446"/>
      <c r="XAF413" s="446"/>
      <c r="XAG413" s="446"/>
      <c r="XAH413" s="446"/>
      <c r="XAI413" s="446"/>
      <c r="XAJ413" s="446"/>
      <c r="XAK413" s="446"/>
      <c r="XAL413" s="446"/>
      <c r="XAM413" s="446"/>
      <c r="XAN413" s="446"/>
      <c r="XAO413" s="446"/>
      <c r="XAP413" s="446"/>
      <c r="XAQ413" s="446"/>
      <c r="XAR413" s="446"/>
      <c r="XAS413" s="446"/>
      <c r="XAT413" s="446"/>
      <c r="XAU413" s="446"/>
      <c r="XAV413" s="446"/>
      <c r="XAW413" s="446"/>
      <c r="XAX413" s="446"/>
      <c r="XAY413" s="446"/>
      <c r="XAZ413" s="446"/>
      <c r="XBA413" s="446"/>
      <c r="XBB413" s="446"/>
      <c r="XBC413" s="446"/>
      <c r="XBD413" s="446"/>
      <c r="XBE413" s="446"/>
      <c r="XBF413" s="446"/>
      <c r="XBG413" s="446"/>
      <c r="XBH413" s="446"/>
      <c r="XBI413" s="446"/>
      <c r="XBJ413" s="446"/>
      <c r="XBK413" s="446"/>
      <c r="XBL413" s="446"/>
      <c r="XBM413" s="446"/>
      <c r="XBN413" s="446"/>
      <c r="XBO413" s="446"/>
      <c r="XBP413" s="446"/>
      <c r="XBQ413" s="446"/>
      <c r="XBR413" s="446"/>
      <c r="XBS413" s="446"/>
      <c r="XBT413" s="446"/>
      <c r="XBU413" s="446"/>
      <c r="XBV413" s="446"/>
      <c r="XBW413" s="446"/>
      <c r="XBX413" s="446"/>
      <c r="XBY413" s="446"/>
      <c r="XBZ413" s="446"/>
      <c r="XCA413" s="446"/>
      <c r="XCB413" s="446"/>
      <c r="XCC413" s="446"/>
      <c r="XCD413" s="446"/>
      <c r="XCE413" s="446"/>
      <c r="XCF413" s="446"/>
      <c r="XCG413" s="446"/>
      <c r="XCH413" s="446"/>
      <c r="XCI413" s="446"/>
      <c r="XCJ413" s="446"/>
      <c r="XCK413" s="446"/>
      <c r="XCL413" s="446"/>
      <c r="XCM413" s="446"/>
      <c r="XCN413" s="446"/>
      <c r="XCO413" s="446"/>
      <c r="XCP413" s="446"/>
      <c r="XCQ413" s="446"/>
      <c r="XCR413" s="446"/>
      <c r="XCS413" s="446"/>
      <c r="XCT413" s="446"/>
      <c r="XCU413" s="446"/>
      <c r="XCV413" s="446"/>
      <c r="XCW413" s="446"/>
      <c r="XCX413" s="446"/>
      <c r="XCY413" s="446"/>
      <c r="XCZ413" s="446"/>
      <c r="XDA413" s="446"/>
      <c r="XDB413" s="446"/>
      <c r="XDC413" s="446"/>
      <c r="XDD413" s="446"/>
      <c r="XDE413" s="446"/>
      <c r="XDF413" s="446"/>
      <c r="XDG413" s="446"/>
      <c r="XDH413" s="446"/>
      <c r="XDI413" s="446"/>
      <c r="XDJ413" s="446"/>
      <c r="XDK413" s="446"/>
      <c r="XDL413" s="446"/>
      <c r="XDM413" s="446"/>
      <c r="XDN413" s="446"/>
      <c r="XDO413" s="446"/>
      <c r="XDP413" s="446"/>
      <c r="XDQ413" s="446"/>
      <c r="XDR413" s="446"/>
      <c r="XDS413" s="446"/>
      <c r="XDT413" s="446"/>
      <c r="XDU413" s="446"/>
      <c r="XDV413" s="446"/>
      <c r="XDW413" s="446"/>
      <c r="XDX413" s="446"/>
      <c r="XDY413" s="446"/>
      <c r="XDZ413" s="446"/>
      <c r="XEA413" s="446"/>
      <c r="XEB413" s="446"/>
      <c r="XEC413" s="446"/>
      <c r="XED413" s="446"/>
      <c r="XEE413" s="446"/>
      <c r="XEF413" s="446"/>
      <c r="XEG413" s="446"/>
      <c r="XEH413" s="446"/>
      <c r="XEI413" s="446"/>
      <c r="XEJ413" s="446"/>
      <c r="XEK413" s="446"/>
      <c r="XEL413" s="446"/>
      <c r="XEM413" s="446"/>
      <c r="XEN413" s="446"/>
      <c r="XEO413" s="446"/>
      <c r="XEP413" s="446"/>
      <c r="XEQ413" s="446"/>
      <c r="XER413" s="446"/>
      <c r="XES413" s="446"/>
      <c r="XET413" s="446"/>
      <c r="XEU413" s="446"/>
      <c r="XEV413" s="446"/>
      <c r="XEW413" s="446"/>
      <c r="XEX413" s="446"/>
      <c r="XEY413" s="446"/>
      <c r="XEZ413" s="446"/>
      <c r="XFA413" s="446"/>
      <c r="XFB413" s="446"/>
      <c r="XFC413" s="446"/>
      <c r="XFD413" s="446"/>
    </row>
    <row r="414" spans="1:16384" s="447" customFormat="1" ht="24.75" customHeight="1">
      <c r="A414" s="62"/>
      <c r="B414" s="408"/>
      <c r="C414" s="424"/>
      <c r="D414" s="396" t="s">
        <v>391</v>
      </c>
      <c r="E414" s="397"/>
      <c r="F414" s="397"/>
      <c r="G414" s="398"/>
      <c r="H414" s="414"/>
      <c r="I414" s="455"/>
      <c r="J414" s="456"/>
      <c r="K414" s="457"/>
      <c r="L414" s="457"/>
      <c r="M414" s="457"/>
      <c r="N414" s="449"/>
      <c r="O414" s="449"/>
      <c r="P414" s="449"/>
      <c r="Q414" s="449"/>
      <c r="R414" s="449"/>
      <c r="S414" s="449"/>
      <c r="T414" s="449"/>
      <c r="U414" s="449"/>
      <c r="V414" s="449"/>
      <c r="W414" s="449"/>
      <c r="X414" s="449"/>
      <c r="Y414" s="449"/>
      <c r="Z414" s="449"/>
      <c r="AA414" s="449"/>
      <c r="AB414" s="449"/>
      <c r="AC414" s="449"/>
      <c r="AD414" s="449"/>
      <c r="AE414" s="449"/>
      <c r="AF414" s="449"/>
      <c r="AG414" s="449"/>
      <c r="AH414" s="449"/>
      <c r="AI414" s="449"/>
      <c r="AJ414" s="449"/>
      <c r="AK414" s="449"/>
      <c r="AL414" s="449"/>
      <c r="AM414" s="449"/>
      <c r="AN414" s="449"/>
      <c r="AO414" s="449"/>
      <c r="AP414" s="449"/>
      <c r="AQ414" s="449"/>
      <c r="AR414" s="449"/>
      <c r="AS414" s="449"/>
      <c r="AT414" s="449"/>
      <c r="AU414" s="449"/>
      <c r="AV414" s="449"/>
      <c r="AW414" s="449"/>
      <c r="AX414" s="449"/>
      <c r="AY414" s="449"/>
      <c r="AZ414" s="449"/>
      <c r="BA414" s="449"/>
      <c r="BB414" s="449"/>
      <c r="BC414" s="449"/>
      <c r="BD414" s="449"/>
      <c r="BE414" s="449"/>
      <c r="BF414" s="449"/>
      <c r="BG414" s="449"/>
      <c r="BH414" s="449"/>
      <c r="BI414" s="449"/>
      <c r="BJ414" s="449"/>
      <c r="BK414" s="449"/>
      <c r="BL414" s="449"/>
      <c r="BM414" s="449"/>
      <c r="BN414" s="449"/>
      <c r="BO414" s="449"/>
      <c r="BP414" s="449"/>
      <c r="BQ414" s="449"/>
      <c r="BR414" s="449"/>
      <c r="BS414" s="449"/>
      <c r="BT414" s="449"/>
      <c r="BU414" s="449"/>
      <c r="BV414" s="449"/>
      <c r="BW414" s="449"/>
      <c r="BX414" s="449"/>
      <c r="BY414" s="449"/>
      <c r="BZ414" s="449"/>
      <c r="CA414" s="449"/>
      <c r="CB414" s="449"/>
      <c r="CC414" s="449"/>
      <c r="CD414" s="449"/>
      <c r="CE414" s="449"/>
      <c r="CF414" s="449"/>
      <c r="CG414" s="449"/>
      <c r="CH414" s="449"/>
      <c r="CI414" s="449"/>
      <c r="CJ414" s="449"/>
      <c r="CK414" s="449"/>
      <c r="CL414" s="449"/>
      <c r="CM414" s="449"/>
      <c r="CN414" s="449"/>
      <c r="CO414" s="449"/>
      <c r="CP414" s="449"/>
      <c r="CQ414" s="449"/>
      <c r="CR414" s="449"/>
      <c r="CS414" s="449"/>
      <c r="CT414" s="449"/>
      <c r="CU414" s="449"/>
      <c r="CV414" s="449"/>
      <c r="CW414" s="449"/>
      <c r="CX414" s="449"/>
      <c r="CY414" s="449"/>
      <c r="CZ414" s="449"/>
      <c r="DA414" s="449"/>
      <c r="DB414" s="449"/>
      <c r="DC414" s="449"/>
      <c r="DD414" s="449"/>
      <c r="DE414" s="449"/>
      <c r="DF414" s="449"/>
      <c r="DG414" s="449"/>
      <c r="DH414" s="449"/>
      <c r="DI414" s="449"/>
      <c r="DJ414" s="449"/>
      <c r="DK414" s="449"/>
      <c r="DL414" s="449"/>
      <c r="DM414" s="449"/>
      <c r="DN414" s="449"/>
      <c r="DO414" s="449"/>
      <c r="DP414" s="449"/>
      <c r="DQ414" s="449"/>
      <c r="DR414" s="449"/>
      <c r="DS414" s="449"/>
      <c r="DT414" s="449"/>
      <c r="DU414" s="449"/>
      <c r="DV414" s="449"/>
      <c r="DW414" s="449"/>
      <c r="DX414" s="449"/>
      <c r="DY414" s="449"/>
      <c r="DZ414" s="449"/>
      <c r="EA414" s="449"/>
      <c r="EB414" s="449"/>
      <c r="EC414" s="449"/>
      <c r="ED414" s="449"/>
      <c r="EE414" s="449"/>
      <c r="EF414" s="449"/>
      <c r="EG414" s="449"/>
      <c r="EH414" s="449"/>
      <c r="EI414" s="449"/>
      <c r="EJ414" s="449"/>
      <c r="EK414" s="449"/>
      <c r="EL414" s="449"/>
      <c r="EM414" s="449"/>
      <c r="EN414" s="449"/>
      <c r="EO414" s="449"/>
      <c r="EP414" s="449"/>
      <c r="EQ414" s="449"/>
      <c r="ER414" s="449"/>
      <c r="ES414" s="449"/>
      <c r="ET414" s="449"/>
      <c r="EU414" s="449"/>
      <c r="EV414" s="449"/>
      <c r="EW414" s="449"/>
      <c r="EX414" s="449"/>
      <c r="EY414" s="449"/>
      <c r="EZ414" s="449"/>
      <c r="FA414" s="449"/>
      <c r="FB414" s="449"/>
      <c r="FC414" s="449"/>
      <c r="FD414" s="449"/>
      <c r="FE414" s="449"/>
      <c r="FF414" s="449"/>
      <c r="FG414" s="449"/>
      <c r="FH414" s="449"/>
      <c r="FI414" s="449"/>
      <c r="FJ414" s="449"/>
      <c r="FK414" s="449"/>
      <c r="FL414" s="449"/>
      <c r="FM414" s="449"/>
      <c r="FN414" s="449"/>
      <c r="FO414" s="449"/>
      <c r="FP414" s="449"/>
      <c r="FQ414" s="449"/>
      <c r="FR414" s="449"/>
      <c r="FS414" s="449"/>
      <c r="FT414" s="449"/>
      <c r="FU414" s="449"/>
      <c r="FV414" s="449"/>
      <c r="FW414" s="449"/>
      <c r="FX414" s="449"/>
      <c r="FY414" s="449"/>
      <c r="FZ414" s="449"/>
      <c r="GA414" s="449"/>
      <c r="GB414" s="449"/>
      <c r="GC414" s="449"/>
      <c r="GD414" s="449"/>
      <c r="GE414" s="449"/>
      <c r="GF414" s="449"/>
      <c r="GG414" s="449"/>
      <c r="GH414" s="449"/>
      <c r="GI414" s="449"/>
      <c r="GJ414" s="449"/>
      <c r="GK414" s="449"/>
      <c r="GL414" s="449"/>
      <c r="GM414" s="449"/>
      <c r="GN414" s="449"/>
      <c r="GO414" s="449"/>
      <c r="GP414" s="449"/>
      <c r="GQ414" s="449"/>
      <c r="GR414" s="449"/>
      <c r="GS414" s="449"/>
      <c r="GT414" s="449"/>
      <c r="GU414" s="449"/>
      <c r="GV414" s="449"/>
      <c r="GW414" s="449"/>
      <c r="GX414" s="449"/>
      <c r="GY414" s="449"/>
      <c r="GZ414" s="449"/>
      <c r="HA414" s="449"/>
      <c r="HB414" s="449"/>
      <c r="HC414" s="449"/>
      <c r="HD414" s="449"/>
      <c r="HE414" s="449"/>
      <c r="HF414" s="449"/>
      <c r="HG414" s="449"/>
      <c r="HH414" s="449"/>
      <c r="HI414" s="449"/>
      <c r="HJ414" s="449"/>
      <c r="HK414" s="449"/>
      <c r="HL414" s="449"/>
      <c r="HM414" s="449"/>
      <c r="HN414" s="449"/>
      <c r="HO414" s="449"/>
      <c r="HP414" s="449"/>
      <c r="HQ414" s="449"/>
      <c r="HR414" s="449"/>
      <c r="HS414" s="449"/>
      <c r="HT414" s="449"/>
      <c r="HU414" s="449"/>
      <c r="HV414" s="449"/>
      <c r="HW414" s="449"/>
      <c r="HX414" s="449"/>
      <c r="HY414" s="449"/>
      <c r="HZ414" s="449"/>
      <c r="IA414" s="449"/>
      <c r="IB414" s="449"/>
      <c r="IC414" s="449"/>
      <c r="ID414" s="449"/>
      <c r="IE414" s="449"/>
      <c r="IF414" s="449"/>
      <c r="IG414" s="449"/>
      <c r="IH414" s="449"/>
      <c r="II414" s="449"/>
      <c r="IJ414" s="449"/>
      <c r="IK414" s="449"/>
      <c r="IL414" s="449"/>
      <c r="IM414" s="449"/>
      <c r="IN414" s="449"/>
      <c r="IO414" s="449"/>
      <c r="IP414" s="449"/>
      <c r="IQ414" s="449"/>
      <c r="IR414" s="449"/>
      <c r="IS414" s="449"/>
      <c r="IT414" s="449"/>
      <c r="IU414" s="449"/>
      <c r="IV414" s="449"/>
      <c r="IW414" s="449"/>
      <c r="IX414" s="449"/>
      <c r="IY414" s="449"/>
      <c r="IZ414" s="449"/>
      <c r="JA414" s="449"/>
      <c r="JB414" s="449"/>
      <c r="JC414" s="449"/>
      <c r="JD414" s="449"/>
      <c r="JE414" s="449"/>
      <c r="JF414" s="449"/>
      <c r="JG414" s="449"/>
      <c r="JH414" s="449"/>
      <c r="JI414" s="449"/>
      <c r="JJ414" s="449"/>
      <c r="JK414" s="449"/>
      <c r="JL414" s="449"/>
      <c r="JM414" s="449"/>
      <c r="JN414" s="449"/>
      <c r="JO414" s="449"/>
      <c r="JP414" s="449"/>
      <c r="JQ414" s="449"/>
      <c r="JR414" s="449"/>
      <c r="JS414" s="449"/>
      <c r="JT414" s="449"/>
      <c r="JU414" s="449"/>
      <c r="JV414" s="449"/>
      <c r="JW414" s="449"/>
      <c r="JX414" s="449"/>
      <c r="JY414" s="449"/>
      <c r="JZ414" s="449"/>
      <c r="KA414" s="449"/>
      <c r="KB414" s="449"/>
      <c r="KC414" s="449"/>
      <c r="KD414" s="449"/>
      <c r="KE414" s="449"/>
      <c r="KF414" s="449"/>
      <c r="KG414" s="449"/>
      <c r="KH414" s="449"/>
      <c r="KI414" s="449"/>
      <c r="KJ414" s="449"/>
      <c r="KK414" s="449"/>
      <c r="KL414" s="449"/>
      <c r="KM414" s="449"/>
      <c r="KN414" s="449"/>
      <c r="KO414" s="449"/>
      <c r="KP414" s="449"/>
      <c r="KQ414" s="449"/>
      <c r="KR414" s="449"/>
      <c r="KS414" s="449"/>
      <c r="KT414" s="449"/>
      <c r="KU414" s="449"/>
      <c r="KV414" s="449"/>
      <c r="KW414" s="449"/>
      <c r="KX414" s="449"/>
      <c r="KY414" s="449"/>
      <c r="KZ414" s="449"/>
      <c r="LA414" s="449"/>
      <c r="LB414" s="449"/>
      <c r="LC414" s="449"/>
      <c r="LD414" s="449"/>
      <c r="LE414" s="449"/>
      <c r="LF414" s="449"/>
      <c r="LG414" s="449"/>
      <c r="LH414" s="449"/>
      <c r="LI414" s="449"/>
      <c r="LJ414" s="449"/>
      <c r="LK414" s="449"/>
      <c r="LL414" s="449"/>
      <c r="LM414" s="449"/>
      <c r="LN414" s="449"/>
      <c r="LO414" s="449"/>
      <c r="LP414" s="449"/>
      <c r="LQ414" s="449"/>
      <c r="LR414" s="449"/>
      <c r="LS414" s="449"/>
      <c r="LT414" s="449"/>
      <c r="LU414" s="449"/>
      <c r="LV414" s="449"/>
      <c r="LW414" s="449"/>
      <c r="LX414" s="449"/>
      <c r="LY414" s="449"/>
      <c r="LZ414" s="449"/>
      <c r="MA414" s="449"/>
      <c r="MB414" s="449"/>
      <c r="MC414" s="449"/>
      <c r="MD414" s="449"/>
      <c r="ME414" s="449"/>
      <c r="MF414" s="449"/>
      <c r="MG414" s="449"/>
      <c r="MH414" s="449"/>
      <c r="MI414" s="449"/>
      <c r="MJ414" s="449"/>
      <c r="MK414" s="449"/>
      <c r="ML414" s="449"/>
      <c r="MM414" s="449"/>
      <c r="MN414" s="449"/>
      <c r="MO414" s="449"/>
      <c r="MP414" s="449"/>
      <c r="MQ414" s="449"/>
      <c r="MR414" s="449"/>
      <c r="MS414" s="449"/>
      <c r="MT414" s="449"/>
      <c r="MU414" s="449"/>
      <c r="MV414" s="449"/>
      <c r="MW414" s="449"/>
      <c r="MX414" s="449"/>
      <c r="MY414" s="449"/>
      <c r="MZ414" s="449"/>
      <c r="NA414" s="449"/>
      <c r="NB414" s="449"/>
      <c r="NC414" s="449"/>
      <c r="ND414" s="449"/>
      <c r="NE414" s="449"/>
      <c r="NF414" s="449"/>
      <c r="NG414" s="449"/>
      <c r="NH414" s="449"/>
      <c r="NI414" s="449"/>
      <c r="NJ414" s="449"/>
      <c r="NK414" s="449"/>
      <c r="NL414" s="449"/>
      <c r="NM414" s="449"/>
      <c r="NN414" s="449"/>
      <c r="NO414" s="449"/>
      <c r="NP414" s="449"/>
      <c r="NQ414" s="449"/>
      <c r="NR414" s="449"/>
      <c r="NS414" s="449"/>
      <c r="NT414" s="449"/>
      <c r="NU414" s="449"/>
      <c r="NV414" s="449"/>
      <c r="NW414" s="449"/>
      <c r="NX414" s="449"/>
      <c r="NY414" s="449"/>
      <c r="NZ414" s="449"/>
      <c r="OA414" s="449"/>
      <c r="OB414" s="449"/>
      <c r="OC414" s="449"/>
      <c r="OD414" s="449"/>
      <c r="OE414" s="449"/>
      <c r="OF414" s="449"/>
      <c r="OG414" s="449"/>
      <c r="OH414" s="449"/>
      <c r="OI414" s="449"/>
      <c r="OJ414" s="449"/>
      <c r="OK414" s="449"/>
      <c r="OL414" s="449"/>
      <c r="OM414" s="449"/>
      <c r="ON414" s="449"/>
      <c r="OO414" s="449"/>
      <c r="OP414" s="449"/>
      <c r="OQ414" s="449"/>
      <c r="OR414" s="449"/>
      <c r="OS414" s="449"/>
      <c r="OT414" s="449"/>
      <c r="OU414" s="449"/>
      <c r="OV414" s="449"/>
      <c r="OW414" s="449"/>
      <c r="OX414" s="449"/>
      <c r="OY414" s="449"/>
      <c r="OZ414" s="449"/>
      <c r="PA414" s="449"/>
      <c r="PB414" s="449"/>
      <c r="PC414" s="449"/>
      <c r="PD414" s="449"/>
      <c r="PE414" s="449"/>
      <c r="PF414" s="449"/>
      <c r="PG414" s="449"/>
      <c r="PH414" s="449"/>
      <c r="PI414" s="449"/>
      <c r="PJ414" s="449"/>
      <c r="PK414" s="449"/>
      <c r="PL414" s="449"/>
      <c r="PM414" s="449"/>
      <c r="PN414" s="449"/>
      <c r="PO414" s="449"/>
      <c r="PP414" s="449"/>
      <c r="PQ414" s="449"/>
      <c r="PR414" s="449"/>
      <c r="PS414" s="449"/>
      <c r="PT414" s="449"/>
      <c r="PU414" s="449"/>
      <c r="PV414" s="449"/>
      <c r="PW414" s="449"/>
      <c r="PX414" s="449"/>
      <c r="PY414" s="449"/>
      <c r="PZ414" s="449"/>
      <c r="QA414" s="449"/>
      <c r="QB414" s="449"/>
      <c r="QC414" s="449"/>
      <c r="QD414" s="449"/>
      <c r="QE414" s="449"/>
      <c r="QF414" s="449"/>
      <c r="QG414" s="449"/>
      <c r="QH414" s="449"/>
      <c r="QI414" s="449"/>
      <c r="QJ414" s="449"/>
      <c r="QK414" s="449"/>
      <c r="QL414" s="449"/>
      <c r="QM414" s="449"/>
      <c r="QN414" s="449"/>
      <c r="QO414" s="449"/>
      <c r="QP414" s="449"/>
      <c r="QQ414" s="449"/>
      <c r="QR414" s="449"/>
      <c r="QS414" s="449"/>
      <c r="QT414" s="449"/>
      <c r="QU414" s="449"/>
      <c r="QV414" s="449"/>
      <c r="QW414" s="449"/>
      <c r="QX414" s="449"/>
      <c r="QY414" s="449"/>
      <c r="QZ414" s="449"/>
      <c r="RA414" s="449"/>
      <c r="RB414" s="449"/>
      <c r="RC414" s="449"/>
      <c r="RD414" s="449"/>
      <c r="RE414" s="449"/>
      <c r="RF414" s="449"/>
      <c r="RG414" s="449"/>
      <c r="RH414" s="449"/>
      <c r="RI414" s="449"/>
      <c r="RJ414" s="449"/>
      <c r="RK414" s="449"/>
      <c r="RL414" s="449"/>
      <c r="RM414" s="449"/>
      <c r="RN414" s="449"/>
      <c r="RO414" s="449"/>
      <c r="RP414" s="449"/>
      <c r="RQ414" s="449"/>
      <c r="RR414" s="449"/>
      <c r="RS414" s="449"/>
      <c r="RT414" s="449"/>
      <c r="RU414" s="449"/>
      <c r="RV414" s="449"/>
      <c r="RW414" s="449"/>
      <c r="RX414" s="449"/>
      <c r="RY414" s="449"/>
      <c r="RZ414" s="449"/>
      <c r="SA414" s="449"/>
      <c r="SB414" s="449"/>
      <c r="SC414" s="449"/>
      <c r="SD414" s="449"/>
      <c r="SE414" s="449"/>
      <c r="SF414" s="449"/>
      <c r="SG414" s="449"/>
      <c r="SH414" s="449"/>
      <c r="SI414" s="449"/>
      <c r="SJ414" s="449"/>
      <c r="SK414" s="449"/>
      <c r="SL414" s="449"/>
      <c r="SM414" s="449"/>
      <c r="SN414" s="449"/>
      <c r="SO414" s="449"/>
      <c r="SP414" s="449"/>
      <c r="SQ414" s="449"/>
      <c r="SR414" s="449"/>
      <c r="SS414" s="449"/>
      <c r="ST414" s="449"/>
      <c r="SU414" s="449"/>
      <c r="SV414" s="449"/>
      <c r="SW414" s="449"/>
      <c r="SX414" s="449"/>
      <c r="SY414" s="449"/>
      <c r="SZ414" s="449"/>
      <c r="TA414" s="449"/>
      <c r="TB414" s="449"/>
      <c r="TC414" s="449"/>
      <c r="TD414" s="449"/>
      <c r="TE414" s="449"/>
      <c r="TF414" s="449"/>
      <c r="TG414" s="449"/>
      <c r="TH414" s="449"/>
      <c r="TI414" s="449"/>
      <c r="TJ414" s="449"/>
      <c r="TK414" s="449"/>
      <c r="TL414" s="449"/>
      <c r="TM414" s="449"/>
      <c r="TN414" s="449"/>
      <c r="TO414" s="449"/>
      <c r="TP414" s="449"/>
      <c r="TQ414" s="449"/>
      <c r="TR414" s="449"/>
      <c r="TS414" s="449"/>
      <c r="TT414" s="449"/>
      <c r="TU414" s="449"/>
      <c r="TV414" s="449"/>
      <c r="TW414" s="449"/>
      <c r="TX414" s="449"/>
      <c r="TY414" s="449"/>
      <c r="TZ414" s="449"/>
      <c r="UA414" s="449"/>
      <c r="UB414" s="449"/>
      <c r="UC414" s="449"/>
      <c r="UD414" s="449"/>
      <c r="UE414" s="449"/>
      <c r="UF414" s="449"/>
      <c r="UG414" s="449"/>
      <c r="UH414" s="449"/>
      <c r="UI414" s="449"/>
      <c r="UJ414" s="449"/>
      <c r="UK414" s="449"/>
      <c r="UL414" s="449"/>
      <c r="UM414" s="449"/>
      <c r="UN414" s="449"/>
      <c r="UO414" s="449"/>
      <c r="UP414" s="449"/>
      <c r="UQ414" s="449"/>
      <c r="UR414" s="449"/>
      <c r="US414" s="449"/>
      <c r="UT414" s="449"/>
      <c r="UU414" s="449"/>
      <c r="UV414" s="449"/>
      <c r="UW414" s="449"/>
      <c r="UX414" s="449"/>
      <c r="UY414" s="449"/>
      <c r="UZ414" s="449"/>
      <c r="VA414" s="449"/>
      <c r="VB414" s="449"/>
      <c r="VC414" s="449"/>
      <c r="VD414" s="449"/>
      <c r="VE414" s="449"/>
      <c r="VF414" s="449"/>
      <c r="VG414" s="449"/>
      <c r="VH414" s="449"/>
      <c r="VI414" s="449"/>
      <c r="VJ414" s="449"/>
      <c r="VK414" s="449"/>
      <c r="VL414" s="449"/>
      <c r="VM414" s="449"/>
      <c r="VN414" s="449"/>
      <c r="VO414" s="449"/>
      <c r="VP414" s="449"/>
      <c r="VQ414" s="449"/>
      <c r="VR414" s="449"/>
      <c r="VS414" s="449"/>
      <c r="VT414" s="449"/>
      <c r="VU414" s="449"/>
      <c r="VV414" s="449"/>
      <c r="VW414" s="449"/>
      <c r="VX414" s="449"/>
      <c r="VY414" s="449"/>
      <c r="VZ414" s="449"/>
      <c r="WA414" s="449"/>
      <c r="WB414" s="449"/>
      <c r="WC414" s="449"/>
      <c r="WD414" s="449"/>
      <c r="WE414" s="449"/>
      <c r="WF414" s="449"/>
      <c r="WG414" s="449"/>
      <c r="WH414" s="449"/>
      <c r="WI414" s="449"/>
      <c r="WJ414" s="449"/>
      <c r="WK414" s="449"/>
      <c r="WL414" s="449"/>
      <c r="WM414" s="449"/>
      <c r="WN414" s="449"/>
      <c r="WO414" s="449"/>
      <c r="WP414" s="449"/>
      <c r="WQ414" s="449"/>
      <c r="WR414" s="449"/>
      <c r="WS414" s="449"/>
      <c r="WT414" s="449"/>
      <c r="WU414" s="449"/>
      <c r="WV414" s="449"/>
      <c r="WW414" s="449"/>
      <c r="WX414" s="449"/>
      <c r="WY414" s="449"/>
      <c r="WZ414" s="449"/>
      <c r="XA414" s="449"/>
      <c r="XB414" s="449"/>
      <c r="XC414" s="449"/>
      <c r="XD414" s="449"/>
      <c r="XE414" s="449"/>
      <c r="XF414" s="449"/>
      <c r="XG414" s="449"/>
      <c r="XH414" s="449"/>
      <c r="XI414" s="449"/>
      <c r="XJ414" s="449"/>
      <c r="XK414" s="449"/>
      <c r="XL414" s="449"/>
      <c r="XM414" s="449"/>
      <c r="XN414" s="449"/>
      <c r="XO414" s="449"/>
      <c r="XP414" s="449"/>
      <c r="XQ414" s="449"/>
      <c r="XR414" s="449"/>
      <c r="XS414" s="449"/>
      <c r="XT414" s="449"/>
      <c r="XU414" s="449"/>
      <c r="XV414" s="449"/>
      <c r="XW414" s="449"/>
      <c r="XX414" s="449"/>
      <c r="XY414" s="449"/>
      <c r="XZ414" s="449"/>
      <c r="YA414" s="449"/>
      <c r="YB414" s="449"/>
      <c r="YC414" s="449"/>
      <c r="YD414" s="449"/>
      <c r="YE414" s="449"/>
      <c r="YF414" s="449"/>
      <c r="YG414" s="449"/>
      <c r="YH414" s="449"/>
      <c r="YI414" s="449"/>
      <c r="YJ414" s="449"/>
      <c r="YK414" s="449"/>
      <c r="YL414" s="449"/>
      <c r="YM414" s="449"/>
      <c r="YN414" s="449"/>
      <c r="YO414" s="449"/>
      <c r="YP414" s="449"/>
      <c r="YQ414" s="449"/>
      <c r="YR414" s="449"/>
      <c r="YS414" s="449"/>
      <c r="YT414" s="449"/>
      <c r="YU414" s="449"/>
      <c r="YV414" s="449"/>
      <c r="YW414" s="449"/>
      <c r="YX414" s="449"/>
      <c r="YY414" s="449"/>
      <c r="YZ414" s="449"/>
      <c r="ZA414" s="449"/>
      <c r="ZB414" s="449"/>
      <c r="ZC414" s="449"/>
      <c r="ZD414" s="449"/>
      <c r="ZE414" s="449"/>
      <c r="ZF414" s="449"/>
      <c r="ZG414" s="449"/>
      <c r="ZH414" s="449"/>
      <c r="ZI414" s="449"/>
      <c r="ZJ414" s="449"/>
      <c r="ZK414" s="449"/>
      <c r="ZL414" s="449"/>
      <c r="ZM414" s="449"/>
      <c r="ZN414" s="449"/>
      <c r="ZO414" s="449"/>
      <c r="ZP414" s="449"/>
      <c r="ZQ414" s="449"/>
      <c r="ZR414" s="449"/>
      <c r="ZS414" s="449"/>
      <c r="ZT414" s="449"/>
      <c r="ZU414" s="449"/>
      <c r="ZV414" s="449"/>
      <c r="ZW414" s="449"/>
      <c r="ZX414" s="449"/>
      <c r="ZY414" s="449"/>
      <c r="ZZ414" s="449"/>
      <c r="AAA414" s="449"/>
      <c r="AAB414" s="449"/>
      <c r="AAC414" s="449"/>
      <c r="AAD414" s="449"/>
      <c r="AAE414" s="449"/>
      <c r="AAF414" s="449"/>
      <c r="AAG414" s="449"/>
      <c r="AAH414" s="449"/>
      <c r="AAI414" s="449"/>
      <c r="AAJ414" s="449"/>
      <c r="AAK414" s="449"/>
      <c r="AAL414" s="449"/>
      <c r="AAM414" s="449"/>
      <c r="AAN414" s="449"/>
      <c r="AAO414" s="449"/>
      <c r="AAP414" s="449"/>
      <c r="AAQ414" s="449"/>
      <c r="AAR414" s="449"/>
      <c r="AAS414" s="449"/>
      <c r="AAT414" s="449"/>
      <c r="AAU414" s="449"/>
      <c r="AAV414" s="449"/>
      <c r="AAW414" s="449"/>
      <c r="AAX414" s="449"/>
      <c r="AAY414" s="449"/>
      <c r="AAZ414" s="449"/>
      <c r="ABA414" s="449"/>
      <c r="ABB414" s="449"/>
      <c r="ABC414" s="449"/>
      <c r="ABD414" s="449"/>
      <c r="ABE414" s="449"/>
      <c r="ABF414" s="449"/>
      <c r="ABG414" s="449"/>
      <c r="ABH414" s="449"/>
      <c r="ABI414" s="449"/>
      <c r="ABJ414" s="449"/>
      <c r="ABK414" s="449"/>
      <c r="ABL414" s="449"/>
      <c r="ABM414" s="449"/>
      <c r="ABN414" s="449"/>
      <c r="ABO414" s="449"/>
      <c r="ABP414" s="449"/>
      <c r="ABQ414" s="449"/>
      <c r="ABR414" s="449"/>
      <c r="ABS414" s="449"/>
      <c r="ABT414" s="449"/>
      <c r="ABU414" s="449"/>
      <c r="ABV414" s="449"/>
      <c r="ABW414" s="449"/>
      <c r="ABX414" s="449"/>
      <c r="ABY414" s="449"/>
      <c r="ABZ414" s="449"/>
      <c r="ACA414" s="449"/>
      <c r="ACB414" s="449"/>
      <c r="ACC414" s="449"/>
      <c r="ACD414" s="449"/>
      <c r="ACE414" s="449"/>
      <c r="ACF414" s="449"/>
      <c r="ACG414" s="449"/>
      <c r="ACH414" s="449"/>
      <c r="ACI414" s="449"/>
      <c r="ACJ414" s="449"/>
      <c r="ACK414" s="449"/>
      <c r="ACL414" s="449"/>
      <c r="ACM414" s="449"/>
      <c r="ACN414" s="449"/>
      <c r="ACO414" s="449"/>
      <c r="ACP414" s="449"/>
      <c r="ACQ414" s="449"/>
      <c r="ACR414" s="449"/>
      <c r="ACS414" s="449"/>
      <c r="ACT414" s="449"/>
      <c r="ACU414" s="449"/>
      <c r="ACV414" s="449"/>
      <c r="ACW414" s="449"/>
      <c r="ACX414" s="449"/>
      <c r="ACY414" s="449"/>
      <c r="ACZ414" s="449"/>
      <c r="ADA414" s="449"/>
      <c r="ADB414" s="449"/>
      <c r="ADC414" s="449"/>
      <c r="ADD414" s="449"/>
      <c r="ADE414" s="449"/>
      <c r="ADF414" s="449"/>
      <c r="ADG414" s="449"/>
      <c r="ADH414" s="449"/>
      <c r="ADI414" s="449"/>
      <c r="ADJ414" s="449"/>
      <c r="ADK414" s="449"/>
      <c r="ADL414" s="449"/>
      <c r="ADM414" s="449"/>
      <c r="ADN414" s="449"/>
      <c r="ADO414" s="449"/>
      <c r="ADP414" s="449"/>
      <c r="ADQ414" s="449"/>
      <c r="ADR414" s="449"/>
      <c r="ADS414" s="449"/>
      <c r="ADT414" s="449"/>
      <c r="ADU414" s="449"/>
      <c r="ADV414" s="449"/>
      <c r="ADW414" s="449"/>
      <c r="ADX414" s="449"/>
      <c r="ADY414" s="449"/>
      <c r="ADZ414" s="449"/>
      <c r="AEA414" s="449"/>
      <c r="AEB414" s="449"/>
      <c r="AEC414" s="449"/>
      <c r="AED414" s="449"/>
      <c r="AEE414" s="449"/>
      <c r="AEF414" s="449"/>
      <c r="AEG414" s="449"/>
      <c r="AEH414" s="449"/>
      <c r="AEI414" s="449"/>
      <c r="AEJ414" s="449"/>
      <c r="AEK414" s="449"/>
      <c r="AEL414" s="449"/>
      <c r="AEM414" s="449"/>
      <c r="AEN414" s="449"/>
      <c r="AEO414" s="449"/>
      <c r="AEP414" s="449"/>
      <c r="AEQ414" s="449"/>
      <c r="AER414" s="449"/>
      <c r="AES414" s="449"/>
      <c r="AET414" s="449"/>
      <c r="AEU414" s="449"/>
      <c r="AEV414" s="449"/>
      <c r="AEW414" s="449"/>
      <c r="AEX414" s="449"/>
      <c r="AEY414" s="449"/>
      <c r="AEZ414" s="449"/>
      <c r="AFA414" s="449"/>
      <c r="AFB414" s="449"/>
      <c r="AFC414" s="449"/>
      <c r="AFD414" s="449"/>
      <c r="AFE414" s="449"/>
      <c r="AFF414" s="449"/>
      <c r="AFG414" s="449"/>
      <c r="AFH414" s="449"/>
      <c r="AFI414" s="449"/>
      <c r="AFJ414" s="449"/>
      <c r="AFK414" s="449"/>
      <c r="AFL414" s="449"/>
      <c r="AFM414" s="449"/>
      <c r="AFN414" s="449"/>
      <c r="AFO414" s="449"/>
      <c r="AFP414" s="449"/>
      <c r="AFQ414" s="449"/>
      <c r="AFR414" s="449"/>
      <c r="AFS414" s="449"/>
      <c r="AFT414" s="449"/>
      <c r="AFU414" s="449"/>
      <c r="AFV414" s="449"/>
      <c r="AFW414" s="449"/>
      <c r="AFX414" s="449"/>
      <c r="AFY414" s="449"/>
      <c r="AFZ414" s="449"/>
      <c r="AGA414" s="449"/>
      <c r="AGB414" s="449"/>
      <c r="AGC414" s="449"/>
      <c r="AGD414" s="449"/>
      <c r="AGE414" s="449"/>
      <c r="AGF414" s="449"/>
      <c r="AGG414" s="449"/>
      <c r="AGH414" s="449"/>
      <c r="AGI414" s="449"/>
      <c r="AGJ414" s="449"/>
      <c r="AGK414" s="449"/>
      <c r="AGL414" s="449"/>
      <c r="AGM414" s="449"/>
      <c r="AGN414" s="449"/>
      <c r="AGO414" s="449"/>
      <c r="AGP414" s="449"/>
      <c r="AGQ414" s="449"/>
      <c r="AGR414" s="449"/>
      <c r="AGS414" s="449"/>
      <c r="AGT414" s="449"/>
      <c r="AGU414" s="449"/>
      <c r="AGV414" s="449"/>
      <c r="AGW414" s="449"/>
      <c r="AGX414" s="449"/>
      <c r="AGY414" s="449"/>
      <c r="AGZ414" s="449"/>
      <c r="AHA414" s="449"/>
      <c r="AHB414" s="449"/>
      <c r="AHC414" s="449"/>
      <c r="AHD414" s="449"/>
      <c r="AHE414" s="449"/>
      <c r="AHF414" s="449"/>
      <c r="AHG414" s="449"/>
      <c r="AHH414" s="449"/>
      <c r="AHI414" s="449"/>
      <c r="AHJ414" s="449"/>
      <c r="AHK414" s="449"/>
      <c r="AHL414" s="449"/>
      <c r="AHM414" s="449"/>
      <c r="AHN414" s="449"/>
      <c r="AHO414" s="449"/>
      <c r="AHP414" s="449"/>
      <c r="AHQ414" s="449"/>
      <c r="AHR414" s="449"/>
      <c r="AHS414" s="449"/>
      <c r="AHT414" s="449"/>
      <c r="AHU414" s="449"/>
      <c r="AHV414" s="449"/>
      <c r="AHW414" s="449"/>
      <c r="AHX414" s="449"/>
      <c r="AHY414" s="449"/>
      <c r="AHZ414" s="449"/>
      <c r="AIA414" s="449"/>
      <c r="AIB414" s="449"/>
      <c r="AIC414" s="449"/>
      <c r="AID414" s="449"/>
      <c r="AIE414" s="449"/>
      <c r="AIF414" s="449"/>
      <c r="AIG414" s="449"/>
      <c r="AIH414" s="449"/>
      <c r="AII414" s="449"/>
      <c r="AIJ414" s="449"/>
      <c r="AIK414" s="449"/>
      <c r="AIL414" s="449"/>
      <c r="AIM414" s="449"/>
      <c r="AIN414" s="449"/>
      <c r="AIO414" s="449"/>
      <c r="AIP414" s="449"/>
      <c r="AIQ414" s="449"/>
      <c r="AIR414" s="449"/>
      <c r="AIS414" s="449"/>
      <c r="AIT414" s="449"/>
      <c r="AIU414" s="449"/>
      <c r="AIV414" s="449"/>
      <c r="AIW414" s="449"/>
      <c r="AIX414" s="449"/>
      <c r="AIY414" s="449"/>
      <c r="AIZ414" s="449"/>
      <c r="AJA414" s="449"/>
      <c r="AJB414" s="449"/>
      <c r="AJC414" s="449"/>
      <c r="AJD414" s="449"/>
      <c r="AJE414" s="449"/>
      <c r="AJF414" s="449"/>
      <c r="AJG414" s="449"/>
      <c r="AJH414" s="449"/>
      <c r="AJI414" s="449"/>
      <c r="AJJ414" s="449"/>
      <c r="AJK414" s="449"/>
      <c r="AJL414" s="449"/>
      <c r="AJM414" s="449"/>
      <c r="AJN414" s="449"/>
      <c r="AJO414" s="449"/>
      <c r="AJP414" s="449"/>
      <c r="AJQ414" s="449"/>
      <c r="AJR414" s="449"/>
      <c r="AJS414" s="449"/>
      <c r="AJT414" s="449"/>
      <c r="AJU414" s="449"/>
      <c r="AJV414" s="449"/>
      <c r="AJW414" s="449"/>
      <c r="AJX414" s="449"/>
      <c r="AJY414" s="449"/>
      <c r="AJZ414" s="449"/>
      <c r="AKA414" s="449"/>
      <c r="AKB414" s="449"/>
      <c r="AKC414" s="449"/>
      <c r="AKD414" s="449"/>
      <c r="AKE414" s="449"/>
      <c r="AKF414" s="449"/>
      <c r="AKG414" s="449"/>
      <c r="AKH414" s="449"/>
      <c r="AKI414" s="449"/>
      <c r="AKJ414" s="449"/>
      <c r="AKK414" s="449"/>
      <c r="AKL414" s="449"/>
      <c r="AKM414" s="449"/>
      <c r="AKN414" s="449"/>
      <c r="AKO414" s="449"/>
      <c r="AKP414" s="449"/>
      <c r="AKQ414" s="449"/>
      <c r="AKR414" s="449"/>
      <c r="AKS414" s="449"/>
      <c r="AKT414" s="449"/>
      <c r="AKU414" s="449"/>
      <c r="AKV414" s="449"/>
      <c r="AKW414" s="449"/>
      <c r="AKX414" s="449"/>
      <c r="AKY414" s="449"/>
      <c r="AKZ414" s="449"/>
      <c r="ALA414" s="449"/>
      <c r="ALB414" s="449"/>
      <c r="ALC414" s="449"/>
      <c r="ALD414" s="449"/>
      <c r="ALE414" s="449"/>
      <c r="ALF414" s="449"/>
      <c r="ALG414" s="449"/>
      <c r="ALH414" s="449"/>
      <c r="ALI414" s="449"/>
      <c r="ALJ414" s="449"/>
      <c r="ALK414" s="449"/>
      <c r="ALL414" s="449"/>
      <c r="ALM414" s="449"/>
      <c r="ALN414" s="449"/>
      <c r="ALO414" s="449"/>
      <c r="ALP414" s="449"/>
      <c r="ALQ414" s="449"/>
      <c r="ALR414" s="449"/>
      <c r="ALS414" s="449"/>
      <c r="ALT414" s="449"/>
      <c r="ALU414" s="449"/>
      <c r="ALV414" s="449"/>
      <c r="ALW414" s="449"/>
      <c r="ALX414" s="449"/>
      <c r="ALY414" s="449"/>
      <c r="ALZ414" s="449"/>
      <c r="AMA414" s="449"/>
      <c r="AMB414" s="449"/>
      <c r="AMC414" s="449"/>
      <c r="AMD414" s="449"/>
      <c r="AME414" s="449"/>
      <c r="AMF414" s="449"/>
      <c r="AMG414" s="449"/>
      <c r="AMH414" s="449"/>
      <c r="AMI414" s="449"/>
      <c r="AMJ414" s="449"/>
      <c r="AMK414" s="449"/>
      <c r="AML414" s="449"/>
      <c r="AMM414" s="449"/>
      <c r="AMN414" s="449"/>
      <c r="AMO414" s="449"/>
      <c r="AMP414" s="449"/>
      <c r="AMQ414" s="449"/>
      <c r="AMR414" s="449"/>
      <c r="AMS414" s="449"/>
      <c r="AMT414" s="449"/>
      <c r="AMU414" s="449"/>
      <c r="AMV414" s="449"/>
      <c r="AMW414" s="449"/>
      <c r="AMX414" s="449"/>
      <c r="AMY414" s="449"/>
      <c r="AMZ414" s="449"/>
      <c r="ANA414" s="449"/>
      <c r="ANB414" s="449"/>
      <c r="ANC414" s="449"/>
      <c r="AND414" s="449"/>
      <c r="ANE414" s="449"/>
      <c r="ANF414" s="449"/>
      <c r="ANG414" s="449"/>
      <c r="ANH414" s="449"/>
      <c r="ANI414" s="449"/>
      <c r="ANJ414" s="449"/>
      <c r="ANK414" s="449"/>
      <c r="ANL414" s="449"/>
      <c r="ANM414" s="449"/>
      <c r="ANN414" s="449"/>
      <c r="ANO414" s="449"/>
      <c r="ANP414" s="449"/>
      <c r="ANQ414" s="449"/>
      <c r="ANR414" s="449"/>
      <c r="ANS414" s="449"/>
      <c r="ANT414" s="449"/>
      <c r="ANU414" s="449"/>
      <c r="ANV414" s="449"/>
      <c r="ANW414" s="449"/>
      <c r="ANX414" s="449"/>
      <c r="ANY414" s="449"/>
      <c r="ANZ414" s="449"/>
      <c r="AOA414" s="449"/>
      <c r="AOB414" s="449"/>
      <c r="AOC414" s="449"/>
      <c r="AOD414" s="449"/>
      <c r="AOE414" s="449"/>
      <c r="AOF414" s="449"/>
      <c r="AOG414" s="449"/>
      <c r="AOH414" s="449"/>
      <c r="AOI414" s="449"/>
      <c r="AOJ414" s="449"/>
      <c r="AOK414" s="449"/>
      <c r="AOL414" s="449"/>
      <c r="AOM414" s="449"/>
      <c r="AON414" s="449"/>
      <c r="AOO414" s="449"/>
      <c r="AOP414" s="449"/>
      <c r="AOQ414" s="449"/>
      <c r="AOR414" s="449"/>
      <c r="AOS414" s="449"/>
      <c r="AOT414" s="449"/>
      <c r="AOU414" s="449"/>
      <c r="AOV414" s="449"/>
      <c r="AOW414" s="449"/>
      <c r="AOX414" s="449"/>
      <c r="AOY414" s="449"/>
      <c r="AOZ414" s="449"/>
      <c r="APA414" s="449"/>
      <c r="APB414" s="449"/>
      <c r="APC414" s="449"/>
      <c r="APD414" s="449"/>
      <c r="APE414" s="449"/>
      <c r="APF414" s="449"/>
      <c r="APG414" s="449"/>
      <c r="APH414" s="449"/>
      <c r="API414" s="449"/>
      <c r="APJ414" s="449"/>
      <c r="APK414" s="449"/>
      <c r="APL414" s="449"/>
      <c r="APM414" s="449"/>
      <c r="APN414" s="449"/>
      <c r="APO414" s="449"/>
      <c r="APP414" s="449"/>
      <c r="APQ414" s="449"/>
      <c r="APR414" s="449"/>
      <c r="APS414" s="449"/>
      <c r="APT414" s="449"/>
      <c r="APU414" s="449"/>
      <c r="APV414" s="449"/>
      <c r="APW414" s="449"/>
      <c r="APX414" s="449"/>
      <c r="APY414" s="449"/>
      <c r="APZ414" s="449"/>
      <c r="AQA414" s="449"/>
      <c r="AQB414" s="449"/>
      <c r="AQC414" s="449"/>
      <c r="AQD414" s="449"/>
      <c r="AQE414" s="449"/>
      <c r="AQF414" s="449"/>
      <c r="AQG414" s="449"/>
      <c r="AQH414" s="449"/>
      <c r="AQI414" s="449"/>
      <c r="AQJ414" s="449"/>
      <c r="AQK414" s="449"/>
      <c r="AQL414" s="449"/>
      <c r="AQM414" s="449"/>
      <c r="AQN414" s="449"/>
      <c r="AQO414" s="449"/>
      <c r="AQP414" s="449"/>
      <c r="AQQ414" s="449"/>
      <c r="AQR414" s="449"/>
      <c r="AQS414" s="449"/>
      <c r="AQT414" s="449"/>
      <c r="AQU414" s="449"/>
      <c r="AQV414" s="449"/>
      <c r="AQW414" s="449"/>
      <c r="AQX414" s="449"/>
      <c r="AQY414" s="449"/>
      <c r="AQZ414" s="449"/>
      <c r="ARA414" s="449"/>
      <c r="ARB414" s="449"/>
      <c r="ARC414" s="449"/>
      <c r="ARD414" s="449"/>
      <c r="ARE414" s="449"/>
      <c r="ARF414" s="449"/>
      <c r="ARG414" s="449"/>
      <c r="ARH414" s="449"/>
      <c r="ARI414" s="449"/>
      <c r="ARJ414" s="449"/>
      <c r="ARK414" s="449"/>
      <c r="ARL414" s="449"/>
      <c r="ARM414" s="449"/>
      <c r="ARN414" s="449"/>
      <c r="ARO414" s="449"/>
      <c r="ARP414" s="449"/>
      <c r="ARQ414" s="449"/>
      <c r="ARR414" s="449"/>
      <c r="ARS414" s="449"/>
      <c r="ART414" s="449"/>
      <c r="ARU414" s="449"/>
      <c r="ARV414" s="449"/>
      <c r="ARW414" s="449"/>
      <c r="ARX414" s="449"/>
      <c r="ARY414" s="449"/>
      <c r="ARZ414" s="449"/>
      <c r="ASA414" s="449"/>
      <c r="ASB414" s="449"/>
      <c r="ASC414" s="449"/>
      <c r="ASD414" s="449"/>
      <c r="ASE414" s="449"/>
      <c r="ASF414" s="449"/>
      <c r="ASG414" s="449"/>
      <c r="ASH414" s="449"/>
      <c r="ASI414" s="449"/>
      <c r="ASJ414" s="449"/>
      <c r="ASK414" s="449"/>
      <c r="ASL414" s="449"/>
      <c r="ASM414" s="449"/>
      <c r="ASN414" s="449"/>
      <c r="ASO414" s="449"/>
      <c r="ASP414" s="449"/>
      <c r="ASQ414" s="449"/>
      <c r="ASR414" s="449"/>
      <c r="ASS414" s="449"/>
      <c r="AST414" s="449"/>
      <c r="ASU414" s="449"/>
      <c r="ASV414" s="449"/>
      <c r="ASW414" s="449"/>
      <c r="ASX414" s="449"/>
      <c r="ASY414" s="449"/>
      <c r="ASZ414" s="449"/>
      <c r="ATA414" s="449"/>
      <c r="ATB414" s="449"/>
      <c r="ATC414" s="449"/>
      <c r="ATD414" s="449"/>
      <c r="ATE414" s="449"/>
      <c r="ATF414" s="449"/>
      <c r="ATG414" s="449"/>
      <c r="ATH414" s="449"/>
      <c r="ATI414" s="449"/>
      <c r="ATJ414" s="449"/>
      <c r="ATK414" s="449"/>
      <c r="ATL414" s="449"/>
      <c r="ATM414" s="449"/>
      <c r="ATN414" s="449"/>
      <c r="ATO414" s="449"/>
      <c r="ATP414" s="449"/>
      <c r="ATQ414" s="449"/>
      <c r="ATR414" s="449"/>
      <c r="ATS414" s="449"/>
      <c r="ATT414" s="449"/>
      <c r="ATU414" s="449"/>
      <c r="ATV414" s="449"/>
      <c r="ATW414" s="449"/>
      <c r="ATX414" s="449"/>
      <c r="ATY414" s="449"/>
      <c r="ATZ414" s="449"/>
      <c r="AUA414" s="449"/>
      <c r="AUB414" s="449"/>
      <c r="AUC414" s="449"/>
      <c r="AUD414" s="449"/>
      <c r="AUE414" s="449"/>
      <c r="AUF414" s="449"/>
      <c r="AUG414" s="449"/>
      <c r="AUH414" s="449"/>
      <c r="AUI414" s="449"/>
      <c r="AUJ414" s="449"/>
      <c r="AUK414" s="449"/>
      <c r="AUL414" s="449"/>
      <c r="AUM414" s="449"/>
      <c r="AUN414" s="449"/>
      <c r="AUO414" s="449"/>
      <c r="AUP414" s="449"/>
      <c r="AUQ414" s="449"/>
      <c r="AUR414" s="449"/>
      <c r="AUS414" s="449"/>
      <c r="AUT414" s="449"/>
      <c r="AUU414" s="449"/>
      <c r="AUV414" s="449"/>
      <c r="AUW414" s="449"/>
      <c r="AUX414" s="449"/>
      <c r="AUY414" s="449"/>
      <c r="AUZ414" s="449"/>
      <c r="AVA414" s="449"/>
      <c r="AVB414" s="449"/>
      <c r="AVC414" s="449"/>
      <c r="AVD414" s="449"/>
      <c r="AVE414" s="449"/>
      <c r="AVF414" s="449"/>
      <c r="AVG414" s="449"/>
      <c r="AVH414" s="449"/>
      <c r="AVI414" s="449"/>
      <c r="AVJ414" s="449"/>
      <c r="AVK414" s="449"/>
      <c r="AVL414" s="449"/>
      <c r="AVM414" s="449"/>
      <c r="AVN414" s="449"/>
      <c r="AVO414" s="449"/>
      <c r="AVP414" s="449"/>
      <c r="AVQ414" s="449"/>
      <c r="AVR414" s="449"/>
      <c r="AVS414" s="449"/>
      <c r="AVT414" s="449"/>
      <c r="AVU414" s="449"/>
      <c r="AVV414" s="449"/>
      <c r="AVW414" s="449"/>
      <c r="AVX414" s="449"/>
      <c r="AVY414" s="449"/>
      <c r="AVZ414" s="449"/>
      <c r="AWA414" s="449"/>
      <c r="AWB414" s="449"/>
      <c r="AWC414" s="449"/>
      <c r="AWD414" s="449"/>
      <c r="AWE414" s="449"/>
      <c r="AWF414" s="449"/>
      <c r="AWG414" s="449"/>
      <c r="AWH414" s="449"/>
      <c r="AWI414" s="449"/>
      <c r="AWJ414" s="449"/>
      <c r="AWK414" s="449"/>
      <c r="AWL414" s="449"/>
      <c r="AWM414" s="449"/>
      <c r="AWN414" s="449"/>
      <c r="AWO414" s="449"/>
      <c r="AWP414" s="449"/>
      <c r="AWQ414" s="449"/>
      <c r="AWR414" s="449"/>
      <c r="AWS414" s="449"/>
      <c r="AWT414" s="449"/>
      <c r="AWU414" s="449"/>
      <c r="AWV414" s="449"/>
      <c r="AWW414" s="449"/>
      <c r="AWX414" s="449"/>
      <c r="AWY414" s="449"/>
      <c r="AWZ414" s="449"/>
      <c r="AXA414" s="449"/>
      <c r="AXB414" s="449"/>
      <c r="AXC414" s="449"/>
      <c r="AXD414" s="449"/>
      <c r="AXE414" s="449"/>
      <c r="AXF414" s="449"/>
      <c r="AXG414" s="449"/>
      <c r="AXH414" s="449"/>
      <c r="AXI414" s="449"/>
      <c r="AXJ414" s="449"/>
      <c r="AXK414" s="449"/>
      <c r="AXL414" s="449"/>
      <c r="AXM414" s="449"/>
      <c r="AXN414" s="449"/>
      <c r="AXO414" s="449"/>
      <c r="AXP414" s="449"/>
      <c r="AXQ414" s="449"/>
      <c r="AXR414" s="449"/>
      <c r="AXS414" s="449"/>
      <c r="AXT414" s="449"/>
      <c r="AXU414" s="449"/>
      <c r="AXV414" s="449"/>
      <c r="AXW414" s="449"/>
      <c r="AXX414" s="449"/>
      <c r="AXY414" s="449"/>
      <c r="AXZ414" s="449"/>
      <c r="AYA414" s="449"/>
      <c r="AYB414" s="449"/>
      <c r="AYC414" s="449"/>
      <c r="AYD414" s="449"/>
      <c r="AYE414" s="449"/>
      <c r="AYF414" s="449"/>
      <c r="AYG414" s="449"/>
      <c r="AYH414" s="449"/>
      <c r="AYI414" s="449"/>
      <c r="AYJ414" s="449"/>
      <c r="AYK414" s="449"/>
      <c r="AYL414" s="449"/>
      <c r="AYM414" s="449"/>
      <c r="AYN414" s="449"/>
      <c r="AYO414" s="449"/>
      <c r="AYP414" s="449"/>
      <c r="AYQ414" s="449"/>
      <c r="AYR414" s="449"/>
      <c r="AYS414" s="449"/>
      <c r="AYT414" s="449"/>
      <c r="AYU414" s="449"/>
      <c r="AYV414" s="449"/>
      <c r="AYW414" s="449"/>
      <c r="AYX414" s="449"/>
      <c r="AYY414" s="449"/>
      <c r="AYZ414" s="449"/>
      <c r="AZA414" s="449"/>
      <c r="AZB414" s="449"/>
      <c r="AZC414" s="449"/>
      <c r="AZD414" s="449"/>
      <c r="AZE414" s="449"/>
      <c r="AZF414" s="449"/>
      <c r="AZG414" s="449"/>
      <c r="AZH414" s="449"/>
      <c r="AZI414" s="449"/>
      <c r="AZJ414" s="449"/>
      <c r="AZK414" s="449"/>
      <c r="AZL414" s="449"/>
      <c r="AZM414" s="449"/>
      <c r="AZN414" s="449"/>
      <c r="AZO414" s="449"/>
      <c r="AZP414" s="449"/>
      <c r="AZQ414" s="449"/>
      <c r="AZR414" s="449"/>
      <c r="AZS414" s="449"/>
      <c r="AZT414" s="449"/>
      <c r="AZU414" s="449"/>
      <c r="AZV414" s="449"/>
      <c r="AZW414" s="449"/>
      <c r="AZX414" s="449"/>
      <c r="AZY414" s="449"/>
      <c r="AZZ414" s="449"/>
      <c r="BAA414" s="449"/>
      <c r="BAB414" s="449"/>
      <c r="BAC414" s="449"/>
      <c r="BAD414" s="449"/>
      <c r="BAE414" s="449"/>
      <c r="BAF414" s="449"/>
      <c r="BAG414" s="449"/>
      <c r="BAH414" s="449"/>
      <c r="BAI414" s="449"/>
      <c r="BAJ414" s="449"/>
      <c r="BAK414" s="449"/>
      <c r="BAL414" s="449"/>
      <c r="BAM414" s="449"/>
      <c r="BAN414" s="449"/>
      <c r="BAO414" s="449"/>
      <c r="BAP414" s="449"/>
      <c r="BAQ414" s="449"/>
      <c r="BAR414" s="449"/>
      <c r="BAS414" s="449"/>
      <c r="BAT414" s="449"/>
      <c r="BAU414" s="449"/>
      <c r="BAV414" s="449"/>
      <c r="BAW414" s="449"/>
      <c r="BAX414" s="449"/>
      <c r="BAY414" s="449"/>
      <c r="BAZ414" s="449"/>
      <c r="BBA414" s="449"/>
      <c r="BBB414" s="449"/>
      <c r="BBC414" s="449"/>
      <c r="BBD414" s="449"/>
      <c r="BBE414" s="449"/>
      <c r="BBF414" s="449"/>
      <c r="BBG414" s="449"/>
      <c r="BBH414" s="449"/>
      <c r="BBI414" s="449"/>
      <c r="BBJ414" s="449"/>
      <c r="BBK414" s="449"/>
      <c r="BBL414" s="449"/>
      <c r="BBM414" s="449"/>
      <c r="BBN414" s="449"/>
      <c r="BBO414" s="449"/>
      <c r="BBP414" s="449"/>
      <c r="BBQ414" s="449"/>
      <c r="BBR414" s="449"/>
      <c r="BBS414" s="449"/>
      <c r="BBT414" s="449"/>
      <c r="BBU414" s="449"/>
      <c r="BBV414" s="449"/>
      <c r="BBW414" s="449"/>
      <c r="BBX414" s="449"/>
      <c r="BBY414" s="449"/>
      <c r="BBZ414" s="449"/>
      <c r="BCA414" s="449"/>
      <c r="BCB414" s="449"/>
      <c r="BCC414" s="449"/>
      <c r="BCD414" s="449"/>
      <c r="BCE414" s="449"/>
      <c r="BCF414" s="449"/>
      <c r="BCG414" s="449"/>
      <c r="BCH414" s="449"/>
      <c r="BCI414" s="449"/>
      <c r="BCJ414" s="449"/>
      <c r="BCK414" s="449"/>
      <c r="BCL414" s="449"/>
      <c r="BCM414" s="449"/>
      <c r="BCN414" s="449"/>
      <c r="BCO414" s="449"/>
      <c r="BCP414" s="449"/>
      <c r="BCQ414" s="449"/>
      <c r="BCR414" s="449"/>
      <c r="BCS414" s="449"/>
      <c r="BCT414" s="449"/>
      <c r="BCU414" s="449"/>
      <c r="BCV414" s="449"/>
      <c r="BCW414" s="449"/>
      <c r="BCX414" s="449"/>
      <c r="BCY414" s="449"/>
      <c r="BCZ414" s="449"/>
      <c r="BDA414" s="449"/>
      <c r="BDB414" s="449"/>
      <c r="BDC414" s="449"/>
      <c r="BDD414" s="449"/>
      <c r="BDE414" s="449"/>
      <c r="BDF414" s="449"/>
      <c r="BDG414" s="449"/>
      <c r="BDH414" s="449"/>
      <c r="BDI414" s="449"/>
      <c r="BDJ414" s="449"/>
      <c r="BDK414" s="449"/>
      <c r="BDL414" s="449"/>
      <c r="BDM414" s="449"/>
      <c r="BDN414" s="449"/>
      <c r="BDO414" s="449"/>
      <c r="BDP414" s="449"/>
      <c r="BDQ414" s="449"/>
      <c r="BDR414" s="449"/>
      <c r="BDS414" s="449"/>
      <c r="BDT414" s="449"/>
      <c r="BDU414" s="449"/>
      <c r="BDV414" s="449"/>
      <c r="BDW414" s="449"/>
      <c r="BDX414" s="449"/>
      <c r="BDY414" s="449"/>
      <c r="BDZ414" s="449"/>
      <c r="BEA414" s="449"/>
      <c r="BEB414" s="449"/>
      <c r="BEC414" s="449"/>
      <c r="BED414" s="449"/>
      <c r="BEE414" s="449"/>
      <c r="BEF414" s="449"/>
      <c r="BEG414" s="449"/>
      <c r="BEH414" s="449"/>
      <c r="BEI414" s="449"/>
      <c r="BEJ414" s="449"/>
      <c r="BEK414" s="449"/>
      <c r="BEL414" s="449"/>
      <c r="BEM414" s="449"/>
      <c r="BEN414" s="449"/>
      <c r="BEO414" s="449"/>
      <c r="BEP414" s="449"/>
      <c r="BEQ414" s="449"/>
      <c r="BER414" s="449"/>
      <c r="BES414" s="449"/>
      <c r="BET414" s="449"/>
      <c r="BEU414" s="449"/>
      <c r="BEV414" s="449"/>
      <c r="BEW414" s="449"/>
      <c r="BEX414" s="449"/>
      <c r="BEY414" s="449"/>
      <c r="BEZ414" s="449"/>
      <c r="BFA414" s="449"/>
      <c r="BFB414" s="449"/>
      <c r="BFC414" s="449"/>
      <c r="BFD414" s="449"/>
      <c r="BFE414" s="449"/>
      <c r="BFF414" s="449"/>
      <c r="BFG414" s="449"/>
      <c r="BFH414" s="449"/>
      <c r="BFI414" s="449"/>
      <c r="BFJ414" s="449"/>
      <c r="BFK414" s="449"/>
      <c r="BFL414" s="449"/>
      <c r="BFM414" s="449"/>
      <c r="BFN414" s="449"/>
      <c r="BFO414" s="449"/>
      <c r="BFP414" s="449"/>
      <c r="BFQ414" s="449"/>
      <c r="BFR414" s="449"/>
      <c r="BFS414" s="449"/>
      <c r="BFT414" s="449"/>
      <c r="BFU414" s="449"/>
      <c r="BFV414" s="449"/>
      <c r="BFW414" s="449"/>
      <c r="BFX414" s="449"/>
      <c r="BFY414" s="449"/>
      <c r="BFZ414" s="449"/>
      <c r="BGA414" s="449"/>
      <c r="BGB414" s="449"/>
      <c r="BGC414" s="449"/>
      <c r="BGD414" s="449"/>
      <c r="BGE414" s="449"/>
      <c r="BGF414" s="449"/>
      <c r="BGG414" s="449"/>
      <c r="BGH414" s="449"/>
      <c r="BGI414" s="449"/>
      <c r="BGJ414" s="449"/>
      <c r="BGK414" s="449"/>
      <c r="BGL414" s="449"/>
      <c r="BGM414" s="449"/>
      <c r="BGN414" s="449"/>
      <c r="BGO414" s="449"/>
      <c r="BGP414" s="449"/>
      <c r="BGQ414" s="449"/>
      <c r="BGR414" s="449"/>
      <c r="BGS414" s="449"/>
      <c r="BGT414" s="449"/>
      <c r="BGU414" s="449"/>
      <c r="BGV414" s="449"/>
      <c r="BGW414" s="449"/>
      <c r="BGX414" s="449"/>
      <c r="BGY414" s="449"/>
      <c r="BGZ414" s="449"/>
      <c r="BHA414" s="449"/>
      <c r="BHB414" s="449"/>
      <c r="BHC414" s="449"/>
      <c r="BHD414" s="449"/>
      <c r="BHE414" s="449"/>
      <c r="BHF414" s="449"/>
      <c r="BHG414" s="449"/>
      <c r="BHH414" s="449"/>
      <c r="BHI414" s="449"/>
      <c r="BHJ414" s="449"/>
      <c r="BHK414" s="449"/>
      <c r="BHL414" s="449"/>
      <c r="BHM414" s="449"/>
      <c r="BHN414" s="449"/>
      <c r="BHO414" s="449"/>
      <c r="BHP414" s="449"/>
      <c r="BHQ414" s="449"/>
      <c r="BHR414" s="449"/>
      <c r="BHS414" s="449"/>
      <c r="BHT414" s="449"/>
      <c r="BHU414" s="449"/>
      <c r="BHV414" s="449"/>
      <c r="BHW414" s="449"/>
      <c r="BHX414" s="449"/>
      <c r="BHY414" s="449"/>
      <c r="BHZ414" s="449"/>
      <c r="BIA414" s="449"/>
      <c r="BIB414" s="449"/>
      <c r="BIC414" s="449"/>
      <c r="BID414" s="449"/>
      <c r="BIE414" s="449"/>
      <c r="BIF414" s="449"/>
      <c r="BIG414" s="449"/>
      <c r="BIH414" s="449"/>
      <c r="BII414" s="449"/>
      <c r="BIJ414" s="449"/>
      <c r="BIK414" s="449"/>
      <c r="BIL414" s="449"/>
      <c r="BIM414" s="449"/>
      <c r="BIN414" s="449"/>
      <c r="BIO414" s="449"/>
      <c r="BIP414" s="449"/>
      <c r="BIQ414" s="449"/>
      <c r="BIR414" s="449"/>
      <c r="BIS414" s="449"/>
      <c r="BIT414" s="449"/>
      <c r="BIU414" s="449"/>
      <c r="BIV414" s="449"/>
      <c r="BIW414" s="449"/>
      <c r="BIX414" s="449"/>
      <c r="BIY414" s="449"/>
      <c r="BIZ414" s="449"/>
      <c r="BJA414" s="449"/>
      <c r="BJB414" s="449"/>
      <c r="BJC414" s="449"/>
      <c r="BJD414" s="449"/>
      <c r="BJE414" s="449"/>
      <c r="BJF414" s="449"/>
      <c r="BJG414" s="449"/>
      <c r="BJH414" s="449"/>
      <c r="BJI414" s="449"/>
      <c r="BJJ414" s="449"/>
      <c r="BJK414" s="449"/>
      <c r="BJL414" s="449"/>
      <c r="BJM414" s="449"/>
      <c r="BJN414" s="449"/>
      <c r="BJO414" s="449"/>
      <c r="BJP414" s="449"/>
      <c r="BJQ414" s="449"/>
      <c r="BJR414" s="449"/>
      <c r="BJS414" s="449"/>
      <c r="BJT414" s="449"/>
      <c r="BJU414" s="449"/>
      <c r="BJV414" s="449"/>
      <c r="BJW414" s="449"/>
      <c r="BJX414" s="449"/>
      <c r="BJY414" s="449"/>
      <c r="BJZ414" s="449"/>
      <c r="BKA414" s="449"/>
      <c r="BKB414" s="449"/>
      <c r="BKC414" s="449"/>
      <c r="BKD414" s="449"/>
      <c r="BKE414" s="449"/>
      <c r="BKF414" s="449"/>
      <c r="BKG414" s="449"/>
      <c r="BKH414" s="449"/>
      <c r="BKI414" s="449"/>
      <c r="BKJ414" s="449"/>
      <c r="BKK414" s="449"/>
      <c r="BKL414" s="449"/>
      <c r="BKM414" s="449"/>
      <c r="BKN414" s="449"/>
      <c r="BKO414" s="449"/>
      <c r="BKP414" s="449"/>
      <c r="BKQ414" s="449"/>
      <c r="BKR414" s="449"/>
      <c r="BKS414" s="449"/>
      <c r="BKT414" s="449"/>
      <c r="BKU414" s="449"/>
      <c r="BKV414" s="449"/>
      <c r="BKW414" s="449"/>
      <c r="BKX414" s="449"/>
      <c r="BKY414" s="449"/>
      <c r="BKZ414" s="449"/>
      <c r="BLA414" s="449"/>
      <c r="BLB414" s="449"/>
      <c r="BLC414" s="449"/>
      <c r="BLD414" s="449"/>
      <c r="BLE414" s="449"/>
      <c r="BLF414" s="449"/>
      <c r="BLG414" s="449"/>
      <c r="BLH414" s="449"/>
      <c r="BLI414" s="449"/>
      <c r="BLJ414" s="449"/>
      <c r="BLK414" s="449"/>
      <c r="BLL414" s="449"/>
      <c r="BLM414" s="449"/>
      <c r="BLN414" s="449"/>
      <c r="BLO414" s="449"/>
      <c r="BLP414" s="449"/>
      <c r="BLQ414" s="449"/>
      <c r="BLR414" s="449"/>
      <c r="BLS414" s="449"/>
      <c r="BLT414" s="449"/>
      <c r="BLU414" s="449"/>
      <c r="BLV414" s="449"/>
      <c r="BLW414" s="449"/>
      <c r="BLX414" s="449"/>
      <c r="BLY414" s="449"/>
      <c r="BLZ414" s="449"/>
      <c r="BMA414" s="449"/>
      <c r="BMB414" s="449"/>
      <c r="BMC414" s="449"/>
      <c r="BMD414" s="449"/>
      <c r="BME414" s="449"/>
      <c r="BMF414" s="449"/>
      <c r="BMG414" s="449"/>
      <c r="BMH414" s="449"/>
      <c r="BMI414" s="449"/>
      <c r="BMJ414" s="449"/>
      <c r="BMK414" s="449"/>
      <c r="BML414" s="449"/>
      <c r="BMM414" s="449"/>
      <c r="BMN414" s="449"/>
      <c r="BMO414" s="449"/>
      <c r="BMP414" s="449"/>
      <c r="BMQ414" s="449"/>
      <c r="BMR414" s="449"/>
      <c r="BMS414" s="449"/>
      <c r="BMT414" s="449"/>
      <c r="BMU414" s="449"/>
      <c r="BMV414" s="449"/>
      <c r="BMW414" s="449"/>
      <c r="BMX414" s="449"/>
      <c r="BMY414" s="449"/>
      <c r="BMZ414" s="449"/>
      <c r="BNA414" s="449"/>
      <c r="BNB414" s="449"/>
      <c r="BNC414" s="449"/>
      <c r="BND414" s="449"/>
      <c r="BNE414" s="449"/>
      <c r="BNF414" s="449"/>
      <c r="BNG414" s="449"/>
      <c r="BNH414" s="449"/>
      <c r="BNI414" s="449"/>
      <c r="BNJ414" s="449"/>
      <c r="BNK414" s="449"/>
      <c r="BNL414" s="449"/>
      <c r="BNM414" s="449"/>
      <c r="BNN414" s="449"/>
      <c r="BNO414" s="449"/>
      <c r="BNP414" s="449"/>
      <c r="BNQ414" s="449"/>
      <c r="BNR414" s="449"/>
      <c r="BNS414" s="449"/>
      <c r="BNT414" s="449"/>
      <c r="BNU414" s="449"/>
      <c r="BNV414" s="449"/>
      <c r="BNW414" s="449"/>
      <c r="BNX414" s="449"/>
      <c r="BNY414" s="449"/>
      <c r="BNZ414" s="449"/>
      <c r="BOA414" s="449"/>
      <c r="BOB414" s="449"/>
      <c r="BOC414" s="449"/>
      <c r="BOD414" s="449"/>
      <c r="BOE414" s="449"/>
      <c r="BOF414" s="449"/>
      <c r="BOG414" s="449"/>
      <c r="BOH414" s="449"/>
      <c r="BOI414" s="449"/>
      <c r="BOJ414" s="449"/>
      <c r="BOK414" s="449"/>
      <c r="BOL414" s="449"/>
      <c r="BOM414" s="449"/>
      <c r="BON414" s="449"/>
      <c r="BOO414" s="449"/>
      <c r="BOP414" s="449"/>
      <c r="BOQ414" s="449"/>
      <c r="BOR414" s="449"/>
      <c r="BOS414" s="449"/>
      <c r="BOT414" s="449"/>
      <c r="BOU414" s="449"/>
      <c r="BOV414" s="449"/>
      <c r="BOW414" s="449"/>
      <c r="BOX414" s="449"/>
      <c r="BOY414" s="449"/>
      <c r="BOZ414" s="449"/>
      <c r="BPA414" s="449"/>
      <c r="BPB414" s="449"/>
      <c r="BPC414" s="449"/>
      <c r="BPD414" s="449"/>
      <c r="BPE414" s="449"/>
      <c r="BPF414" s="449"/>
      <c r="BPG414" s="449"/>
      <c r="BPH414" s="449"/>
      <c r="BPI414" s="449"/>
      <c r="BPJ414" s="449"/>
      <c r="BPK414" s="449"/>
      <c r="BPL414" s="449"/>
      <c r="BPM414" s="449"/>
      <c r="BPN414" s="449"/>
      <c r="BPO414" s="449"/>
      <c r="BPP414" s="449"/>
      <c r="BPQ414" s="449"/>
      <c r="BPR414" s="449"/>
      <c r="BPS414" s="449"/>
      <c r="BPT414" s="449"/>
      <c r="BPU414" s="449"/>
      <c r="BPV414" s="449"/>
      <c r="BPW414" s="449"/>
      <c r="BPX414" s="449"/>
      <c r="BPY414" s="449"/>
      <c r="BPZ414" s="449"/>
      <c r="BQA414" s="449"/>
      <c r="BQB414" s="449"/>
      <c r="BQC414" s="449"/>
      <c r="BQD414" s="449"/>
      <c r="BQE414" s="449"/>
      <c r="BQF414" s="449"/>
      <c r="BQG414" s="449"/>
      <c r="BQH414" s="449"/>
      <c r="BQI414" s="449"/>
      <c r="BQJ414" s="449"/>
      <c r="BQK414" s="449"/>
      <c r="BQL414" s="449"/>
      <c r="BQM414" s="449"/>
      <c r="BQN414" s="449"/>
      <c r="BQO414" s="449"/>
      <c r="BQP414" s="449"/>
      <c r="BQQ414" s="449"/>
      <c r="BQR414" s="449"/>
      <c r="BQS414" s="449"/>
      <c r="BQT414" s="449"/>
      <c r="BQU414" s="449"/>
      <c r="BQV414" s="449"/>
      <c r="BQW414" s="449"/>
      <c r="BQX414" s="449"/>
      <c r="BQY414" s="449"/>
      <c r="BQZ414" s="449"/>
      <c r="BRA414" s="449"/>
      <c r="BRB414" s="449"/>
      <c r="BRC414" s="449"/>
      <c r="BRD414" s="449"/>
      <c r="BRE414" s="449"/>
      <c r="BRF414" s="449"/>
      <c r="BRG414" s="449"/>
      <c r="BRH414" s="449"/>
      <c r="BRI414" s="449"/>
      <c r="BRJ414" s="449"/>
      <c r="BRK414" s="449"/>
      <c r="BRL414" s="449"/>
      <c r="BRM414" s="449"/>
      <c r="BRN414" s="449"/>
      <c r="BRO414" s="449"/>
      <c r="BRP414" s="449"/>
      <c r="BRQ414" s="449"/>
      <c r="BRR414" s="449"/>
      <c r="BRS414" s="449"/>
      <c r="BRT414" s="449"/>
      <c r="BRU414" s="449"/>
      <c r="BRV414" s="449"/>
      <c r="BRW414" s="449"/>
      <c r="BRX414" s="449"/>
      <c r="BRY414" s="449"/>
      <c r="BRZ414" s="449"/>
      <c r="BSA414" s="449"/>
      <c r="BSB414" s="449"/>
      <c r="BSC414" s="449"/>
      <c r="BSD414" s="449"/>
      <c r="BSE414" s="449"/>
      <c r="BSF414" s="449"/>
      <c r="BSG414" s="449"/>
      <c r="BSH414" s="449"/>
      <c r="BSI414" s="449"/>
      <c r="BSJ414" s="449"/>
      <c r="BSK414" s="449"/>
      <c r="BSL414" s="449"/>
      <c r="BSM414" s="449"/>
      <c r="BSN414" s="449"/>
      <c r="BSO414" s="449"/>
      <c r="BSP414" s="449"/>
      <c r="BSQ414" s="449"/>
      <c r="BSR414" s="449"/>
      <c r="BSS414" s="449"/>
      <c r="BST414" s="449"/>
      <c r="BSU414" s="449"/>
      <c r="BSV414" s="449"/>
      <c r="BSW414" s="449"/>
      <c r="BSX414" s="449"/>
      <c r="BSY414" s="449"/>
      <c r="BSZ414" s="449"/>
      <c r="BTA414" s="449"/>
      <c r="BTB414" s="449"/>
      <c r="BTC414" s="449"/>
      <c r="BTD414" s="449"/>
      <c r="BTE414" s="449"/>
      <c r="BTF414" s="449"/>
      <c r="BTG414" s="449"/>
      <c r="BTH414" s="449"/>
      <c r="BTI414" s="449"/>
      <c r="BTJ414" s="449"/>
      <c r="BTK414" s="449"/>
      <c r="BTL414" s="449"/>
      <c r="BTM414" s="449"/>
      <c r="BTN414" s="449"/>
      <c r="BTO414" s="449"/>
      <c r="BTP414" s="449"/>
      <c r="BTQ414" s="449"/>
      <c r="BTR414" s="449"/>
      <c r="BTS414" s="449"/>
      <c r="BTT414" s="449"/>
      <c r="BTU414" s="449"/>
      <c r="BTV414" s="449"/>
      <c r="BTW414" s="449"/>
      <c r="BTX414" s="449"/>
      <c r="BTY414" s="449"/>
      <c r="BTZ414" s="449"/>
      <c r="BUA414" s="449"/>
      <c r="BUB414" s="449"/>
      <c r="BUC414" s="449"/>
      <c r="BUD414" s="449"/>
      <c r="BUE414" s="449"/>
      <c r="BUF414" s="449"/>
      <c r="BUG414" s="449"/>
      <c r="BUH414" s="449"/>
      <c r="BUI414" s="449"/>
      <c r="BUJ414" s="449"/>
      <c r="BUK414" s="449"/>
      <c r="BUL414" s="449"/>
      <c r="BUM414" s="449"/>
      <c r="BUN414" s="449"/>
      <c r="BUO414" s="449"/>
      <c r="BUP414" s="449"/>
      <c r="BUQ414" s="449"/>
      <c r="BUR414" s="449"/>
      <c r="BUS414" s="449"/>
      <c r="BUT414" s="449"/>
      <c r="BUU414" s="449"/>
      <c r="BUV414" s="449"/>
      <c r="BUW414" s="449"/>
      <c r="BUX414" s="449"/>
      <c r="BUY414" s="449"/>
      <c r="BUZ414" s="449"/>
      <c r="BVA414" s="449"/>
      <c r="BVB414" s="449"/>
      <c r="BVC414" s="449"/>
      <c r="BVD414" s="449"/>
      <c r="BVE414" s="449"/>
      <c r="BVF414" s="449"/>
      <c r="BVG414" s="449"/>
      <c r="BVH414" s="449"/>
      <c r="BVI414" s="449"/>
      <c r="BVJ414" s="449"/>
      <c r="BVK414" s="449"/>
      <c r="BVL414" s="449"/>
      <c r="BVM414" s="449"/>
      <c r="BVN414" s="449"/>
      <c r="BVO414" s="449"/>
      <c r="BVP414" s="449"/>
      <c r="BVQ414" s="449"/>
      <c r="BVR414" s="449"/>
      <c r="BVS414" s="449"/>
      <c r="BVT414" s="449"/>
      <c r="BVU414" s="449"/>
      <c r="BVV414" s="449"/>
      <c r="BVW414" s="449"/>
      <c r="BVX414" s="449"/>
      <c r="BVY414" s="449"/>
      <c r="BVZ414" s="449"/>
      <c r="BWA414" s="449"/>
      <c r="BWB414" s="449"/>
      <c r="BWC414" s="449"/>
      <c r="BWD414" s="449"/>
      <c r="BWE414" s="449"/>
      <c r="BWF414" s="449"/>
      <c r="BWG414" s="449"/>
      <c r="BWH414" s="449"/>
      <c r="BWI414" s="449"/>
      <c r="BWJ414" s="449"/>
      <c r="BWK414" s="449"/>
      <c r="BWL414" s="449"/>
      <c r="BWM414" s="449"/>
      <c r="BWN414" s="449"/>
      <c r="BWO414" s="449"/>
      <c r="BWP414" s="449"/>
      <c r="BWQ414" s="449"/>
      <c r="BWR414" s="449"/>
      <c r="BWS414" s="449"/>
      <c r="BWT414" s="449"/>
      <c r="BWU414" s="449"/>
      <c r="BWV414" s="449"/>
      <c r="BWW414" s="449"/>
      <c r="BWX414" s="449"/>
      <c r="BWY414" s="449"/>
      <c r="BWZ414" s="449"/>
      <c r="BXA414" s="449"/>
      <c r="BXB414" s="449"/>
      <c r="BXC414" s="449"/>
      <c r="BXD414" s="449"/>
      <c r="BXE414" s="449"/>
      <c r="BXF414" s="449"/>
      <c r="BXG414" s="449"/>
      <c r="BXH414" s="449"/>
      <c r="BXI414" s="449"/>
      <c r="BXJ414" s="449"/>
      <c r="BXK414" s="449"/>
      <c r="BXL414" s="449"/>
      <c r="BXM414" s="449"/>
      <c r="BXN414" s="449"/>
      <c r="BXO414" s="449"/>
      <c r="BXP414" s="449"/>
      <c r="BXQ414" s="449"/>
      <c r="BXR414" s="449"/>
      <c r="BXS414" s="449"/>
      <c r="BXT414" s="449"/>
      <c r="BXU414" s="449"/>
      <c r="BXV414" s="449"/>
      <c r="BXW414" s="449"/>
      <c r="BXX414" s="449"/>
      <c r="BXY414" s="449"/>
      <c r="BXZ414" s="449"/>
      <c r="BYA414" s="449"/>
      <c r="BYB414" s="449"/>
      <c r="BYC414" s="449"/>
      <c r="BYD414" s="449"/>
      <c r="BYE414" s="449"/>
      <c r="BYF414" s="449"/>
      <c r="BYG414" s="449"/>
      <c r="BYH414" s="449"/>
      <c r="BYI414" s="449"/>
      <c r="BYJ414" s="449"/>
      <c r="BYK414" s="449"/>
      <c r="BYL414" s="449"/>
      <c r="BYM414" s="449"/>
      <c r="BYN414" s="449"/>
      <c r="BYO414" s="449"/>
      <c r="BYP414" s="449"/>
      <c r="BYQ414" s="449"/>
      <c r="BYR414" s="449"/>
      <c r="BYS414" s="449"/>
      <c r="BYT414" s="449"/>
      <c r="BYU414" s="449"/>
      <c r="BYV414" s="449"/>
      <c r="BYW414" s="449"/>
      <c r="BYX414" s="449"/>
      <c r="BYY414" s="449"/>
      <c r="BYZ414" s="449"/>
      <c r="BZA414" s="449"/>
      <c r="BZB414" s="449"/>
      <c r="BZC414" s="449"/>
      <c r="BZD414" s="449"/>
      <c r="BZE414" s="449"/>
      <c r="BZF414" s="449"/>
      <c r="BZG414" s="449"/>
      <c r="BZH414" s="449"/>
      <c r="BZI414" s="449"/>
      <c r="BZJ414" s="449"/>
      <c r="BZK414" s="449"/>
      <c r="BZL414" s="449"/>
      <c r="BZM414" s="449"/>
      <c r="BZN414" s="449"/>
      <c r="BZO414" s="449"/>
      <c r="BZP414" s="449"/>
      <c r="BZQ414" s="449"/>
      <c r="BZR414" s="449"/>
      <c r="BZS414" s="449"/>
      <c r="BZT414" s="449"/>
      <c r="BZU414" s="449"/>
      <c r="BZV414" s="449"/>
      <c r="BZW414" s="449"/>
      <c r="BZX414" s="449"/>
      <c r="BZY414" s="449"/>
      <c r="BZZ414" s="449"/>
      <c r="CAA414" s="449"/>
      <c r="CAB414" s="449"/>
      <c r="CAC414" s="449"/>
      <c r="CAD414" s="449"/>
      <c r="CAE414" s="449"/>
      <c r="CAF414" s="449"/>
      <c r="CAG414" s="449"/>
      <c r="CAH414" s="449"/>
      <c r="CAI414" s="449"/>
      <c r="CAJ414" s="449"/>
      <c r="CAK414" s="449"/>
      <c r="CAL414" s="449"/>
      <c r="CAM414" s="449"/>
      <c r="CAN414" s="449"/>
      <c r="CAO414" s="449"/>
      <c r="CAP414" s="449"/>
      <c r="CAQ414" s="449"/>
      <c r="CAR414" s="449"/>
      <c r="CAS414" s="449"/>
      <c r="CAT414" s="449"/>
      <c r="CAU414" s="449"/>
      <c r="CAV414" s="449"/>
      <c r="CAW414" s="449"/>
      <c r="CAX414" s="449"/>
      <c r="CAY414" s="449"/>
      <c r="CAZ414" s="449"/>
      <c r="CBA414" s="449"/>
      <c r="CBB414" s="449"/>
      <c r="CBC414" s="449"/>
      <c r="CBD414" s="449"/>
      <c r="CBE414" s="449"/>
      <c r="CBF414" s="449"/>
      <c r="CBG414" s="449"/>
      <c r="CBH414" s="449"/>
      <c r="CBI414" s="449"/>
      <c r="CBJ414" s="449"/>
      <c r="CBK414" s="449"/>
      <c r="CBL414" s="449"/>
      <c r="CBM414" s="449"/>
      <c r="CBN414" s="449"/>
      <c r="CBO414" s="449"/>
      <c r="CBP414" s="449"/>
      <c r="CBQ414" s="449"/>
      <c r="CBR414" s="449"/>
      <c r="CBS414" s="449"/>
      <c r="CBT414" s="449"/>
      <c r="CBU414" s="449"/>
      <c r="CBV414" s="449"/>
      <c r="CBW414" s="449"/>
      <c r="CBX414" s="449"/>
      <c r="CBY414" s="449"/>
      <c r="CBZ414" s="449"/>
      <c r="CCA414" s="449"/>
      <c r="CCB414" s="449"/>
      <c r="CCC414" s="449"/>
      <c r="CCD414" s="449"/>
      <c r="CCE414" s="449"/>
      <c r="CCF414" s="449"/>
      <c r="CCG414" s="449"/>
      <c r="CCH414" s="449"/>
      <c r="CCI414" s="449"/>
      <c r="CCJ414" s="449"/>
      <c r="CCK414" s="449"/>
      <c r="CCL414" s="449"/>
      <c r="CCM414" s="449"/>
      <c r="CCN414" s="449"/>
      <c r="CCO414" s="449"/>
      <c r="CCP414" s="449"/>
      <c r="CCQ414" s="449"/>
      <c r="CCR414" s="449"/>
      <c r="CCS414" s="449"/>
      <c r="CCT414" s="449"/>
      <c r="CCU414" s="449"/>
      <c r="CCV414" s="449"/>
      <c r="CCW414" s="449"/>
      <c r="CCX414" s="449"/>
      <c r="CCY414" s="449"/>
      <c r="CCZ414" s="449"/>
      <c r="CDA414" s="449"/>
      <c r="CDB414" s="449"/>
      <c r="CDC414" s="449"/>
      <c r="CDD414" s="449"/>
      <c r="CDE414" s="449"/>
      <c r="CDF414" s="449"/>
      <c r="CDG414" s="449"/>
      <c r="CDH414" s="449"/>
      <c r="CDI414" s="449"/>
      <c r="CDJ414" s="449"/>
      <c r="CDK414" s="449"/>
      <c r="CDL414" s="449"/>
      <c r="CDM414" s="449"/>
      <c r="CDN414" s="449"/>
      <c r="CDO414" s="449"/>
      <c r="CDP414" s="449"/>
      <c r="CDQ414" s="449"/>
      <c r="CDR414" s="449"/>
      <c r="CDS414" s="449"/>
      <c r="CDT414" s="449"/>
      <c r="CDU414" s="449"/>
      <c r="CDV414" s="449"/>
      <c r="CDW414" s="449"/>
      <c r="CDX414" s="449"/>
      <c r="CDY414" s="449"/>
      <c r="CDZ414" s="449"/>
      <c r="CEA414" s="449"/>
      <c r="CEB414" s="449"/>
      <c r="CEC414" s="449"/>
      <c r="CED414" s="449"/>
      <c r="CEE414" s="449"/>
      <c r="CEF414" s="449"/>
      <c r="CEG414" s="449"/>
      <c r="CEH414" s="449"/>
      <c r="CEI414" s="449"/>
      <c r="CEJ414" s="449"/>
      <c r="CEK414" s="449"/>
      <c r="CEL414" s="449"/>
      <c r="CEM414" s="449"/>
      <c r="CEN414" s="449"/>
      <c r="CEO414" s="449"/>
      <c r="CEP414" s="449"/>
      <c r="CEQ414" s="449"/>
      <c r="CER414" s="449"/>
      <c r="CES414" s="449"/>
      <c r="CET414" s="449"/>
      <c r="CEU414" s="449"/>
      <c r="CEV414" s="449"/>
      <c r="CEW414" s="449"/>
      <c r="CEX414" s="449"/>
      <c r="CEY414" s="449"/>
      <c r="CEZ414" s="449"/>
      <c r="CFA414" s="449"/>
      <c r="CFB414" s="449"/>
      <c r="CFC414" s="449"/>
      <c r="CFD414" s="449"/>
      <c r="CFE414" s="449"/>
      <c r="CFF414" s="449"/>
      <c r="CFG414" s="449"/>
      <c r="CFH414" s="449"/>
      <c r="CFI414" s="449"/>
      <c r="CFJ414" s="449"/>
      <c r="CFK414" s="449"/>
      <c r="CFL414" s="449"/>
      <c r="CFM414" s="449"/>
      <c r="CFN414" s="449"/>
      <c r="CFO414" s="449"/>
      <c r="CFP414" s="449"/>
      <c r="CFQ414" s="449"/>
      <c r="CFR414" s="449"/>
      <c r="CFS414" s="449"/>
      <c r="CFT414" s="449"/>
      <c r="CFU414" s="449"/>
      <c r="CFV414" s="449"/>
      <c r="CFW414" s="449"/>
      <c r="CFX414" s="449"/>
      <c r="CFY414" s="449"/>
      <c r="CFZ414" s="449"/>
      <c r="CGA414" s="449"/>
      <c r="CGB414" s="449"/>
      <c r="CGC414" s="449"/>
      <c r="CGD414" s="449"/>
      <c r="CGE414" s="449"/>
      <c r="CGF414" s="449"/>
      <c r="CGG414" s="449"/>
      <c r="CGH414" s="449"/>
      <c r="CGI414" s="449"/>
      <c r="CGJ414" s="449"/>
      <c r="CGK414" s="449"/>
      <c r="CGL414" s="449"/>
      <c r="CGM414" s="449"/>
      <c r="CGN414" s="449"/>
      <c r="CGO414" s="449"/>
      <c r="CGP414" s="449"/>
      <c r="CGQ414" s="449"/>
      <c r="CGR414" s="449"/>
      <c r="CGS414" s="449"/>
      <c r="CGT414" s="449"/>
      <c r="CGU414" s="449"/>
      <c r="CGV414" s="449"/>
      <c r="CGW414" s="449"/>
      <c r="CGX414" s="449"/>
      <c r="CGY414" s="449"/>
      <c r="CGZ414" s="449"/>
      <c r="CHA414" s="449"/>
      <c r="CHB414" s="449"/>
      <c r="CHC414" s="449"/>
      <c r="CHD414" s="449"/>
      <c r="CHE414" s="449"/>
      <c r="CHF414" s="449"/>
      <c r="CHG414" s="449"/>
      <c r="CHH414" s="449"/>
      <c r="CHI414" s="449"/>
      <c r="CHJ414" s="449"/>
      <c r="CHK414" s="449"/>
      <c r="CHL414" s="449"/>
      <c r="CHM414" s="449"/>
      <c r="CHN414" s="449"/>
      <c r="CHO414" s="449"/>
      <c r="CHP414" s="449"/>
      <c r="CHQ414" s="449"/>
      <c r="CHR414" s="449"/>
      <c r="CHS414" s="449"/>
      <c r="CHT414" s="449"/>
      <c r="CHU414" s="449"/>
      <c r="CHV414" s="449"/>
      <c r="CHW414" s="449"/>
      <c r="CHX414" s="449"/>
      <c r="CHY414" s="449"/>
      <c r="CHZ414" s="449"/>
      <c r="CIA414" s="449"/>
      <c r="CIB414" s="449"/>
      <c r="CIC414" s="449"/>
      <c r="CID414" s="449"/>
      <c r="CIE414" s="449"/>
      <c r="CIF414" s="449"/>
      <c r="CIG414" s="449"/>
      <c r="CIH414" s="449"/>
      <c r="CII414" s="449"/>
      <c r="CIJ414" s="449"/>
      <c r="CIK414" s="449"/>
      <c r="CIL414" s="449"/>
      <c r="CIM414" s="449"/>
      <c r="CIN414" s="449"/>
      <c r="CIO414" s="449"/>
      <c r="CIP414" s="449"/>
      <c r="CIQ414" s="449"/>
      <c r="CIR414" s="449"/>
      <c r="CIS414" s="449"/>
      <c r="CIT414" s="449"/>
      <c r="CIU414" s="449"/>
      <c r="CIV414" s="449"/>
      <c r="CIW414" s="449"/>
      <c r="CIX414" s="449"/>
      <c r="CIY414" s="449"/>
      <c r="CIZ414" s="449"/>
      <c r="CJA414" s="449"/>
      <c r="CJB414" s="449"/>
      <c r="CJC414" s="449"/>
      <c r="CJD414" s="449"/>
      <c r="CJE414" s="449"/>
      <c r="CJF414" s="449"/>
      <c r="CJG414" s="449"/>
      <c r="CJH414" s="449"/>
      <c r="CJI414" s="449"/>
      <c r="CJJ414" s="449"/>
      <c r="CJK414" s="449"/>
      <c r="CJL414" s="449"/>
      <c r="CJM414" s="449"/>
      <c r="CJN414" s="449"/>
      <c r="CJO414" s="449"/>
      <c r="CJP414" s="449"/>
      <c r="CJQ414" s="449"/>
      <c r="CJR414" s="449"/>
      <c r="CJS414" s="449"/>
      <c r="CJT414" s="449"/>
      <c r="CJU414" s="449"/>
      <c r="CJV414" s="449"/>
      <c r="CJW414" s="449"/>
      <c r="CJX414" s="449"/>
      <c r="CJY414" s="449"/>
      <c r="CJZ414" s="449"/>
      <c r="CKA414" s="449"/>
      <c r="CKB414" s="449"/>
      <c r="CKC414" s="449"/>
      <c r="CKD414" s="449"/>
      <c r="CKE414" s="449"/>
      <c r="CKF414" s="449"/>
      <c r="CKG414" s="449"/>
      <c r="CKH414" s="449"/>
      <c r="CKI414" s="449"/>
      <c r="CKJ414" s="449"/>
      <c r="CKK414" s="449"/>
      <c r="CKL414" s="449"/>
      <c r="CKM414" s="449"/>
      <c r="CKN414" s="449"/>
      <c r="CKO414" s="449"/>
      <c r="CKP414" s="449"/>
      <c r="CKQ414" s="449"/>
      <c r="CKR414" s="449"/>
      <c r="CKS414" s="449"/>
      <c r="CKT414" s="449"/>
      <c r="CKU414" s="449"/>
      <c r="CKV414" s="449"/>
      <c r="CKW414" s="449"/>
      <c r="CKX414" s="449"/>
      <c r="CKY414" s="449"/>
      <c r="CKZ414" s="449"/>
      <c r="CLA414" s="449"/>
      <c r="CLB414" s="449"/>
      <c r="CLC414" s="449"/>
      <c r="CLD414" s="449"/>
      <c r="CLE414" s="449"/>
      <c r="CLF414" s="449"/>
      <c r="CLG414" s="449"/>
      <c r="CLH414" s="449"/>
      <c r="CLI414" s="449"/>
      <c r="CLJ414" s="449"/>
      <c r="CLK414" s="449"/>
      <c r="CLL414" s="449"/>
      <c r="CLM414" s="449"/>
      <c r="CLN414" s="449"/>
      <c r="CLO414" s="449"/>
      <c r="CLP414" s="449"/>
      <c r="CLQ414" s="449"/>
      <c r="CLR414" s="449"/>
      <c r="CLS414" s="449"/>
      <c r="CLT414" s="449"/>
      <c r="CLU414" s="449"/>
      <c r="CLV414" s="449"/>
      <c r="CLW414" s="449"/>
      <c r="CLX414" s="449"/>
      <c r="CLY414" s="449"/>
      <c r="CLZ414" s="449"/>
      <c r="CMA414" s="449"/>
      <c r="CMB414" s="449"/>
      <c r="CMC414" s="449"/>
      <c r="CMD414" s="449"/>
      <c r="CME414" s="449"/>
      <c r="CMF414" s="449"/>
      <c r="CMG414" s="449"/>
      <c r="CMH414" s="449"/>
      <c r="CMI414" s="449"/>
      <c r="CMJ414" s="449"/>
      <c r="CMK414" s="449"/>
      <c r="CML414" s="449"/>
      <c r="CMM414" s="449"/>
      <c r="CMN414" s="449"/>
      <c r="CMO414" s="449"/>
      <c r="CMP414" s="449"/>
      <c r="CMQ414" s="449"/>
      <c r="CMR414" s="449"/>
      <c r="CMS414" s="449"/>
      <c r="CMT414" s="449"/>
      <c r="CMU414" s="449"/>
      <c r="CMV414" s="449"/>
      <c r="CMW414" s="449"/>
      <c r="CMX414" s="449"/>
      <c r="CMY414" s="449"/>
      <c r="CMZ414" s="449"/>
      <c r="CNA414" s="449"/>
      <c r="CNB414" s="449"/>
      <c r="CNC414" s="449"/>
      <c r="CND414" s="449"/>
      <c r="CNE414" s="449"/>
      <c r="CNF414" s="449"/>
      <c r="CNG414" s="449"/>
      <c r="CNH414" s="449"/>
      <c r="CNI414" s="449"/>
      <c r="CNJ414" s="449"/>
      <c r="CNK414" s="449"/>
      <c r="CNL414" s="449"/>
      <c r="CNM414" s="449"/>
      <c r="CNN414" s="449"/>
      <c r="CNO414" s="449"/>
      <c r="CNP414" s="449"/>
      <c r="CNQ414" s="449"/>
      <c r="CNR414" s="449"/>
      <c r="CNS414" s="449"/>
      <c r="CNT414" s="449"/>
      <c r="CNU414" s="449"/>
      <c r="CNV414" s="449"/>
      <c r="CNW414" s="449"/>
      <c r="CNX414" s="449"/>
      <c r="CNY414" s="449"/>
      <c r="CNZ414" s="449"/>
      <c r="COA414" s="449"/>
      <c r="COB414" s="449"/>
      <c r="COC414" s="449"/>
      <c r="COD414" s="449"/>
      <c r="COE414" s="449"/>
      <c r="COF414" s="449"/>
      <c r="COG414" s="449"/>
      <c r="COH414" s="449"/>
      <c r="COI414" s="449"/>
      <c r="COJ414" s="449"/>
      <c r="COK414" s="449"/>
      <c r="COL414" s="449"/>
      <c r="COM414" s="449"/>
      <c r="CON414" s="449"/>
      <c r="COO414" s="449"/>
      <c r="COP414" s="449"/>
      <c r="COQ414" s="449"/>
      <c r="COR414" s="449"/>
      <c r="COS414" s="449"/>
      <c r="COT414" s="449"/>
      <c r="COU414" s="449"/>
      <c r="COV414" s="449"/>
      <c r="COW414" s="449"/>
      <c r="COX414" s="449"/>
      <c r="COY414" s="449"/>
      <c r="COZ414" s="449"/>
      <c r="CPA414" s="449"/>
      <c r="CPB414" s="449"/>
      <c r="CPC414" s="449"/>
      <c r="CPD414" s="449"/>
      <c r="CPE414" s="449"/>
      <c r="CPF414" s="449"/>
      <c r="CPG414" s="449"/>
      <c r="CPH414" s="449"/>
      <c r="CPI414" s="449"/>
      <c r="CPJ414" s="449"/>
      <c r="CPK414" s="449"/>
      <c r="CPL414" s="449"/>
      <c r="CPM414" s="449"/>
      <c r="CPN414" s="449"/>
      <c r="CPO414" s="449"/>
      <c r="CPP414" s="449"/>
      <c r="CPQ414" s="449"/>
      <c r="CPR414" s="449"/>
      <c r="CPS414" s="449"/>
      <c r="CPT414" s="449"/>
      <c r="CPU414" s="449"/>
      <c r="CPV414" s="449"/>
      <c r="CPW414" s="449"/>
      <c r="CPX414" s="449"/>
      <c r="CPY414" s="449"/>
      <c r="CPZ414" s="449"/>
      <c r="CQA414" s="449"/>
      <c r="CQB414" s="449"/>
      <c r="CQC414" s="449"/>
      <c r="CQD414" s="449"/>
      <c r="CQE414" s="449"/>
      <c r="CQF414" s="449"/>
      <c r="CQG414" s="449"/>
      <c r="CQH414" s="449"/>
      <c r="CQI414" s="449"/>
      <c r="CQJ414" s="449"/>
      <c r="CQK414" s="449"/>
      <c r="CQL414" s="449"/>
      <c r="CQM414" s="449"/>
      <c r="CQN414" s="449"/>
      <c r="CQO414" s="449"/>
      <c r="CQP414" s="449"/>
      <c r="CQQ414" s="449"/>
      <c r="CQR414" s="449"/>
      <c r="CQS414" s="449"/>
      <c r="CQT414" s="449"/>
      <c r="CQU414" s="449"/>
      <c r="CQV414" s="449"/>
      <c r="CQW414" s="449"/>
      <c r="CQX414" s="449"/>
      <c r="CQY414" s="449"/>
      <c r="CQZ414" s="449"/>
      <c r="CRA414" s="449"/>
      <c r="CRB414" s="449"/>
      <c r="CRC414" s="449"/>
      <c r="CRD414" s="449"/>
      <c r="CRE414" s="449"/>
      <c r="CRF414" s="449"/>
      <c r="CRG414" s="449"/>
      <c r="CRH414" s="449"/>
      <c r="CRI414" s="449"/>
      <c r="CRJ414" s="449"/>
      <c r="CRK414" s="449"/>
      <c r="CRL414" s="449"/>
      <c r="CRM414" s="449"/>
      <c r="CRN414" s="449"/>
      <c r="CRO414" s="449"/>
      <c r="CRP414" s="449"/>
      <c r="CRQ414" s="449"/>
      <c r="CRR414" s="449"/>
      <c r="CRS414" s="449"/>
      <c r="CRT414" s="449"/>
      <c r="CRU414" s="449"/>
      <c r="CRV414" s="449"/>
      <c r="CRW414" s="449"/>
      <c r="CRX414" s="449"/>
      <c r="CRY414" s="449"/>
      <c r="CRZ414" s="449"/>
      <c r="CSA414" s="449"/>
      <c r="CSB414" s="449"/>
      <c r="CSC414" s="449"/>
      <c r="CSD414" s="449"/>
      <c r="CSE414" s="449"/>
      <c r="CSF414" s="449"/>
      <c r="CSG414" s="449"/>
      <c r="CSH414" s="449"/>
      <c r="CSI414" s="449"/>
      <c r="CSJ414" s="449"/>
      <c r="CSK414" s="449"/>
      <c r="CSL414" s="449"/>
      <c r="CSM414" s="449"/>
      <c r="CSN414" s="449"/>
      <c r="CSO414" s="449"/>
      <c r="CSP414" s="449"/>
      <c r="CSQ414" s="449"/>
      <c r="CSR414" s="449"/>
      <c r="CSS414" s="449"/>
      <c r="CST414" s="449"/>
      <c r="CSU414" s="449"/>
      <c r="CSV414" s="449"/>
      <c r="CSW414" s="449"/>
      <c r="CSX414" s="449"/>
      <c r="CSY414" s="449"/>
      <c r="CSZ414" s="449"/>
      <c r="CTA414" s="449"/>
      <c r="CTB414" s="449"/>
      <c r="CTC414" s="449"/>
      <c r="CTD414" s="449"/>
      <c r="CTE414" s="449"/>
      <c r="CTF414" s="449"/>
      <c r="CTG414" s="449"/>
      <c r="CTH414" s="449"/>
      <c r="CTI414" s="449"/>
      <c r="CTJ414" s="449"/>
      <c r="CTK414" s="449"/>
      <c r="CTL414" s="449"/>
      <c r="CTM414" s="449"/>
      <c r="CTN414" s="449"/>
      <c r="CTO414" s="449"/>
      <c r="CTP414" s="449"/>
      <c r="CTQ414" s="449"/>
      <c r="CTR414" s="449"/>
      <c r="CTS414" s="449"/>
      <c r="CTT414" s="449"/>
      <c r="CTU414" s="449"/>
      <c r="CTV414" s="449"/>
      <c r="CTW414" s="449"/>
      <c r="CTX414" s="449"/>
      <c r="CTY414" s="449"/>
      <c r="CTZ414" s="449"/>
      <c r="CUA414" s="449"/>
      <c r="CUB414" s="449"/>
      <c r="CUC414" s="449"/>
      <c r="CUD414" s="449"/>
      <c r="CUE414" s="449"/>
      <c r="CUF414" s="449"/>
      <c r="CUG414" s="449"/>
      <c r="CUH414" s="449"/>
      <c r="CUI414" s="449"/>
      <c r="CUJ414" s="449"/>
      <c r="CUK414" s="449"/>
      <c r="CUL414" s="449"/>
      <c r="CUM414" s="449"/>
      <c r="CUN414" s="449"/>
      <c r="CUO414" s="449"/>
      <c r="CUP414" s="449"/>
      <c r="CUQ414" s="449"/>
      <c r="CUR414" s="449"/>
      <c r="CUS414" s="449"/>
      <c r="CUT414" s="449"/>
      <c r="CUU414" s="449"/>
      <c r="CUV414" s="449"/>
      <c r="CUW414" s="449"/>
      <c r="CUX414" s="449"/>
      <c r="CUY414" s="449"/>
      <c r="CUZ414" s="449"/>
      <c r="CVA414" s="449"/>
      <c r="CVB414" s="449"/>
      <c r="CVC414" s="449"/>
      <c r="CVD414" s="449"/>
      <c r="CVE414" s="449"/>
      <c r="CVF414" s="449"/>
      <c r="CVG414" s="449"/>
      <c r="CVH414" s="449"/>
      <c r="CVI414" s="449"/>
      <c r="CVJ414" s="449"/>
      <c r="CVK414" s="449"/>
      <c r="CVL414" s="449"/>
      <c r="CVM414" s="449"/>
      <c r="CVN414" s="449"/>
      <c r="CVO414" s="449"/>
      <c r="CVP414" s="449"/>
      <c r="CVQ414" s="449"/>
      <c r="CVR414" s="449"/>
      <c r="CVS414" s="449"/>
      <c r="CVT414" s="449"/>
      <c r="CVU414" s="449"/>
      <c r="CVV414" s="449"/>
      <c r="CVW414" s="449"/>
      <c r="CVX414" s="449"/>
      <c r="CVY414" s="449"/>
      <c r="CVZ414" s="449"/>
      <c r="CWA414" s="449"/>
      <c r="CWB414" s="449"/>
      <c r="CWC414" s="449"/>
      <c r="CWD414" s="449"/>
      <c r="CWE414" s="449"/>
      <c r="CWF414" s="449"/>
      <c r="CWG414" s="449"/>
      <c r="CWH414" s="449"/>
      <c r="CWI414" s="449"/>
      <c r="CWJ414" s="449"/>
      <c r="CWK414" s="449"/>
      <c r="CWL414" s="449"/>
      <c r="CWM414" s="449"/>
      <c r="CWN414" s="449"/>
      <c r="CWO414" s="449"/>
      <c r="CWP414" s="449"/>
      <c r="CWQ414" s="449"/>
      <c r="CWR414" s="449"/>
      <c r="CWS414" s="449"/>
      <c r="CWT414" s="449"/>
      <c r="CWU414" s="449"/>
      <c r="CWV414" s="449"/>
      <c r="CWW414" s="449"/>
      <c r="CWX414" s="449"/>
      <c r="CWY414" s="449"/>
      <c r="CWZ414" s="449"/>
      <c r="CXA414" s="449"/>
      <c r="CXB414" s="449"/>
      <c r="CXC414" s="449"/>
      <c r="CXD414" s="449"/>
      <c r="CXE414" s="449"/>
      <c r="CXF414" s="449"/>
      <c r="CXG414" s="449"/>
      <c r="CXH414" s="449"/>
      <c r="CXI414" s="449"/>
      <c r="CXJ414" s="449"/>
      <c r="CXK414" s="449"/>
      <c r="CXL414" s="449"/>
      <c r="CXM414" s="449"/>
      <c r="CXN414" s="449"/>
      <c r="CXO414" s="449"/>
      <c r="CXP414" s="449"/>
      <c r="CXQ414" s="449"/>
      <c r="CXR414" s="449"/>
      <c r="CXS414" s="449"/>
      <c r="CXT414" s="449"/>
      <c r="CXU414" s="449"/>
      <c r="CXV414" s="449"/>
      <c r="CXW414" s="449"/>
      <c r="CXX414" s="449"/>
      <c r="CXY414" s="449"/>
      <c r="CXZ414" s="449"/>
      <c r="CYA414" s="449"/>
      <c r="CYB414" s="449"/>
      <c r="CYC414" s="449"/>
      <c r="CYD414" s="449"/>
      <c r="CYE414" s="449"/>
      <c r="CYF414" s="449"/>
      <c r="CYG414" s="449"/>
      <c r="CYH414" s="449"/>
      <c r="CYI414" s="449"/>
      <c r="CYJ414" s="449"/>
      <c r="CYK414" s="449"/>
      <c r="CYL414" s="449"/>
      <c r="CYM414" s="449"/>
      <c r="CYN414" s="449"/>
      <c r="CYO414" s="449"/>
      <c r="CYP414" s="449"/>
      <c r="CYQ414" s="449"/>
      <c r="CYR414" s="449"/>
      <c r="CYS414" s="449"/>
      <c r="CYT414" s="449"/>
      <c r="CYU414" s="449"/>
      <c r="CYV414" s="449"/>
      <c r="CYW414" s="449"/>
      <c r="CYX414" s="449"/>
      <c r="CYY414" s="449"/>
      <c r="CYZ414" s="449"/>
      <c r="CZA414" s="449"/>
      <c r="CZB414" s="449"/>
      <c r="CZC414" s="449"/>
      <c r="CZD414" s="449"/>
      <c r="CZE414" s="449"/>
      <c r="CZF414" s="449"/>
      <c r="CZG414" s="449"/>
      <c r="CZH414" s="449"/>
      <c r="CZI414" s="449"/>
      <c r="CZJ414" s="449"/>
      <c r="CZK414" s="449"/>
      <c r="CZL414" s="449"/>
      <c r="CZM414" s="449"/>
      <c r="CZN414" s="449"/>
      <c r="CZO414" s="449"/>
      <c r="CZP414" s="449"/>
      <c r="CZQ414" s="449"/>
      <c r="CZR414" s="449"/>
      <c r="CZS414" s="449"/>
      <c r="CZT414" s="449"/>
      <c r="CZU414" s="449"/>
      <c r="CZV414" s="449"/>
      <c r="CZW414" s="449"/>
      <c r="CZX414" s="449"/>
      <c r="CZY414" s="449"/>
      <c r="CZZ414" s="449"/>
      <c r="DAA414" s="449"/>
      <c r="DAB414" s="449"/>
      <c r="DAC414" s="449"/>
      <c r="DAD414" s="449"/>
      <c r="DAE414" s="449"/>
      <c r="DAF414" s="449"/>
      <c r="DAG414" s="449"/>
      <c r="DAH414" s="449"/>
      <c r="DAI414" s="449"/>
      <c r="DAJ414" s="449"/>
      <c r="DAK414" s="449"/>
      <c r="DAL414" s="449"/>
      <c r="DAM414" s="449"/>
      <c r="DAN414" s="449"/>
      <c r="DAO414" s="449"/>
      <c r="DAP414" s="449"/>
      <c r="DAQ414" s="449"/>
      <c r="DAR414" s="449"/>
      <c r="DAS414" s="449"/>
      <c r="DAT414" s="449"/>
      <c r="DAU414" s="449"/>
      <c r="DAV414" s="449"/>
      <c r="DAW414" s="449"/>
      <c r="DAX414" s="449"/>
      <c r="DAY414" s="449"/>
      <c r="DAZ414" s="449"/>
      <c r="DBA414" s="449"/>
      <c r="DBB414" s="449"/>
      <c r="DBC414" s="449"/>
      <c r="DBD414" s="449"/>
      <c r="DBE414" s="449"/>
      <c r="DBF414" s="449"/>
      <c r="DBG414" s="449"/>
      <c r="DBH414" s="449"/>
      <c r="DBI414" s="449"/>
      <c r="DBJ414" s="449"/>
      <c r="DBK414" s="449"/>
      <c r="DBL414" s="449"/>
      <c r="DBM414" s="449"/>
      <c r="DBN414" s="449"/>
      <c r="DBO414" s="449"/>
      <c r="DBP414" s="449"/>
      <c r="DBQ414" s="449"/>
      <c r="DBR414" s="449"/>
      <c r="DBS414" s="449"/>
      <c r="DBT414" s="449"/>
      <c r="DBU414" s="449"/>
      <c r="DBV414" s="449"/>
      <c r="DBW414" s="449"/>
      <c r="DBX414" s="449"/>
      <c r="DBY414" s="449"/>
      <c r="DBZ414" s="449"/>
      <c r="DCA414" s="449"/>
      <c r="DCB414" s="449"/>
      <c r="DCC414" s="449"/>
      <c r="DCD414" s="449"/>
      <c r="DCE414" s="449"/>
      <c r="DCF414" s="449"/>
      <c r="DCG414" s="449"/>
      <c r="DCH414" s="449"/>
      <c r="DCI414" s="449"/>
      <c r="DCJ414" s="449"/>
      <c r="DCK414" s="449"/>
      <c r="DCL414" s="449"/>
      <c r="DCM414" s="449"/>
      <c r="DCN414" s="449"/>
      <c r="DCO414" s="449"/>
      <c r="DCP414" s="449"/>
      <c r="DCQ414" s="449"/>
      <c r="DCR414" s="449"/>
      <c r="DCS414" s="449"/>
      <c r="DCT414" s="449"/>
      <c r="DCU414" s="449"/>
      <c r="DCV414" s="449"/>
      <c r="DCW414" s="449"/>
      <c r="DCX414" s="449"/>
      <c r="DCY414" s="449"/>
      <c r="DCZ414" s="449"/>
      <c r="DDA414" s="449"/>
      <c r="DDB414" s="449"/>
      <c r="DDC414" s="449"/>
      <c r="DDD414" s="449"/>
      <c r="DDE414" s="449"/>
      <c r="DDF414" s="449"/>
      <c r="DDG414" s="449"/>
      <c r="DDH414" s="449"/>
      <c r="DDI414" s="449"/>
      <c r="DDJ414" s="449"/>
      <c r="DDK414" s="449"/>
      <c r="DDL414" s="449"/>
      <c r="DDM414" s="449"/>
      <c r="DDN414" s="449"/>
      <c r="DDO414" s="449"/>
      <c r="DDP414" s="449"/>
      <c r="DDQ414" s="449"/>
      <c r="DDR414" s="449"/>
      <c r="DDS414" s="449"/>
      <c r="DDT414" s="449"/>
      <c r="DDU414" s="449"/>
      <c r="DDV414" s="449"/>
      <c r="DDW414" s="449"/>
      <c r="DDX414" s="449"/>
      <c r="DDY414" s="449"/>
      <c r="DDZ414" s="449"/>
      <c r="DEA414" s="449"/>
      <c r="DEB414" s="449"/>
      <c r="DEC414" s="449"/>
      <c r="DED414" s="449"/>
      <c r="DEE414" s="449"/>
      <c r="DEF414" s="449"/>
      <c r="DEG414" s="449"/>
      <c r="DEH414" s="449"/>
      <c r="DEI414" s="449"/>
      <c r="DEJ414" s="449"/>
      <c r="DEK414" s="449"/>
      <c r="DEL414" s="449"/>
      <c r="DEM414" s="449"/>
      <c r="DEN414" s="449"/>
      <c r="DEO414" s="449"/>
      <c r="DEP414" s="449"/>
      <c r="DEQ414" s="449"/>
      <c r="DER414" s="449"/>
      <c r="DES414" s="449"/>
      <c r="DET414" s="449"/>
      <c r="DEU414" s="449"/>
      <c r="DEV414" s="449"/>
      <c r="DEW414" s="449"/>
      <c r="DEX414" s="449"/>
      <c r="DEY414" s="449"/>
      <c r="DEZ414" s="449"/>
      <c r="DFA414" s="449"/>
      <c r="DFB414" s="449"/>
      <c r="DFC414" s="449"/>
      <c r="DFD414" s="449"/>
      <c r="DFE414" s="449"/>
      <c r="DFF414" s="449"/>
      <c r="DFG414" s="449"/>
      <c r="DFH414" s="449"/>
      <c r="DFI414" s="449"/>
      <c r="DFJ414" s="449"/>
      <c r="DFK414" s="449"/>
      <c r="DFL414" s="449"/>
      <c r="DFM414" s="449"/>
      <c r="DFN414" s="449"/>
      <c r="DFO414" s="449"/>
      <c r="DFP414" s="449"/>
      <c r="DFQ414" s="449"/>
      <c r="DFR414" s="449"/>
      <c r="DFS414" s="449"/>
      <c r="DFT414" s="449"/>
      <c r="DFU414" s="449"/>
      <c r="DFV414" s="449"/>
      <c r="DFW414" s="449"/>
      <c r="DFX414" s="449"/>
      <c r="DFY414" s="449"/>
      <c r="DFZ414" s="449"/>
      <c r="DGA414" s="449"/>
      <c r="DGB414" s="449"/>
      <c r="DGC414" s="449"/>
      <c r="DGD414" s="449"/>
      <c r="DGE414" s="449"/>
      <c r="DGF414" s="449"/>
      <c r="DGG414" s="449"/>
      <c r="DGH414" s="449"/>
      <c r="DGI414" s="449"/>
      <c r="DGJ414" s="449"/>
      <c r="DGK414" s="449"/>
      <c r="DGL414" s="449"/>
      <c r="DGM414" s="449"/>
      <c r="DGN414" s="449"/>
      <c r="DGO414" s="449"/>
      <c r="DGP414" s="449"/>
      <c r="DGQ414" s="449"/>
      <c r="DGR414" s="449"/>
      <c r="DGS414" s="449"/>
      <c r="DGT414" s="449"/>
      <c r="DGU414" s="449"/>
      <c r="DGV414" s="449"/>
      <c r="DGW414" s="449"/>
      <c r="DGX414" s="449"/>
      <c r="DGY414" s="449"/>
      <c r="DGZ414" s="449"/>
      <c r="DHA414" s="449"/>
      <c r="DHB414" s="449"/>
      <c r="DHC414" s="449"/>
      <c r="DHD414" s="449"/>
      <c r="DHE414" s="449"/>
      <c r="DHF414" s="449"/>
      <c r="DHG414" s="449"/>
      <c r="DHH414" s="449"/>
      <c r="DHI414" s="449"/>
      <c r="DHJ414" s="449"/>
      <c r="DHK414" s="449"/>
      <c r="DHL414" s="449"/>
      <c r="DHM414" s="449"/>
      <c r="DHN414" s="449"/>
      <c r="DHO414" s="449"/>
      <c r="DHP414" s="449"/>
      <c r="DHQ414" s="449"/>
      <c r="DHR414" s="449"/>
      <c r="DHS414" s="449"/>
      <c r="DHT414" s="449"/>
      <c r="DHU414" s="449"/>
      <c r="DHV414" s="449"/>
      <c r="DHW414" s="449"/>
      <c r="DHX414" s="449"/>
      <c r="DHY414" s="449"/>
      <c r="DHZ414" s="449"/>
      <c r="DIA414" s="449"/>
      <c r="DIB414" s="449"/>
      <c r="DIC414" s="449"/>
      <c r="DID414" s="449"/>
      <c r="DIE414" s="449"/>
      <c r="DIF414" s="449"/>
      <c r="DIG414" s="449"/>
      <c r="DIH414" s="449"/>
      <c r="DII414" s="449"/>
      <c r="DIJ414" s="449"/>
      <c r="DIK414" s="449"/>
      <c r="DIL414" s="449"/>
      <c r="DIM414" s="449"/>
      <c r="DIN414" s="449"/>
      <c r="DIO414" s="449"/>
      <c r="DIP414" s="449"/>
      <c r="DIQ414" s="449"/>
      <c r="DIR414" s="449"/>
      <c r="DIS414" s="449"/>
      <c r="DIT414" s="449"/>
      <c r="DIU414" s="449"/>
      <c r="DIV414" s="449"/>
      <c r="DIW414" s="449"/>
      <c r="DIX414" s="449"/>
      <c r="DIY414" s="449"/>
      <c r="DIZ414" s="449"/>
      <c r="DJA414" s="449"/>
      <c r="DJB414" s="449"/>
      <c r="DJC414" s="449"/>
      <c r="DJD414" s="449"/>
      <c r="DJE414" s="449"/>
      <c r="DJF414" s="449"/>
      <c r="DJG414" s="449"/>
      <c r="DJH414" s="449"/>
      <c r="DJI414" s="449"/>
      <c r="DJJ414" s="449"/>
      <c r="DJK414" s="449"/>
      <c r="DJL414" s="449"/>
      <c r="DJM414" s="449"/>
      <c r="DJN414" s="449"/>
      <c r="DJO414" s="449"/>
      <c r="DJP414" s="449"/>
      <c r="DJQ414" s="449"/>
      <c r="DJR414" s="449"/>
      <c r="DJS414" s="449"/>
      <c r="DJT414" s="449"/>
      <c r="DJU414" s="449"/>
      <c r="DJV414" s="449"/>
      <c r="DJW414" s="449"/>
      <c r="DJX414" s="449"/>
      <c r="DJY414" s="449"/>
      <c r="DJZ414" s="449"/>
      <c r="DKA414" s="449"/>
      <c r="DKB414" s="449"/>
      <c r="DKC414" s="449"/>
      <c r="DKD414" s="449"/>
      <c r="DKE414" s="449"/>
      <c r="DKF414" s="449"/>
      <c r="DKG414" s="449"/>
      <c r="DKH414" s="449"/>
      <c r="DKI414" s="449"/>
      <c r="DKJ414" s="449"/>
      <c r="DKK414" s="449"/>
      <c r="DKL414" s="449"/>
      <c r="DKM414" s="449"/>
      <c r="DKN414" s="449"/>
      <c r="DKO414" s="449"/>
      <c r="DKP414" s="449"/>
      <c r="DKQ414" s="449"/>
      <c r="DKR414" s="449"/>
      <c r="DKS414" s="449"/>
      <c r="DKT414" s="449"/>
      <c r="DKU414" s="449"/>
      <c r="DKV414" s="449"/>
      <c r="DKW414" s="449"/>
      <c r="DKX414" s="449"/>
      <c r="DKY414" s="449"/>
      <c r="DKZ414" s="449"/>
      <c r="DLA414" s="449"/>
      <c r="DLB414" s="449"/>
      <c r="DLC414" s="449"/>
      <c r="DLD414" s="449"/>
      <c r="DLE414" s="449"/>
      <c r="DLF414" s="449"/>
      <c r="DLG414" s="449"/>
      <c r="DLH414" s="449"/>
      <c r="DLI414" s="449"/>
      <c r="DLJ414" s="449"/>
      <c r="DLK414" s="449"/>
      <c r="DLL414" s="449"/>
      <c r="DLM414" s="449"/>
      <c r="DLN414" s="449"/>
      <c r="DLO414" s="449"/>
      <c r="DLP414" s="449"/>
      <c r="DLQ414" s="449"/>
      <c r="DLR414" s="449"/>
      <c r="DLS414" s="449"/>
      <c r="DLT414" s="449"/>
      <c r="DLU414" s="449"/>
      <c r="DLV414" s="449"/>
      <c r="DLW414" s="449"/>
      <c r="DLX414" s="449"/>
      <c r="DLY414" s="449"/>
      <c r="DLZ414" s="449"/>
      <c r="DMA414" s="449"/>
      <c r="DMB414" s="449"/>
      <c r="DMC414" s="449"/>
      <c r="DMD414" s="449"/>
      <c r="DME414" s="449"/>
      <c r="DMF414" s="449"/>
      <c r="DMG414" s="449"/>
      <c r="DMH414" s="449"/>
      <c r="DMI414" s="449"/>
      <c r="DMJ414" s="449"/>
      <c r="DMK414" s="449"/>
      <c r="DML414" s="449"/>
      <c r="DMM414" s="449"/>
      <c r="DMN414" s="449"/>
      <c r="DMO414" s="449"/>
      <c r="DMP414" s="449"/>
      <c r="DMQ414" s="449"/>
      <c r="DMR414" s="449"/>
      <c r="DMS414" s="449"/>
      <c r="DMT414" s="449"/>
      <c r="DMU414" s="449"/>
      <c r="DMV414" s="449"/>
      <c r="DMW414" s="449"/>
      <c r="DMX414" s="449"/>
      <c r="DMY414" s="449"/>
      <c r="DMZ414" s="449"/>
      <c r="DNA414" s="449"/>
      <c r="DNB414" s="449"/>
      <c r="DNC414" s="449"/>
      <c r="DND414" s="449"/>
      <c r="DNE414" s="449"/>
      <c r="DNF414" s="449"/>
      <c r="DNG414" s="449"/>
      <c r="DNH414" s="449"/>
      <c r="DNI414" s="449"/>
      <c r="DNJ414" s="449"/>
      <c r="DNK414" s="449"/>
      <c r="DNL414" s="449"/>
      <c r="DNM414" s="449"/>
      <c r="DNN414" s="449"/>
      <c r="DNO414" s="449"/>
      <c r="DNP414" s="449"/>
      <c r="DNQ414" s="449"/>
      <c r="DNR414" s="449"/>
      <c r="DNS414" s="449"/>
      <c r="DNT414" s="449"/>
      <c r="DNU414" s="449"/>
      <c r="DNV414" s="449"/>
      <c r="DNW414" s="449"/>
      <c r="DNX414" s="449"/>
      <c r="DNY414" s="449"/>
      <c r="DNZ414" s="449"/>
      <c r="DOA414" s="449"/>
      <c r="DOB414" s="449"/>
      <c r="DOC414" s="449"/>
      <c r="DOD414" s="449"/>
      <c r="DOE414" s="449"/>
      <c r="DOF414" s="449"/>
      <c r="DOG414" s="449"/>
      <c r="DOH414" s="449"/>
      <c r="DOI414" s="449"/>
      <c r="DOJ414" s="449"/>
      <c r="DOK414" s="449"/>
      <c r="DOL414" s="449"/>
      <c r="DOM414" s="449"/>
      <c r="DON414" s="449"/>
      <c r="DOO414" s="449"/>
      <c r="DOP414" s="449"/>
      <c r="DOQ414" s="449"/>
      <c r="DOR414" s="449"/>
      <c r="DOS414" s="449"/>
      <c r="DOT414" s="449"/>
      <c r="DOU414" s="449"/>
      <c r="DOV414" s="449"/>
      <c r="DOW414" s="449"/>
      <c r="DOX414" s="449"/>
      <c r="DOY414" s="449"/>
      <c r="DOZ414" s="449"/>
      <c r="DPA414" s="449"/>
      <c r="DPB414" s="449"/>
      <c r="DPC414" s="449"/>
      <c r="DPD414" s="449"/>
      <c r="DPE414" s="449"/>
      <c r="DPF414" s="449"/>
      <c r="DPG414" s="449"/>
      <c r="DPH414" s="449"/>
      <c r="DPI414" s="449"/>
      <c r="DPJ414" s="449"/>
      <c r="DPK414" s="449"/>
      <c r="DPL414" s="449"/>
      <c r="DPM414" s="449"/>
      <c r="DPN414" s="449"/>
      <c r="DPO414" s="449"/>
      <c r="DPP414" s="449"/>
      <c r="DPQ414" s="449"/>
      <c r="DPR414" s="449"/>
      <c r="DPS414" s="449"/>
      <c r="DPT414" s="449"/>
      <c r="DPU414" s="449"/>
      <c r="DPV414" s="449"/>
      <c r="DPW414" s="449"/>
      <c r="DPX414" s="449"/>
      <c r="DPY414" s="449"/>
      <c r="DPZ414" s="449"/>
      <c r="DQA414" s="449"/>
      <c r="DQB414" s="449"/>
      <c r="DQC414" s="449"/>
      <c r="DQD414" s="449"/>
      <c r="DQE414" s="449"/>
      <c r="DQF414" s="449"/>
      <c r="DQG414" s="449"/>
      <c r="DQH414" s="449"/>
      <c r="DQI414" s="449"/>
      <c r="DQJ414" s="449"/>
      <c r="DQK414" s="449"/>
      <c r="DQL414" s="449"/>
      <c r="DQM414" s="449"/>
      <c r="DQN414" s="449"/>
      <c r="DQO414" s="449"/>
      <c r="DQP414" s="449"/>
      <c r="DQQ414" s="449"/>
      <c r="DQR414" s="449"/>
      <c r="DQS414" s="449"/>
      <c r="DQT414" s="449"/>
      <c r="DQU414" s="449"/>
      <c r="DQV414" s="449"/>
      <c r="DQW414" s="449"/>
      <c r="DQX414" s="449"/>
      <c r="DQY414" s="449"/>
      <c r="DQZ414" s="449"/>
      <c r="DRA414" s="449"/>
      <c r="DRB414" s="449"/>
      <c r="DRC414" s="449"/>
      <c r="DRD414" s="449"/>
      <c r="DRE414" s="449"/>
      <c r="DRF414" s="449"/>
      <c r="DRG414" s="449"/>
      <c r="DRH414" s="449"/>
      <c r="DRI414" s="449"/>
      <c r="DRJ414" s="449"/>
      <c r="DRK414" s="449"/>
      <c r="DRL414" s="449"/>
      <c r="DRM414" s="449"/>
      <c r="DRN414" s="449"/>
      <c r="DRO414" s="449"/>
      <c r="DRP414" s="449"/>
      <c r="DRQ414" s="449"/>
      <c r="DRR414" s="449"/>
      <c r="DRS414" s="449"/>
      <c r="DRT414" s="449"/>
      <c r="DRU414" s="449"/>
      <c r="DRV414" s="449"/>
      <c r="DRW414" s="449"/>
      <c r="DRX414" s="449"/>
      <c r="DRY414" s="449"/>
      <c r="DRZ414" s="449"/>
      <c r="DSA414" s="449"/>
      <c r="DSB414" s="449"/>
      <c r="DSC414" s="449"/>
      <c r="DSD414" s="449"/>
      <c r="DSE414" s="449"/>
      <c r="DSF414" s="449"/>
      <c r="DSG414" s="449"/>
      <c r="DSH414" s="449"/>
      <c r="DSI414" s="449"/>
      <c r="DSJ414" s="449"/>
      <c r="DSK414" s="449"/>
      <c r="DSL414" s="449"/>
      <c r="DSM414" s="449"/>
      <c r="DSN414" s="449"/>
      <c r="DSO414" s="449"/>
      <c r="DSP414" s="449"/>
      <c r="DSQ414" s="449"/>
      <c r="DSR414" s="449"/>
      <c r="DSS414" s="449"/>
      <c r="DST414" s="449"/>
      <c r="DSU414" s="449"/>
      <c r="DSV414" s="449"/>
      <c r="DSW414" s="449"/>
      <c r="DSX414" s="449"/>
      <c r="DSY414" s="449"/>
      <c r="DSZ414" s="449"/>
      <c r="DTA414" s="449"/>
      <c r="DTB414" s="449"/>
      <c r="DTC414" s="449"/>
      <c r="DTD414" s="449"/>
      <c r="DTE414" s="449"/>
      <c r="DTF414" s="449"/>
      <c r="DTG414" s="449"/>
      <c r="DTH414" s="449"/>
      <c r="DTI414" s="449"/>
      <c r="DTJ414" s="449"/>
      <c r="DTK414" s="449"/>
      <c r="DTL414" s="449"/>
      <c r="DTM414" s="449"/>
      <c r="DTN414" s="449"/>
      <c r="DTO414" s="449"/>
      <c r="DTP414" s="449"/>
      <c r="DTQ414" s="449"/>
      <c r="DTR414" s="449"/>
      <c r="DTS414" s="449"/>
      <c r="DTT414" s="449"/>
      <c r="DTU414" s="449"/>
      <c r="DTV414" s="449"/>
      <c r="DTW414" s="449"/>
      <c r="DTX414" s="449"/>
      <c r="DTY414" s="449"/>
      <c r="DTZ414" s="449"/>
      <c r="DUA414" s="449"/>
      <c r="DUB414" s="449"/>
      <c r="DUC414" s="449"/>
      <c r="DUD414" s="449"/>
      <c r="DUE414" s="449"/>
      <c r="DUF414" s="449"/>
      <c r="DUG414" s="449"/>
      <c r="DUH414" s="449"/>
      <c r="DUI414" s="449"/>
      <c r="DUJ414" s="449"/>
      <c r="DUK414" s="449"/>
      <c r="DUL414" s="449"/>
      <c r="DUM414" s="449"/>
      <c r="DUN414" s="449"/>
      <c r="DUO414" s="449"/>
      <c r="DUP414" s="449"/>
      <c r="DUQ414" s="449"/>
      <c r="DUR414" s="449"/>
      <c r="DUS414" s="449"/>
      <c r="DUT414" s="449"/>
      <c r="DUU414" s="449"/>
      <c r="DUV414" s="449"/>
      <c r="DUW414" s="449"/>
      <c r="DUX414" s="449"/>
      <c r="DUY414" s="449"/>
      <c r="DUZ414" s="449"/>
      <c r="DVA414" s="449"/>
      <c r="DVB414" s="449"/>
      <c r="DVC414" s="449"/>
      <c r="DVD414" s="449"/>
      <c r="DVE414" s="449"/>
      <c r="DVF414" s="449"/>
      <c r="DVG414" s="449"/>
      <c r="DVH414" s="449"/>
      <c r="DVI414" s="449"/>
      <c r="DVJ414" s="449"/>
      <c r="DVK414" s="449"/>
      <c r="DVL414" s="449"/>
      <c r="DVM414" s="449"/>
      <c r="DVN414" s="449"/>
      <c r="DVO414" s="449"/>
      <c r="DVP414" s="449"/>
      <c r="DVQ414" s="449"/>
      <c r="DVR414" s="449"/>
      <c r="DVS414" s="449"/>
      <c r="DVT414" s="449"/>
      <c r="DVU414" s="449"/>
      <c r="DVV414" s="449"/>
      <c r="DVW414" s="449"/>
      <c r="DVX414" s="449"/>
      <c r="DVY414" s="449"/>
      <c r="DVZ414" s="449"/>
      <c r="DWA414" s="449"/>
      <c r="DWB414" s="449"/>
      <c r="DWC414" s="449"/>
      <c r="DWD414" s="449"/>
      <c r="DWE414" s="449"/>
      <c r="DWF414" s="449"/>
      <c r="DWG414" s="449"/>
      <c r="DWH414" s="449"/>
      <c r="DWI414" s="449"/>
      <c r="DWJ414" s="449"/>
      <c r="DWK414" s="449"/>
      <c r="DWL414" s="449"/>
      <c r="DWM414" s="449"/>
      <c r="DWN414" s="449"/>
      <c r="DWO414" s="449"/>
      <c r="DWP414" s="449"/>
      <c r="DWQ414" s="449"/>
      <c r="DWR414" s="449"/>
      <c r="DWS414" s="449"/>
      <c r="DWT414" s="449"/>
      <c r="DWU414" s="449"/>
      <c r="DWV414" s="449"/>
      <c r="DWW414" s="449"/>
      <c r="DWX414" s="449"/>
      <c r="DWY414" s="449"/>
      <c r="DWZ414" s="449"/>
      <c r="DXA414" s="449"/>
      <c r="DXB414" s="449"/>
      <c r="DXC414" s="449"/>
      <c r="DXD414" s="449"/>
      <c r="DXE414" s="449"/>
      <c r="DXF414" s="449"/>
      <c r="DXG414" s="449"/>
      <c r="DXH414" s="449"/>
      <c r="DXI414" s="449"/>
      <c r="DXJ414" s="449"/>
      <c r="DXK414" s="449"/>
      <c r="DXL414" s="449"/>
      <c r="DXM414" s="449"/>
      <c r="DXN414" s="449"/>
      <c r="DXO414" s="449"/>
      <c r="DXP414" s="449"/>
      <c r="DXQ414" s="449"/>
      <c r="DXR414" s="449"/>
      <c r="DXS414" s="449"/>
      <c r="DXT414" s="449"/>
      <c r="DXU414" s="449"/>
      <c r="DXV414" s="449"/>
      <c r="DXW414" s="449"/>
      <c r="DXX414" s="449"/>
      <c r="DXY414" s="449"/>
      <c r="DXZ414" s="449"/>
      <c r="DYA414" s="449"/>
      <c r="DYB414" s="449"/>
      <c r="DYC414" s="449"/>
      <c r="DYD414" s="449"/>
      <c r="DYE414" s="449"/>
      <c r="DYF414" s="449"/>
      <c r="DYG414" s="449"/>
      <c r="DYH414" s="449"/>
      <c r="DYI414" s="449"/>
      <c r="DYJ414" s="449"/>
      <c r="DYK414" s="449"/>
      <c r="DYL414" s="449"/>
      <c r="DYM414" s="449"/>
      <c r="DYN414" s="449"/>
      <c r="DYO414" s="449"/>
      <c r="DYP414" s="449"/>
      <c r="DYQ414" s="449"/>
      <c r="DYR414" s="449"/>
      <c r="DYS414" s="449"/>
      <c r="DYT414" s="449"/>
      <c r="DYU414" s="449"/>
      <c r="DYV414" s="449"/>
      <c r="DYW414" s="449"/>
      <c r="DYX414" s="449"/>
      <c r="DYY414" s="449"/>
      <c r="DYZ414" s="449"/>
      <c r="DZA414" s="449"/>
      <c r="DZB414" s="449"/>
      <c r="DZC414" s="449"/>
      <c r="DZD414" s="449"/>
      <c r="DZE414" s="449"/>
      <c r="DZF414" s="449"/>
      <c r="DZG414" s="449"/>
      <c r="DZH414" s="449"/>
      <c r="DZI414" s="449"/>
      <c r="DZJ414" s="449"/>
      <c r="DZK414" s="449"/>
      <c r="DZL414" s="449"/>
      <c r="DZM414" s="449"/>
      <c r="DZN414" s="449"/>
      <c r="DZO414" s="449"/>
      <c r="DZP414" s="449"/>
      <c r="DZQ414" s="449"/>
      <c r="DZR414" s="449"/>
      <c r="DZS414" s="449"/>
      <c r="DZT414" s="449"/>
      <c r="DZU414" s="449"/>
      <c r="DZV414" s="449"/>
      <c r="DZW414" s="449"/>
      <c r="DZX414" s="449"/>
      <c r="DZY414" s="449"/>
      <c r="DZZ414" s="449"/>
      <c r="EAA414" s="449"/>
      <c r="EAB414" s="449"/>
      <c r="EAC414" s="449"/>
      <c r="EAD414" s="449"/>
      <c r="EAE414" s="449"/>
      <c r="EAF414" s="449"/>
      <c r="EAG414" s="449"/>
      <c r="EAH414" s="449"/>
      <c r="EAI414" s="449"/>
      <c r="EAJ414" s="449"/>
      <c r="EAK414" s="449"/>
      <c r="EAL414" s="449"/>
      <c r="EAM414" s="449"/>
      <c r="EAN414" s="449"/>
      <c r="EAO414" s="449"/>
      <c r="EAP414" s="449"/>
      <c r="EAQ414" s="449"/>
      <c r="EAR414" s="449"/>
      <c r="EAS414" s="449"/>
      <c r="EAT414" s="449"/>
      <c r="EAU414" s="449"/>
      <c r="EAV414" s="449"/>
      <c r="EAW414" s="449"/>
      <c r="EAX414" s="449"/>
      <c r="EAY414" s="449"/>
      <c r="EAZ414" s="449"/>
      <c r="EBA414" s="449"/>
      <c r="EBB414" s="449"/>
      <c r="EBC414" s="449"/>
      <c r="EBD414" s="449"/>
      <c r="EBE414" s="449"/>
      <c r="EBF414" s="449"/>
      <c r="EBG414" s="449"/>
      <c r="EBH414" s="449"/>
      <c r="EBI414" s="449"/>
      <c r="EBJ414" s="449"/>
      <c r="EBK414" s="449"/>
      <c r="EBL414" s="449"/>
      <c r="EBM414" s="449"/>
      <c r="EBN414" s="449"/>
      <c r="EBO414" s="449"/>
      <c r="EBP414" s="449"/>
      <c r="EBQ414" s="449"/>
      <c r="EBR414" s="449"/>
      <c r="EBS414" s="449"/>
      <c r="EBT414" s="449"/>
      <c r="EBU414" s="449"/>
      <c r="EBV414" s="449"/>
      <c r="EBW414" s="449"/>
      <c r="EBX414" s="449"/>
      <c r="EBY414" s="449"/>
      <c r="EBZ414" s="449"/>
      <c r="ECA414" s="449"/>
      <c r="ECB414" s="449"/>
      <c r="ECC414" s="449"/>
      <c r="ECD414" s="449"/>
      <c r="ECE414" s="449"/>
      <c r="ECF414" s="449"/>
      <c r="ECG414" s="449"/>
      <c r="ECH414" s="449"/>
      <c r="ECI414" s="449"/>
      <c r="ECJ414" s="449"/>
      <c r="ECK414" s="449"/>
      <c r="ECL414" s="449"/>
      <c r="ECM414" s="449"/>
      <c r="ECN414" s="449"/>
      <c r="ECO414" s="449"/>
      <c r="ECP414" s="449"/>
      <c r="ECQ414" s="449"/>
      <c r="ECR414" s="449"/>
      <c r="ECS414" s="449"/>
      <c r="ECT414" s="449"/>
      <c r="ECU414" s="449"/>
      <c r="ECV414" s="449"/>
      <c r="ECW414" s="449"/>
      <c r="ECX414" s="449"/>
      <c r="ECY414" s="449"/>
      <c r="ECZ414" s="449"/>
      <c r="EDA414" s="449"/>
      <c r="EDB414" s="449"/>
      <c r="EDC414" s="449"/>
      <c r="EDD414" s="449"/>
      <c r="EDE414" s="449"/>
      <c r="EDF414" s="449"/>
      <c r="EDG414" s="449"/>
      <c r="EDH414" s="449"/>
      <c r="EDI414" s="449"/>
      <c r="EDJ414" s="449"/>
      <c r="EDK414" s="449"/>
      <c r="EDL414" s="449"/>
      <c r="EDM414" s="449"/>
      <c r="EDN414" s="449"/>
      <c r="EDO414" s="449"/>
      <c r="EDP414" s="449"/>
      <c r="EDQ414" s="449"/>
      <c r="EDR414" s="449"/>
      <c r="EDS414" s="449"/>
      <c r="EDT414" s="449"/>
      <c r="EDU414" s="449"/>
      <c r="EDV414" s="449"/>
      <c r="EDW414" s="449"/>
      <c r="EDX414" s="449"/>
      <c r="EDY414" s="449"/>
      <c r="EDZ414" s="449"/>
      <c r="EEA414" s="449"/>
      <c r="EEB414" s="449"/>
      <c r="EEC414" s="449"/>
      <c r="EED414" s="449"/>
      <c r="EEE414" s="449"/>
      <c r="EEF414" s="449"/>
      <c r="EEG414" s="449"/>
      <c r="EEH414" s="449"/>
      <c r="EEI414" s="449"/>
      <c r="EEJ414" s="449"/>
      <c r="EEK414" s="449"/>
      <c r="EEL414" s="449"/>
      <c r="EEM414" s="449"/>
      <c r="EEN414" s="449"/>
      <c r="EEO414" s="449"/>
      <c r="EEP414" s="449"/>
      <c r="EEQ414" s="449"/>
      <c r="EER414" s="449"/>
      <c r="EES414" s="449"/>
      <c r="EET414" s="449"/>
      <c r="EEU414" s="449"/>
      <c r="EEV414" s="449"/>
      <c r="EEW414" s="449"/>
      <c r="EEX414" s="449"/>
      <c r="EEY414" s="449"/>
      <c r="EEZ414" s="449"/>
      <c r="EFA414" s="449"/>
      <c r="EFB414" s="449"/>
      <c r="EFC414" s="449"/>
      <c r="EFD414" s="449"/>
      <c r="EFE414" s="449"/>
      <c r="EFF414" s="449"/>
      <c r="EFG414" s="449"/>
      <c r="EFH414" s="449"/>
      <c r="EFI414" s="449"/>
      <c r="EFJ414" s="449"/>
      <c r="EFK414" s="449"/>
      <c r="EFL414" s="449"/>
      <c r="EFM414" s="449"/>
      <c r="EFN414" s="449"/>
      <c r="EFO414" s="449"/>
      <c r="EFP414" s="449"/>
      <c r="EFQ414" s="449"/>
      <c r="EFR414" s="449"/>
      <c r="EFS414" s="449"/>
      <c r="EFT414" s="449"/>
      <c r="EFU414" s="449"/>
      <c r="EFV414" s="449"/>
      <c r="EFW414" s="449"/>
      <c r="EFX414" s="449"/>
      <c r="EFY414" s="449"/>
      <c r="EFZ414" s="449"/>
      <c r="EGA414" s="449"/>
      <c r="EGB414" s="449"/>
      <c r="EGC414" s="449"/>
      <c r="EGD414" s="449"/>
      <c r="EGE414" s="449"/>
      <c r="EGF414" s="449"/>
      <c r="EGG414" s="449"/>
      <c r="EGH414" s="449"/>
      <c r="EGI414" s="449"/>
      <c r="EGJ414" s="449"/>
      <c r="EGK414" s="449"/>
      <c r="EGL414" s="449"/>
      <c r="EGM414" s="449"/>
      <c r="EGN414" s="449"/>
      <c r="EGO414" s="449"/>
      <c r="EGP414" s="449"/>
      <c r="EGQ414" s="449"/>
      <c r="EGR414" s="449"/>
      <c r="EGS414" s="449"/>
      <c r="EGT414" s="449"/>
      <c r="EGU414" s="449"/>
      <c r="EGV414" s="449"/>
      <c r="EGW414" s="449"/>
      <c r="EGX414" s="449"/>
      <c r="EGY414" s="449"/>
      <c r="EGZ414" s="449"/>
      <c r="EHA414" s="449"/>
      <c r="EHB414" s="449"/>
      <c r="EHC414" s="449"/>
      <c r="EHD414" s="449"/>
      <c r="EHE414" s="449"/>
      <c r="EHF414" s="449"/>
      <c r="EHG414" s="449"/>
      <c r="EHH414" s="449"/>
      <c r="EHI414" s="449"/>
      <c r="EHJ414" s="449"/>
      <c r="EHK414" s="449"/>
      <c r="EHL414" s="449"/>
      <c r="EHM414" s="449"/>
      <c r="EHN414" s="449"/>
      <c r="EHO414" s="449"/>
      <c r="EHP414" s="449"/>
      <c r="EHQ414" s="449"/>
      <c r="EHR414" s="449"/>
      <c r="EHS414" s="449"/>
      <c r="EHT414" s="449"/>
      <c r="EHU414" s="449"/>
      <c r="EHV414" s="449"/>
      <c r="EHW414" s="449"/>
      <c r="EHX414" s="449"/>
      <c r="EHY414" s="449"/>
      <c r="EHZ414" s="449"/>
      <c r="EIA414" s="449"/>
      <c r="EIB414" s="449"/>
      <c r="EIC414" s="449"/>
      <c r="EID414" s="449"/>
      <c r="EIE414" s="449"/>
      <c r="EIF414" s="449"/>
      <c r="EIG414" s="449"/>
      <c r="EIH414" s="449"/>
      <c r="EII414" s="449"/>
      <c r="EIJ414" s="449"/>
      <c r="EIK414" s="449"/>
      <c r="EIL414" s="449"/>
      <c r="EIM414" s="449"/>
      <c r="EIN414" s="449"/>
      <c r="EIO414" s="449"/>
      <c r="EIP414" s="449"/>
      <c r="EIQ414" s="449"/>
      <c r="EIR414" s="449"/>
      <c r="EIS414" s="449"/>
      <c r="EIT414" s="449"/>
      <c r="EIU414" s="449"/>
      <c r="EIV414" s="449"/>
      <c r="EIW414" s="449"/>
      <c r="EIX414" s="449"/>
      <c r="EIY414" s="449"/>
      <c r="EIZ414" s="449"/>
      <c r="EJA414" s="449"/>
      <c r="EJB414" s="449"/>
      <c r="EJC414" s="449"/>
      <c r="EJD414" s="449"/>
      <c r="EJE414" s="449"/>
      <c r="EJF414" s="449"/>
      <c r="EJG414" s="449"/>
      <c r="EJH414" s="449"/>
      <c r="EJI414" s="449"/>
      <c r="EJJ414" s="449"/>
      <c r="EJK414" s="449"/>
      <c r="EJL414" s="449"/>
      <c r="EJM414" s="449"/>
      <c r="EJN414" s="449"/>
      <c r="EJO414" s="449"/>
      <c r="EJP414" s="449"/>
      <c r="EJQ414" s="449"/>
      <c r="EJR414" s="449"/>
      <c r="EJS414" s="449"/>
      <c r="EJT414" s="449"/>
      <c r="EJU414" s="449"/>
      <c r="EJV414" s="449"/>
      <c r="EJW414" s="449"/>
      <c r="EJX414" s="449"/>
      <c r="EJY414" s="449"/>
      <c r="EJZ414" s="449"/>
      <c r="EKA414" s="449"/>
      <c r="EKB414" s="449"/>
      <c r="EKC414" s="449"/>
      <c r="EKD414" s="449"/>
      <c r="EKE414" s="449"/>
      <c r="EKF414" s="449"/>
      <c r="EKG414" s="449"/>
      <c r="EKH414" s="449"/>
      <c r="EKI414" s="449"/>
      <c r="EKJ414" s="449"/>
      <c r="EKK414" s="449"/>
      <c r="EKL414" s="449"/>
      <c r="EKM414" s="449"/>
      <c r="EKN414" s="449"/>
      <c r="EKO414" s="449"/>
      <c r="EKP414" s="449"/>
      <c r="EKQ414" s="449"/>
      <c r="EKR414" s="449"/>
      <c r="EKS414" s="449"/>
      <c r="EKT414" s="449"/>
      <c r="EKU414" s="449"/>
      <c r="EKV414" s="449"/>
      <c r="EKW414" s="449"/>
      <c r="EKX414" s="449"/>
      <c r="EKY414" s="449"/>
      <c r="EKZ414" s="449"/>
      <c r="ELA414" s="449"/>
      <c r="ELB414" s="449"/>
      <c r="ELC414" s="449"/>
      <c r="ELD414" s="449"/>
      <c r="ELE414" s="449"/>
      <c r="ELF414" s="449"/>
      <c r="ELG414" s="449"/>
      <c r="ELH414" s="449"/>
      <c r="ELI414" s="449"/>
      <c r="ELJ414" s="449"/>
      <c r="ELK414" s="449"/>
      <c r="ELL414" s="449"/>
      <c r="ELM414" s="449"/>
      <c r="ELN414" s="449"/>
      <c r="ELO414" s="449"/>
      <c r="ELP414" s="449"/>
      <c r="ELQ414" s="449"/>
      <c r="ELR414" s="449"/>
      <c r="ELS414" s="449"/>
      <c r="ELT414" s="449"/>
      <c r="ELU414" s="449"/>
      <c r="ELV414" s="449"/>
      <c r="ELW414" s="449"/>
      <c r="ELX414" s="449"/>
      <c r="ELY414" s="449"/>
      <c r="ELZ414" s="449"/>
      <c r="EMA414" s="449"/>
      <c r="EMB414" s="449"/>
      <c r="EMC414" s="449"/>
      <c r="EMD414" s="449"/>
      <c r="EME414" s="449"/>
      <c r="EMF414" s="449"/>
      <c r="EMG414" s="449"/>
      <c r="EMH414" s="449"/>
      <c r="EMI414" s="449"/>
      <c r="EMJ414" s="449"/>
      <c r="EMK414" s="449"/>
      <c r="EML414" s="449"/>
      <c r="EMM414" s="449"/>
      <c r="EMN414" s="449"/>
      <c r="EMO414" s="449"/>
      <c r="EMP414" s="449"/>
      <c r="EMQ414" s="449"/>
      <c r="EMR414" s="449"/>
      <c r="EMS414" s="449"/>
      <c r="EMT414" s="449"/>
      <c r="EMU414" s="449"/>
      <c r="EMV414" s="449"/>
      <c r="EMW414" s="449"/>
      <c r="EMX414" s="449"/>
      <c r="EMY414" s="449"/>
      <c r="EMZ414" s="449"/>
      <c r="ENA414" s="449"/>
      <c r="ENB414" s="449"/>
      <c r="ENC414" s="449"/>
      <c r="END414" s="449"/>
      <c r="ENE414" s="449"/>
      <c r="ENF414" s="449"/>
      <c r="ENG414" s="449"/>
      <c r="ENH414" s="449"/>
      <c r="ENI414" s="449"/>
      <c r="ENJ414" s="449"/>
      <c r="ENK414" s="449"/>
      <c r="ENL414" s="449"/>
      <c r="ENM414" s="449"/>
      <c r="ENN414" s="449"/>
      <c r="ENO414" s="449"/>
      <c r="ENP414" s="449"/>
      <c r="ENQ414" s="449"/>
      <c r="ENR414" s="449"/>
      <c r="ENS414" s="449"/>
      <c r="ENT414" s="449"/>
      <c r="ENU414" s="449"/>
      <c r="ENV414" s="449"/>
      <c r="ENW414" s="449"/>
      <c r="ENX414" s="449"/>
      <c r="ENY414" s="449"/>
      <c r="ENZ414" s="449"/>
      <c r="EOA414" s="449"/>
      <c r="EOB414" s="449"/>
      <c r="EOC414" s="449"/>
      <c r="EOD414" s="449"/>
      <c r="EOE414" s="449"/>
      <c r="EOF414" s="449"/>
      <c r="EOG414" s="449"/>
      <c r="EOH414" s="449"/>
      <c r="EOI414" s="449"/>
      <c r="EOJ414" s="449"/>
      <c r="EOK414" s="449"/>
      <c r="EOL414" s="449"/>
      <c r="EOM414" s="449"/>
      <c r="EON414" s="449"/>
      <c r="EOO414" s="449"/>
      <c r="EOP414" s="449"/>
      <c r="EOQ414" s="449"/>
      <c r="EOR414" s="449"/>
      <c r="EOS414" s="449"/>
      <c r="EOT414" s="449"/>
      <c r="EOU414" s="449"/>
      <c r="EOV414" s="449"/>
      <c r="EOW414" s="449"/>
      <c r="EOX414" s="449"/>
      <c r="EOY414" s="449"/>
      <c r="EOZ414" s="449"/>
      <c r="EPA414" s="449"/>
      <c r="EPB414" s="449"/>
      <c r="EPC414" s="449"/>
      <c r="EPD414" s="449"/>
      <c r="EPE414" s="449"/>
      <c r="EPF414" s="449"/>
      <c r="EPG414" s="449"/>
      <c r="EPH414" s="449"/>
      <c r="EPI414" s="449"/>
      <c r="EPJ414" s="449"/>
      <c r="EPK414" s="449"/>
      <c r="EPL414" s="449"/>
      <c r="EPM414" s="449"/>
      <c r="EPN414" s="449"/>
      <c r="EPO414" s="449"/>
      <c r="EPP414" s="449"/>
      <c r="EPQ414" s="449"/>
      <c r="EPR414" s="449"/>
      <c r="EPS414" s="449"/>
      <c r="EPT414" s="449"/>
      <c r="EPU414" s="449"/>
      <c r="EPV414" s="449"/>
      <c r="EPW414" s="449"/>
      <c r="EPX414" s="449"/>
      <c r="EPY414" s="449"/>
      <c r="EPZ414" s="449"/>
      <c r="EQA414" s="449"/>
      <c r="EQB414" s="449"/>
      <c r="EQC414" s="449"/>
      <c r="EQD414" s="449"/>
      <c r="EQE414" s="449"/>
      <c r="EQF414" s="449"/>
      <c r="EQG414" s="449"/>
      <c r="EQH414" s="449"/>
      <c r="EQI414" s="449"/>
      <c r="EQJ414" s="449"/>
      <c r="EQK414" s="449"/>
      <c r="EQL414" s="449"/>
      <c r="EQM414" s="449"/>
      <c r="EQN414" s="449"/>
      <c r="EQO414" s="449"/>
      <c r="EQP414" s="449"/>
      <c r="EQQ414" s="449"/>
      <c r="EQR414" s="449"/>
      <c r="EQS414" s="449"/>
      <c r="EQT414" s="449"/>
      <c r="EQU414" s="449"/>
      <c r="EQV414" s="449"/>
      <c r="EQW414" s="449"/>
      <c r="EQX414" s="449"/>
      <c r="EQY414" s="449"/>
      <c r="EQZ414" s="449"/>
      <c r="ERA414" s="449"/>
      <c r="ERB414" s="449"/>
      <c r="ERC414" s="449"/>
      <c r="ERD414" s="449"/>
      <c r="ERE414" s="449"/>
      <c r="ERF414" s="449"/>
      <c r="ERG414" s="449"/>
      <c r="ERH414" s="449"/>
      <c r="ERI414" s="449"/>
      <c r="ERJ414" s="449"/>
      <c r="ERK414" s="449"/>
      <c r="ERL414" s="449"/>
      <c r="ERM414" s="449"/>
      <c r="ERN414" s="449"/>
      <c r="ERO414" s="449"/>
      <c r="ERP414" s="449"/>
      <c r="ERQ414" s="449"/>
      <c r="ERR414" s="449"/>
      <c r="ERS414" s="449"/>
      <c r="ERT414" s="449"/>
      <c r="ERU414" s="449"/>
      <c r="ERV414" s="449"/>
      <c r="ERW414" s="449"/>
      <c r="ERX414" s="449"/>
      <c r="ERY414" s="449"/>
      <c r="ERZ414" s="449"/>
      <c r="ESA414" s="449"/>
      <c r="ESB414" s="449"/>
      <c r="ESC414" s="449"/>
      <c r="ESD414" s="449"/>
      <c r="ESE414" s="449"/>
      <c r="ESF414" s="449"/>
      <c r="ESG414" s="449"/>
      <c r="ESH414" s="449"/>
      <c r="ESI414" s="449"/>
      <c r="ESJ414" s="449"/>
      <c r="ESK414" s="449"/>
      <c r="ESL414" s="449"/>
      <c r="ESM414" s="449"/>
      <c r="ESN414" s="449"/>
      <c r="ESO414" s="449"/>
      <c r="ESP414" s="449"/>
      <c r="ESQ414" s="449"/>
      <c r="ESR414" s="449"/>
      <c r="ESS414" s="449"/>
      <c r="EST414" s="449"/>
      <c r="ESU414" s="449"/>
      <c r="ESV414" s="449"/>
      <c r="ESW414" s="449"/>
      <c r="ESX414" s="449"/>
      <c r="ESY414" s="449"/>
      <c r="ESZ414" s="449"/>
      <c r="ETA414" s="449"/>
      <c r="ETB414" s="449"/>
      <c r="ETC414" s="449"/>
      <c r="ETD414" s="449"/>
      <c r="ETE414" s="449"/>
      <c r="ETF414" s="449"/>
      <c r="ETG414" s="449"/>
      <c r="ETH414" s="449"/>
      <c r="ETI414" s="449"/>
      <c r="ETJ414" s="449"/>
      <c r="ETK414" s="449"/>
      <c r="ETL414" s="449"/>
      <c r="ETM414" s="449"/>
      <c r="ETN414" s="449"/>
      <c r="ETO414" s="449"/>
      <c r="ETP414" s="449"/>
      <c r="ETQ414" s="449"/>
      <c r="ETR414" s="449"/>
      <c r="ETS414" s="449"/>
      <c r="ETT414" s="449"/>
      <c r="ETU414" s="449"/>
      <c r="ETV414" s="449"/>
      <c r="ETW414" s="449"/>
      <c r="ETX414" s="449"/>
      <c r="ETY414" s="449"/>
      <c r="ETZ414" s="449"/>
      <c r="EUA414" s="449"/>
      <c r="EUB414" s="449"/>
      <c r="EUC414" s="449"/>
      <c r="EUD414" s="449"/>
      <c r="EUE414" s="449"/>
      <c r="EUF414" s="449"/>
      <c r="EUG414" s="449"/>
      <c r="EUH414" s="449"/>
      <c r="EUI414" s="449"/>
      <c r="EUJ414" s="449"/>
      <c r="EUK414" s="449"/>
      <c r="EUL414" s="449"/>
      <c r="EUM414" s="449"/>
      <c r="EUN414" s="449"/>
      <c r="EUO414" s="449"/>
      <c r="EUP414" s="449"/>
      <c r="EUQ414" s="449"/>
      <c r="EUR414" s="449"/>
      <c r="EUS414" s="449"/>
      <c r="EUT414" s="449"/>
      <c r="EUU414" s="449"/>
      <c r="EUV414" s="449"/>
      <c r="EUW414" s="449"/>
      <c r="EUX414" s="449"/>
      <c r="EUY414" s="449"/>
      <c r="EUZ414" s="449"/>
      <c r="EVA414" s="449"/>
      <c r="EVB414" s="449"/>
      <c r="EVC414" s="449"/>
      <c r="EVD414" s="449"/>
      <c r="EVE414" s="449"/>
      <c r="EVF414" s="449"/>
      <c r="EVG414" s="449"/>
      <c r="EVH414" s="449"/>
      <c r="EVI414" s="449"/>
      <c r="EVJ414" s="449"/>
      <c r="EVK414" s="449"/>
      <c r="EVL414" s="449"/>
      <c r="EVM414" s="449"/>
      <c r="EVN414" s="449"/>
      <c r="EVO414" s="449"/>
      <c r="EVP414" s="449"/>
      <c r="EVQ414" s="449"/>
      <c r="EVR414" s="449"/>
      <c r="EVS414" s="449"/>
      <c r="EVT414" s="449"/>
      <c r="EVU414" s="449"/>
      <c r="EVV414" s="449"/>
      <c r="EVW414" s="449"/>
      <c r="EVX414" s="449"/>
      <c r="EVY414" s="449"/>
      <c r="EVZ414" s="449"/>
      <c r="EWA414" s="449"/>
      <c r="EWB414" s="449"/>
      <c r="EWC414" s="449"/>
      <c r="EWD414" s="449"/>
      <c r="EWE414" s="449"/>
      <c r="EWF414" s="449"/>
      <c r="EWG414" s="449"/>
      <c r="EWH414" s="449"/>
      <c r="EWI414" s="449"/>
      <c r="EWJ414" s="449"/>
      <c r="EWK414" s="449"/>
      <c r="EWL414" s="449"/>
      <c r="EWM414" s="449"/>
      <c r="EWN414" s="449"/>
      <c r="EWO414" s="449"/>
      <c r="EWP414" s="449"/>
      <c r="EWQ414" s="449"/>
      <c r="EWR414" s="449"/>
      <c r="EWS414" s="449"/>
      <c r="EWT414" s="449"/>
      <c r="EWU414" s="449"/>
      <c r="EWV414" s="449"/>
      <c r="EWW414" s="449"/>
      <c r="EWX414" s="449"/>
      <c r="EWY414" s="449"/>
      <c r="EWZ414" s="449"/>
      <c r="EXA414" s="449"/>
      <c r="EXB414" s="449"/>
      <c r="EXC414" s="449"/>
      <c r="EXD414" s="449"/>
      <c r="EXE414" s="449"/>
      <c r="EXF414" s="449"/>
      <c r="EXG414" s="449"/>
      <c r="EXH414" s="449"/>
      <c r="EXI414" s="449"/>
      <c r="EXJ414" s="449"/>
      <c r="EXK414" s="449"/>
      <c r="EXL414" s="449"/>
      <c r="EXM414" s="449"/>
      <c r="EXN414" s="449"/>
      <c r="EXO414" s="449"/>
      <c r="EXP414" s="449"/>
      <c r="EXQ414" s="449"/>
      <c r="EXR414" s="449"/>
      <c r="EXS414" s="449"/>
      <c r="EXT414" s="449"/>
      <c r="EXU414" s="449"/>
      <c r="EXV414" s="449"/>
      <c r="EXW414" s="449"/>
      <c r="EXX414" s="449"/>
      <c r="EXY414" s="449"/>
      <c r="EXZ414" s="449"/>
      <c r="EYA414" s="449"/>
      <c r="EYB414" s="449"/>
      <c r="EYC414" s="449"/>
      <c r="EYD414" s="449"/>
      <c r="EYE414" s="449"/>
      <c r="EYF414" s="449"/>
      <c r="EYG414" s="449"/>
      <c r="EYH414" s="449"/>
      <c r="EYI414" s="449"/>
      <c r="EYJ414" s="449"/>
      <c r="EYK414" s="449"/>
      <c r="EYL414" s="449"/>
      <c r="EYM414" s="449"/>
      <c r="EYN414" s="449"/>
      <c r="EYO414" s="449"/>
      <c r="EYP414" s="449"/>
      <c r="EYQ414" s="449"/>
      <c r="EYR414" s="449"/>
      <c r="EYS414" s="449"/>
      <c r="EYT414" s="449"/>
      <c r="EYU414" s="449"/>
      <c r="EYV414" s="449"/>
      <c r="EYW414" s="449"/>
      <c r="EYX414" s="449"/>
      <c r="EYY414" s="449"/>
      <c r="EYZ414" s="449"/>
      <c r="EZA414" s="449"/>
      <c r="EZB414" s="449"/>
      <c r="EZC414" s="449"/>
      <c r="EZD414" s="449"/>
      <c r="EZE414" s="449"/>
      <c r="EZF414" s="449"/>
      <c r="EZG414" s="449"/>
      <c r="EZH414" s="449"/>
      <c r="EZI414" s="449"/>
      <c r="EZJ414" s="449"/>
      <c r="EZK414" s="449"/>
      <c r="EZL414" s="449"/>
      <c r="EZM414" s="449"/>
      <c r="EZN414" s="449"/>
      <c r="EZO414" s="449"/>
      <c r="EZP414" s="449"/>
      <c r="EZQ414" s="449"/>
      <c r="EZR414" s="449"/>
      <c r="EZS414" s="449"/>
      <c r="EZT414" s="449"/>
      <c r="EZU414" s="449"/>
      <c r="EZV414" s="449"/>
      <c r="EZW414" s="449"/>
      <c r="EZX414" s="449"/>
      <c r="EZY414" s="449"/>
      <c r="EZZ414" s="449"/>
      <c r="FAA414" s="449"/>
      <c r="FAB414" s="449"/>
      <c r="FAC414" s="449"/>
      <c r="FAD414" s="449"/>
      <c r="FAE414" s="449"/>
      <c r="FAF414" s="449"/>
      <c r="FAG414" s="449"/>
      <c r="FAH414" s="449"/>
      <c r="FAI414" s="449"/>
      <c r="FAJ414" s="449"/>
      <c r="FAK414" s="449"/>
      <c r="FAL414" s="449"/>
      <c r="FAM414" s="449"/>
      <c r="FAN414" s="449"/>
      <c r="FAO414" s="449"/>
      <c r="FAP414" s="449"/>
      <c r="FAQ414" s="449"/>
      <c r="FAR414" s="449"/>
      <c r="FAS414" s="449"/>
      <c r="FAT414" s="449"/>
      <c r="FAU414" s="449"/>
      <c r="FAV414" s="449"/>
      <c r="FAW414" s="449"/>
      <c r="FAX414" s="449"/>
      <c r="FAY414" s="449"/>
      <c r="FAZ414" s="449"/>
      <c r="FBA414" s="449"/>
      <c r="FBB414" s="449"/>
      <c r="FBC414" s="449"/>
      <c r="FBD414" s="449"/>
      <c r="FBE414" s="449"/>
      <c r="FBF414" s="449"/>
      <c r="FBG414" s="449"/>
      <c r="FBH414" s="449"/>
      <c r="FBI414" s="449"/>
      <c r="FBJ414" s="449"/>
      <c r="FBK414" s="449"/>
      <c r="FBL414" s="449"/>
      <c r="FBM414" s="449"/>
      <c r="FBN414" s="449"/>
      <c r="FBO414" s="449"/>
      <c r="FBP414" s="449"/>
      <c r="FBQ414" s="449"/>
      <c r="FBR414" s="449"/>
      <c r="FBS414" s="449"/>
      <c r="FBT414" s="449"/>
      <c r="FBU414" s="449"/>
      <c r="FBV414" s="449"/>
      <c r="FBW414" s="449"/>
      <c r="FBX414" s="449"/>
      <c r="FBY414" s="449"/>
      <c r="FBZ414" s="449"/>
      <c r="FCA414" s="449"/>
      <c r="FCB414" s="449"/>
      <c r="FCC414" s="449"/>
      <c r="FCD414" s="449"/>
      <c r="FCE414" s="449"/>
      <c r="FCF414" s="449"/>
      <c r="FCG414" s="449"/>
      <c r="FCH414" s="449"/>
      <c r="FCI414" s="449"/>
      <c r="FCJ414" s="449"/>
      <c r="FCK414" s="449"/>
      <c r="FCL414" s="449"/>
      <c r="FCM414" s="449"/>
      <c r="FCN414" s="449"/>
      <c r="FCO414" s="449"/>
      <c r="FCP414" s="449"/>
      <c r="FCQ414" s="449"/>
      <c r="FCR414" s="449"/>
      <c r="FCS414" s="449"/>
      <c r="FCT414" s="449"/>
      <c r="FCU414" s="449"/>
      <c r="FCV414" s="449"/>
      <c r="FCW414" s="449"/>
      <c r="FCX414" s="449"/>
      <c r="FCY414" s="449"/>
      <c r="FCZ414" s="449"/>
      <c r="FDA414" s="449"/>
      <c r="FDB414" s="449"/>
      <c r="FDC414" s="449"/>
      <c r="FDD414" s="449"/>
      <c r="FDE414" s="449"/>
      <c r="FDF414" s="449"/>
      <c r="FDG414" s="449"/>
      <c r="FDH414" s="449"/>
      <c r="FDI414" s="449"/>
      <c r="FDJ414" s="449"/>
      <c r="FDK414" s="449"/>
      <c r="FDL414" s="449"/>
      <c r="FDM414" s="449"/>
      <c r="FDN414" s="449"/>
      <c r="FDO414" s="449"/>
      <c r="FDP414" s="449"/>
      <c r="FDQ414" s="449"/>
      <c r="FDR414" s="449"/>
      <c r="FDS414" s="449"/>
      <c r="FDT414" s="449"/>
      <c r="FDU414" s="449"/>
      <c r="FDV414" s="449"/>
      <c r="FDW414" s="449"/>
      <c r="FDX414" s="449"/>
      <c r="FDY414" s="449"/>
      <c r="FDZ414" s="449"/>
      <c r="FEA414" s="449"/>
      <c r="FEB414" s="449"/>
      <c r="FEC414" s="449"/>
      <c r="FED414" s="449"/>
      <c r="FEE414" s="449"/>
      <c r="FEF414" s="449"/>
      <c r="FEG414" s="449"/>
      <c r="FEH414" s="449"/>
      <c r="FEI414" s="449"/>
      <c r="FEJ414" s="449"/>
      <c r="FEK414" s="449"/>
      <c r="FEL414" s="449"/>
      <c r="FEM414" s="449"/>
      <c r="FEN414" s="449"/>
      <c r="FEO414" s="449"/>
      <c r="FEP414" s="449"/>
      <c r="FEQ414" s="449"/>
      <c r="FER414" s="449"/>
      <c r="FES414" s="449"/>
      <c r="FET414" s="449"/>
      <c r="FEU414" s="449"/>
      <c r="FEV414" s="449"/>
      <c r="FEW414" s="449"/>
      <c r="FEX414" s="449"/>
      <c r="FEY414" s="449"/>
      <c r="FEZ414" s="449"/>
      <c r="FFA414" s="449"/>
      <c r="FFB414" s="449"/>
      <c r="FFC414" s="449"/>
      <c r="FFD414" s="449"/>
      <c r="FFE414" s="449"/>
      <c r="FFF414" s="449"/>
      <c r="FFG414" s="449"/>
      <c r="FFH414" s="449"/>
      <c r="FFI414" s="449"/>
      <c r="FFJ414" s="449"/>
      <c r="FFK414" s="449"/>
      <c r="FFL414" s="449"/>
      <c r="FFM414" s="449"/>
      <c r="FFN414" s="449"/>
      <c r="FFO414" s="449"/>
      <c r="FFP414" s="449"/>
      <c r="FFQ414" s="449"/>
      <c r="FFR414" s="449"/>
      <c r="FFS414" s="449"/>
      <c r="FFT414" s="449"/>
      <c r="FFU414" s="449"/>
      <c r="FFV414" s="449"/>
      <c r="FFW414" s="449"/>
      <c r="FFX414" s="449"/>
      <c r="FFY414" s="449"/>
      <c r="FFZ414" s="449"/>
      <c r="FGA414" s="449"/>
      <c r="FGB414" s="449"/>
      <c r="FGC414" s="449"/>
      <c r="FGD414" s="449"/>
      <c r="FGE414" s="449"/>
      <c r="FGF414" s="449"/>
      <c r="FGG414" s="449"/>
      <c r="FGH414" s="449"/>
      <c r="FGI414" s="449"/>
      <c r="FGJ414" s="449"/>
      <c r="FGK414" s="449"/>
      <c r="FGL414" s="449"/>
      <c r="FGM414" s="449"/>
      <c r="FGN414" s="449"/>
      <c r="FGO414" s="449"/>
      <c r="FGP414" s="449"/>
      <c r="FGQ414" s="449"/>
      <c r="FGR414" s="449"/>
      <c r="FGS414" s="449"/>
      <c r="FGT414" s="449"/>
      <c r="FGU414" s="449"/>
      <c r="FGV414" s="449"/>
      <c r="FGW414" s="449"/>
      <c r="FGX414" s="449"/>
      <c r="FGY414" s="449"/>
      <c r="FGZ414" s="449"/>
      <c r="FHA414" s="449"/>
      <c r="FHB414" s="449"/>
      <c r="FHC414" s="449"/>
      <c r="FHD414" s="449"/>
      <c r="FHE414" s="449"/>
      <c r="FHF414" s="449"/>
      <c r="FHG414" s="449"/>
      <c r="FHH414" s="449"/>
      <c r="FHI414" s="449"/>
      <c r="FHJ414" s="449"/>
      <c r="FHK414" s="449"/>
      <c r="FHL414" s="449"/>
      <c r="FHM414" s="449"/>
      <c r="FHN414" s="449"/>
      <c r="FHO414" s="449"/>
      <c r="FHP414" s="449"/>
      <c r="FHQ414" s="449"/>
      <c r="FHR414" s="449"/>
      <c r="FHS414" s="449"/>
      <c r="FHT414" s="449"/>
      <c r="FHU414" s="449"/>
      <c r="FHV414" s="449"/>
      <c r="FHW414" s="449"/>
      <c r="FHX414" s="449"/>
      <c r="FHY414" s="449"/>
      <c r="FHZ414" s="449"/>
      <c r="FIA414" s="449"/>
      <c r="FIB414" s="449"/>
      <c r="FIC414" s="449"/>
      <c r="FID414" s="449"/>
      <c r="FIE414" s="449"/>
      <c r="FIF414" s="449"/>
      <c r="FIG414" s="449"/>
      <c r="FIH414" s="449"/>
      <c r="FII414" s="449"/>
      <c r="FIJ414" s="449"/>
      <c r="FIK414" s="449"/>
      <c r="FIL414" s="449"/>
      <c r="FIM414" s="449"/>
      <c r="FIN414" s="449"/>
      <c r="FIO414" s="449"/>
      <c r="FIP414" s="449"/>
      <c r="FIQ414" s="449"/>
      <c r="FIR414" s="449"/>
      <c r="FIS414" s="449"/>
      <c r="FIT414" s="449"/>
      <c r="FIU414" s="449"/>
      <c r="FIV414" s="449"/>
      <c r="FIW414" s="449"/>
      <c r="FIX414" s="449"/>
      <c r="FIY414" s="449"/>
      <c r="FIZ414" s="449"/>
      <c r="FJA414" s="449"/>
      <c r="FJB414" s="449"/>
      <c r="FJC414" s="449"/>
      <c r="FJD414" s="449"/>
      <c r="FJE414" s="449"/>
      <c r="FJF414" s="449"/>
      <c r="FJG414" s="449"/>
      <c r="FJH414" s="449"/>
      <c r="FJI414" s="449"/>
      <c r="FJJ414" s="449"/>
      <c r="FJK414" s="449"/>
      <c r="FJL414" s="449"/>
      <c r="FJM414" s="449"/>
      <c r="FJN414" s="449"/>
      <c r="FJO414" s="449"/>
      <c r="FJP414" s="449"/>
      <c r="FJQ414" s="449"/>
      <c r="FJR414" s="449"/>
      <c r="FJS414" s="449"/>
      <c r="FJT414" s="449"/>
      <c r="FJU414" s="449"/>
      <c r="FJV414" s="449"/>
      <c r="FJW414" s="449"/>
      <c r="FJX414" s="449"/>
      <c r="FJY414" s="449"/>
      <c r="FJZ414" s="449"/>
      <c r="FKA414" s="449"/>
      <c r="FKB414" s="449"/>
      <c r="FKC414" s="449"/>
      <c r="FKD414" s="449"/>
      <c r="FKE414" s="449"/>
      <c r="FKF414" s="449"/>
      <c r="FKG414" s="449"/>
      <c r="FKH414" s="449"/>
      <c r="FKI414" s="449"/>
      <c r="FKJ414" s="449"/>
      <c r="FKK414" s="449"/>
      <c r="FKL414" s="449"/>
      <c r="FKM414" s="449"/>
      <c r="FKN414" s="449"/>
      <c r="FKO414" s="449"/>
      <c r="FKP414" s="449"/>
      <c r="FKQ414" s="449"/>
      <c r="FKR414" s="449"/>
      <c r="FKS414" s="449"/>
      <c r="FKT414" s="449"/>
      <c r="FKU414" s="449"/>
      <c r="FKV414" s="449"/>
      <c r="FKW414" s="449"/>
      <c r="FKX414" s="449"/>
      <c r="FKY414" s="449"/>
      <c r="FKZ414" s="449"/>
      <c r="FLA414" s="449"/>
      <c r="FLB414" s="449"/>
      <c r="FLC414" s="449"/>
      <c r="FLD414" s="449"/>
      <c r="FLE414" s="449"/>
      <c r="FLF414" s="449"/>
      <c r="FLG414" s="449"/>
      <c r="FLH414" s="449"/>
      <c r="FLI414" s="449"/>
      <c r="FLJ414" s="449"/>
      <c r="FLK414" s="449"/>
      <c r="FLL414" s="449"/>
      <c r="FLM414" s="449"/>
      <c r="FLN414" s="449"/>
      <c r="FLO414" s="449"/>
      <c r="FLP414" s="449"/>
      <c r="FLQ414" s="449"/>
      <c r="FLR414" s="449"/>
      <c r="FLS414" s="449"/>
      <c r="FLT414" s="449"/>
      <c r="FLU414" s="449"/>
      <c r="FLV414" s="449"/>
      <c r="FLW414" s="449"/>
      <c r="FLX414" s="449"/>
      <c r="FLY414" s="449"/>
      <c r="FLZ414" s="449"/>
      <c r="FMA414" s="449"/>
      <c r="FMB414" s="449"/>
      <c r="FMC414" s="449"/>
      <c r="FMD414" s="449"/>
      <c r="FME414" s="449"/>
      <c r="FMF414" s="449"/>
      <c r="FMG414" s="449"/>
      <c r="FMH414" s="449"/>
      <c r="FMI414" s="449"/>
      <c r="FMJ414" s="449"/>
      <c r="FMK414" s="449"/>
      <c r="FML414" s="449"/>
      <c r="FMM414" s="449"/>
      <c r="FMN414" s="449"/>
      <c r="FMO414" s="449"/>
      <c r="FMP414" s="449"/>
      <c r="FMQ414" s="449"/>
      <c r="FMR414" s="449"/>
      <c r="FMS414" s="449"/>
      <c r="FMT414" s="449"/>
      <c r="FMU414" s="449"/>
      <c r="FMV414" s="449"/>
      <c r="FMW414" s="449"/>
      <c r="FMX414" s="449"/>
      <c r="FMY414" s="449"/>
      <c r="FMZ414" s="449"/>
      <c r="FNA414" s="449"/>
      <c r="FNB414" s="449"/>
      <c r="FNC414" s="449"/>
      <c r="FND414" s="449"/>
      <c r="FNE414" s="449"/>
      <c r="FNF414" s="449"/>
      <c r="FNG414" s="449"/>
      <c r="FNH414" s="449"/>
      <c r="FNI414" s="449"/>
      <c r="FNJ414" s="449"/>
      <c r="FNK414" s="449"/>
      <c r="FNL414" s="449"/>
      <c r="FNM414" s="449"/>
      <c r="FNN414" s="449"/>
      <c r="FNO414" s="449"/>
      <c r="FNP414" s="449"/>
      <c r="FNQ414" s="449"/>
      <c r="FNR414" s="449"/>
      <c r="FNS414" s="449"/>
      <c r="FNT414" s="449"/>
      <c r="FNU414" s="449"/>
      <c r="FNV414" s="449"/>
      <c r="FNW414" s="449"/>
      <c r="FNX414" s="449"/>
      <c r="FNY414" s="449"/>
      <c r="FNZ414" s="449"/>
      <c r="FOA414" s="449"/>
      <c r="FOB414" s="449"/>
      <c r="FOC414" s="449"/>
      <c r="FOD414" s="449"/>
      <c r="FOE414" s="449"/>
      <c r="FOF414" s="449"/>
      <c r="FOG414" s="449"/>
      <c r="FOH414" s="449"/>
      <c r="FOI414" s="449"/>
      <c r="FOJ414" s="449"/>
      <c r="FOK414" s="449"/>
      <c r="FOL414" s="449"/>
      <c r="FOM414" s="449"/>
      <c r="FON414" s="449"/>
      <c r="FOO414" s="449"/>
      <c r="FOP414" s="449"/>
      <c r="FOQ414" s="449"/>
      <c r="FOR414" s="449"/>
      <c r="FOS414" s="449"/>
      <c r="FOT414" s="449"/>
      <c r="FOU414" s="449"/>
      <c r="FOV414" s="449"/>
      <c r="FOW414" s="449"/>
      <c r="FOX414" s="449"/>
      <c r="FOY414" s="449"/>
      <c r="FOZ414" s="449"/>
      <c r="FPA414" s="449"/>
      <c r="FPB414" s="449"/>
      <c r="FPC414" s="449"/>
      <c r="FPD414" s="449"/>
      <c r="FPE414" s="449"/>
      <c r="FPF414" s="449"/>
      <c r="FPG414" s="449"/>
      <c r="FPH414" s="449"/>
      <c r="FPI414" s="449"/>
      <c r="FPJ414" s="449"/>
      <c r="FPK414" s="449"/>
      <c r="FPL414" s="449"/>
      <c r="FPM414" s="449"/>
      <c r="FPN414" s="449"/>
      <c r="FPO414" s="449"/>
      <c r="FPP414" s="449"/>
      <c r="FPQ414" s="449"/>
      <c r="FPR414" s="449"/>
      <c r="FPS414" s="449"/>
      <c r="FPT414" s="449"/>
      <c r="FPU414" s="449"/>
      <c r="FPV414" s="449"/>
      <c r="FPW414" s="449"/>
      <c r="FPX414" s="449"/>
      <c r="FPY414" s="449"/>
      <c r="FPZ414" s="449"/>
      <c r="FQA414" s="449"/>
      <c r="FQB414" s="449"/>
      <c r="FQC414" s="449"/>
      <c r="FQD414" s="449"/>
      <c r="FQE414" s="449"/>
      <c r="FQF414" s="449"/>
      <c r="FQG414" s="449"/>
      <c r="FQH414" s="449"/>
      <c r="FQI414" s="449"/>
      <c r="FQJ414" s="449"/>
      <c r="FQK414" s="449"/>
      <c r="FQL414" s="449"/>
      <c r="FQM414" s="449"/>
      <c r="FQN414" s="449"/>
      <c r="FQO414" s="449"/>
      <c r="FQP414" s="449"/>
      <c r="FQQ414" s="449"/>
      <c r="FQR414" s="449"/>
      <c r="FQS414" s="449"/>
      <c r="FQT414" s="449"/>
      <c r="FQU414" s="449"/>
      <c r="FQV414" s="449"/>
      <c r="FQW414" s="449"/>
      <c r="FQX414" s="449"/>
      <c r="FQY414" s="449"/>
      <c r="FQZ414" s="449"/>
      <c r="FRA414" s="449"/>
      <c r="FRB414" s="449"/>
      <c r="FRC414" s="449"/>
      <c r="FRD414" s="449"/>
      <c r="FRE414" s="449"/>
      <c r="FRF414" s="449"/>
      <c r="FRG414" s="449"/>
      <c r="FRH414" s="449"/>
      <c r="FRI414" s="449"/>
      <c r="FRJ414" s="449"/>
      <c r="FRK414" s="449"/>
      <c r="FRL414" s="449"/>
      <c r="FRM414" s="449"/>
      <c r="FRN414" s="449"/>
      <c r="FRO414" s="449"/>
      <c r="FRP414" s="449"/>
      <c r="FRQ414" s="449"/>
      <c r="FRR414" s="449"/>
      <c r="FRS414" s="449"/>
      <c r="FRT414" s="449"/>
      <c r="FRU414" s="449"/>
      <c r="FRV414" s="449"/>
      <c r="FRW414" s="449"/>
      <c r="FRX414" s="449"/>
      <c r="FRY414" s="449"/>
      <c r="FRZ414" s="449"/>
      <c r="FSA414" s="449"/>
      <c r="FSB414" s="449"/>
      <c r="FSC414" s="449"/>
      <c r="FSD414" s="449"/>
      <c r="FSE414" s="449"/>
      <c r="FSF414" s="449"/>
      <c r="FSG414" s="449"/>
      <c r="FSH414" s="449"/>
      <c r="FSI414" s="449"/>
      <c r="FSJ414" s="449"/>
      <c r="FSK414" s="449"/>
      <c r="FSL414" s="449"/>
      <c r="FSM414" s="449"/>
      <c r="FSN414" s="449"/>
      <c r="FSO414" s="449"/>
      <c r="FSP414" s="449"/>
      <c r="FSQ414" s="449"/>
      <c r="FSR414" s="449"/>
      <c r="FSS414" s="449"/>
      <c r="FST414" s="449"/>
      <c r="FSU414" s="449"/>
      <c r="FSV414" s="449"/>
      <c r="FSW414" s="449"/>
      <c r="FSX414" s="449"/>
      <c r="FSY414" s="449"/>
      <c r="FSZ414" s="449"/>
      <c r="FTA414" s="449"/>
      <c r="FTB414" s="449"/>
      <c r="FTC414" s="449"/>
      <c r="FTD414" s="449"/>
      <c r="FTE414" s="449"/>
      <c r="FTF414" s="449"/>
      <c r="FTG414" s="449"/>
      <c r="FTH414" s="449"/>
      <c r="FTI414" s="449"/>
      <c r="FTJ414" s="449"/>
      <c r="FTK414" s="449"/>
      <c r="FTL414" s="449"/>
      <c r="FTM414" s="449"/>
      <c r="FTN414" s="449"/>
      <c r="FTO414" s="449"/>
      <c r="FTP414" s="449"/>
      <c r="FTQ414" s="449"/>
      <c r="FTR414" s="449"/>
      <c r="FTS414" s="449"/>
      <c r="FTT414" s="449"/>
      <c r="FTU414" s="449"/>
      <c r="FTV414" s="449"/>
      <c r="FTW414" s="449"/>
      <c r="FTX414" s="449"/>
      <c r="FTY414" s="449"/>
      <c r="FTZ414" s="449"/>
      <c r="FUA414" s="449"/>
      <c r="FUB414" s="449"/>
      <c r="FUC414" s="449"/>
      <c r="FUD414" s="449"/>
      <c r="FUE414" s="449"/>
      <c r="FUF414" s="449"/>
      <c r="FUG414" s="449"/>
      <c r="FUH414" s="449"/>
      <c r="FUI414" s="449"/>
      <c r="FUJ414" s="449"/>
      <c r="FUK414" s="449"/>
      <c r="FUL414" s="449"/>
      <c r="FUM414" s="449"/>
      <c r="FUN414" s="449"/>
      <c r="FUO414" s="449"/>
      <c r="FUP414" s="449"/>
      <c r="FUQ414" s="449"/>
      <c r="FUR414" s="449"/>
      <c r="FUS414" s="449"/>
      <c r="FUT414" s="449"/>
      <c r="FUU414" s="449"/>
      <c r="FUV414" s="449"/>
      <c r="FUW414" s="449"/>
      <c r="FUX414" s="449"/>
      <c r="FUY414" s="449"/>
      <c r="FUZ414" s="449"/>
      <c r="FVA414" s="449"/>
      <c r="FVB414" s="449"/>
      <c r="FVC414" s="449"/>
      <c r="FVD414" s="449"/>
      <c r="FVE414" s="449"/>
      <c r="FVF414" s="449"/>
      <c r="FVG414" s="449"/>
      <c r="FVH414" s="449"/>
      <c r="FVI414" s="449"/>
      <c r="FVJ414" s="449"/>
      <c r="FVK414" s="449"/>
      <c r="FVL414" s="449"/>
      <c r="FVM414" s="449"/>
      <c r="FVN414" s="449"/>
      <c r="FVO414" s="449"/>
      <c r="FVP414" s="449"/>
      <c r="FVQ414" s="449"/>
      <c r="FVR414" s="449"/>
      <c r="FVS414" s="449"/>
      <c r="FVT414" s="449"/>
      <c r="FVU414" s="449"/>
      <c r="FVV414" s="449"/>
      <c r="FVW414" s="449"/>
      <c r="FVX414" s="449"/>
      <c r="FVY414" s="449"/>
      <c r="FVZ414" s="449"/>
      <c r="FWA414" s="449"/>
      <c r="FWB414" s="449"/>
      <c r="FWC414" s="449"/>
      <c r="FWD414" s="449"/>
      <c r="FWE414" s="449"/>
      <c r="FWF414" s="449"/>
      <c r="FWG414" s="449"/>
      <c r="FWH414" s="449"/>
      <c r="FWI414" s="449"/>
      <c r="FWJ414" s="449"/>
      <c r="FWK414" s="449"/>
      <c r="FWL414" s="449"/>
      <c r="FWM414" s="449"/>
      <c r="FWN414" s="449"/>
      <c r="FWO414" s="449"/>
      <c r="FWP414" s="449"/>
      <c r="FWQ414" s="449"/>
      <c r="FWR414" s="449"/>
      <c r="FWS414" s="449"/>
      <c r="FWT414" s="449"/>
      <c r="FWU414" s="449"/>
      <c r="FWV414" s="449"/>
      <c r="FWW414" s="449"/>
      <c r="FWX414" s="449"/>
      <c r="FWY414" s="449"/>
      <c r="FWZ414" s="449"/>
      <c r="FXA414" s="449"/>
      <c r="FXB414" s="449"/>
      <c r="FXC414" s="449"/>
      <c r="FXD414" s="449"/>
      <c r="FXE414" s="449"/>
      <c r="FXF414" s="449"/>
      <c r="FXG414" s="449"/>
      <c r="FXH414" s="449"/>
      <c r="FXI414" s="449"/>
      <c r="FXJ414" s="449"/>
      <c r="FXK414" s="449"/>
      <c r="FXL414" s="449"/>
      <c r="FXM414" s="449"/>
      <c r="FXN414" s="449"/>
      <c r="FXO414" s="449"/>
      <c r="FXP414" s="449"/>
      <c r="FXQ414" s="449"/>
      <c r="FXR414" s="449"/>
      <c r="FXS414" s="449"/>
      <c r="FXT414" s="449"/>
      <c r="FXU414" s="449"/>
      <c r="FXV414" s="449"/>
      <c r="FXW414" s="449"/>
      <c r="FXX414" s="449"/>
      <c r="FXY414" s="449"/>
      <c r="FXZ414" s="449"/>
      <c r="FYA414" s="449"/>
      <c r="FYB414" s="449"/>
      <c r="FYC414" s="449"/>
      <c r="FYD414" s="449"/>
      <c r="FYE414" s="449"/>
      <c r="FYF414" s="449"/>
      <c r="FYG414" s="449"/>
      <c r="FYH414" s="449"/>
      <c r="FYI414" s="449"/>
      <c r="FYJ414" s="449"/>
      <c r="FYK414" s="449"/>
      <c r="FYL414" s="449"/>
      <c r="FYM414" s="449"/>
      <c r="FYN414" s="449"/>
      <c r="FYO414" s="449"/>
      <c r="FYP414" s="449"/>
      <c r="FYQ414" s="449"/>
      <c r="FYR414" s="449"/>
      <c r="FYS414" s="449"/>
      <c r="FYT414" s="449"/>
      <c r="FYU414" s="449"/>
      <c r="FYV414" s="449"/>
      <c r="FYW414" s="449"/>
      <c r="FYX414" s="449"/>
      <c r="FYY414" s="449"/>
      <c r="FYZ414" s="449"/>
      <c r="FZA414" s="449"/>
      <c r="FZB414" s="449"/>
      <c r="FZC414" s="449"/>
      <c r="FZD414" s="449"/>
      <c r="FZE414" s="449"/>
      <c r="FZF414" s="449"/>
      <c r="FZG414" s="449"/>
      <c r="FZH414" s="449"/>
      <c r="FZI414" s="449"/>
      <c r="FZJ414" s="449"/>
      <c r="FZK414" s="449"/>
      <c r="FZL414" s="449"/>
      <c r="FZM414" s="449"/>
      <c r="FZN414" s="449"/>
      <c r="FZO414" s="449"/>
      <c r="FZP414" s="449"/>
      <c r="FZQ414" s="449"/>
      <c r="FZR414" s="449"/>
      <c r="FZS414" s="449"/>
      <c r="FZT414" s="449"/>
      <c r="FZU414" s="449"/>
      <c r="FZV414" s="449"/>
      <c r="FZW414" s="449"/>
      <c r="FZX414" s="449"/>
      <c r="FZY414" s="449"/>
      <c r="FZZ414" s="449"/>
      <c r="GAA414" s="449"/>
      <c r="GAB414" s="449"/>
      <c r="GAC414" s="449"/>
      <c r="GAD414" s="449"/>
      <c r="GAE414" s="449"/>
      <c r="GAF414" s="449"/>
      <c r="GAG414" s="449"/>
      <c r="GAH414" s="449"/>
      <c r="GAI414" s="449"/>
      <c r="GAJ414" s="449"/>
      <c r="GAK414" s="449"/>
      <c r="GAL414" s="449"/>
      <c r="GAM414" s="449"/>
      <c r="GAN414" s="449"/>
      <c r="GAO414" s="449"/>
      <c r="GAP414" s="449"/>
      <c r="GAQ414" s="449"/>
      <c r="GAR414" s="449"/>
      <c r="GAS414" s="449"/>
      <c r="GAT414" s="449"/>
      <c r="GAU414" s="449"/>
      <c r="GAV414" s="449"/>
      <c r="GAW414" s="449"/>
      <c r="GAX414" s="449"/>
      <c r="GAY414" s="449"/>
      <c r="GAZ414" s="449"/>
      <c r="GBA414" s="449"/>
      <c r="GBB414" s="449"/>
      <c r="GBC414" s="449"/>
      <c r="GBD414" s="449"/>
      <c r="GBE414" s="449"/>
      <c r="GBF414" s="449"/>
      <c r="GBG414" s="449"/>
      <c r="GBH414" s="449"/>
      <c r="GBI414" s="449"/>
      <c r="GBJ414" s="449"/>
      <c r="GBK414" s="449"/>
      <c r="GBL414" s="449"/>
      <c r="GBM414" s="449"/>
      <c r="GBN414" s="449"/>
      <c r="GBO414" s="449"/>
      <c r="GBP414" s="449"/>
      <c r="GBQ414" s="449"/>
      <c r="GBR414" s="449"/>
      <c r="GBS414" s="449"/>
      <c r="GBT414" s="449"/>
      <c r="GBU414" s="449"/>
      <c r="GBV414" s="449"/>
      <c r="GBW414" s="449"/>
      <c r="GBX414" s="449"/>
      <c r="GBY414" s="449"/>
      <c r="GBZ414" s="449"/>
      <c r="GCA414" s="449"/>
      <c r="GCB414" s="449"/>
      <c r="GCC414" s="449"/>
      <c r="GCD414" s="449"/>
      <c r="GCE414" s="449"/>
      <c r="GCF414" s="449"/>
      <c r="GCG414" s="449"/>
      <c r="GCH414" s="449"/>
      <c r="GCI414" s="449"/>
      <c r="GCJ414" s="449"/>
      <c r="GCK414" s="449"/>
      <c r="GCL414" s="449"/>
      <c r="GCM414" s="449"/>
      <c r="GCN414" s="449"/>
      <c r="GCO414" s="449"/>
      <c r="GCP414" s="449"/>
      <c r="GCQ414" s="449"/>
      <c r="GCR414" s="449"/>
      <c r="GCS414" s="449"/>
      <c r="GCT414" s="449"/>
      <c r="GCU414" s="449"/>
      <c r="GCV414" s="449"/>
      <c r="GCW414" s="449"/>
      <c r="GCX414" s="449"/>
      <c r="GCY414" s="449"/>
      <c r="GCZ414" s="449"/>
      <c r="GDA414" s="449"/>
      <c r="GDB414" s="449"/>
      <c r="GDC414" s="449"/>
      <c r="GDD414" s="449"/>
      <c r="GDE414" s="449"/>
      <c r="GDF414" s="449"/>
      <c r="GDG414" s="449"/>
      <c r="GDH414" s="449"/>
      <c r="GDI414" s="449"/>
      <c r="GDJ414" s="449"/>
      <c r="GDK414" s="449"/>
      <c r="GDL414" s="449"/>
      <c r="GDM414" s="449"/>
      <c r="GDN414" s="449"/>
      <c r="GDO414" s="449"/>
      <c r="GDP414" s="449"/>
      <c r="GDQ414" s="449"/>
      <c r="GDR414" s="449"/>
      <c r="GDS414" s="449"/>
      <c r="GDT414" s="449"/>
      <c r="GDU414" s="449"/>
      <c r="GDV414" s="449"/>
      <c r="GDW414" s="449"/>
      <c r="GDX414" s="449"/>
      <c r="GDY414" s="449"/>
      <c r="GDZ414" s="449"/>
      <c r="GEA414" s="449"/>
      <c r="GEB414" s="449"/>
      <c r="GEC414" s="449"/>
      <c r="GED414" s="449"/>
      <c r="GEE414" s="449"/>
      <c r="GEF414" s="449"/>
      <c r="GEG414" s="449"/>
      <c r="GEH414" s="449"/>
      <c r="GEI414" s="449"/>
      <c r="GEJ414" s="449"/>
      <c r="GEK414" s="449"/>
      <c r="GEL414" s="449"/>
      <c r="GEM414" s="449"/>
      <c r="GEN414" s="449"/>
      <c r="GEO414" s="449"/>
      <c r="GEP414" s="449"/>
      <c r="GEQ414" s="449"/>
      <c r="GER414" s="449"/>
      <c r="GES414" s="449"/>
      <c r="GET414" s="449"/>
      <c r="GEU414" s="449"/>
      <c r="GEV414" s="449"/>
      <c r="GEW414" s="449"/>
      <c r="GEX414" s="449"/>
      <c r="GEY414" s="449"/>
      <c r="GEZ414" s="449"/>
      <c r="GFA414" s="449"/>
      <c r="GFB414" s="449"/>
      <c r="GFC414" s="449"/>
      <c r="GFD414" s="449"/>
      <c r="GFE414" s="449"/>
      <c r="GFF414" s="449"/>
      <c r="GFG414" s="449"/>
      <c r="GFH414" s="449"/>
      <c r="GFI414" s="449"/>
      <c r="GFJ414" s="449"/>
      <c r="GFK414" s="449"/>
      <c r="GFL414" s="449"/>
      <c r="GFM414" s="449"/>
      <c r="GFN414" s="449"/>
      <c r="GFO414" s="449"/>
      <c r="GFP414" s="449"/>
      <c r="GFQ414" s="449"/>
      <c r="GFR414" s="449"/>
      <c r="GFS414" s="449"/>
      <c r="GFT414" s="449"/>
      <c r="GFU414" s="449"/>
      <c r="GFV414" s="449"/>
      <c r="GFW414" s="449"/>
      <c r="GFX414" s="449"/>
      <c r="GFY414" s="449"/>
      <c r="GFZ414" s="449"/>
      <c r="GGA414" s="449"/>
      <c r="GGB414" s="449"/>
      <c r="GGC414" s="449"/>
      <c r="GGD414" s="449"/>
      <c r="GGE414" s="449"/>
      <c r="GGF414" s="449"/>
      <c r="GGG414" s="449"/>
      <c r="GGH414" s="449"/>
      <c r="GGI414" s="449"/>
      <c r="GGJ414" s="449"/>
      <c r="GGK414" s="449"/>
      <c r="GGL414" s="449"/>
      <c r="GGM414" s="449"/>
      <c r="GGN414" s="449"/>
      <c r="GGO414" s="449"/>
      <c r="GGP414" s="449"/>
      <c r="GGQ414" s="449"/>
      <c r="GGR414" s="449"/>
      <c r="GGS414" s="449"/>
      <c r="GGT414" s="449"/>
      <c r="GGU414" s="449"/>
      <c r="GGV414" s="449"/>
      <c r="GGW414" s="449"/>
      <c r="GGX414" s="449"/>
      <c r="GGY414" s="449"/>
      <c r="GGZ414" s="449"/>
      <c r="GHA414" s="449"/>
      <c r="GHB414" s="449"/>
      <c r="GHC414" s="449"/>
      <c r="GHD414" s="449"/>
      <c r="GHE414" s="449"/>
      <c r="GHF414" s="449"/>
      <c r="GHG414" s="449"/>
      <c r="GHH414" s="449"/>
      <c r="GHI414" s="449"/>
      <c r="GHJ414" s="449"/>
      <c r="GHK414" s="449"/>
      <c r="GHL414" s="449"/>
      <c r="GHM414" s="449"/>
      <c r="GHN414" s="449"/>
      <c r="GHO414" s="449"/>
      <c r="GHP414" s="449"/>
      <c r="GHQ414" s="449"/>
      <c r="GHR414" s="449"/>
      <c r="GHS414" s="449"/>
      <c r="GHT414" s="449"/>
      <c r="GHU414" s="449"/>
      <c r="GHV414" s="449"/>
      <c r="GHW414" s="449"/>
      <c r="GHX414" s="449"/>
      <c r="GHY414" s="449"/>
      <c r="GHZ414" s="449"/>
      <c r="GIA414" s="449"/>
      <c r="GIB414" s="449"/>
      <c r="GIC414" s="449"/>
      <c r="GID414" s="449"/>
      <c r="GIE414" s="449"/>
      <c r="GIF414" s="449"/>
      <c r="GIG414" s="449"/>
      <c r="GIH414" s="449"/>
      <c r="GII414" s="449"/>
      <c r="GIJ414" s="449"/>
      <c r="GIK414" s="449"/>
      <c r="GIL414" s="449"/>
      <c r="GIM414" s="449"/>
      <c r="GIN414" s="449"/>
      <c r="GIO414" s="449"/>
      <c r="GIP414" s="449"/>
      <c r="GIQ414" s="449"/>
      <c r="GIR414" s="449"/>
      <c r="GIS414" s="449"/>
      <c r="GIT414" s="449"/>
      <c r="GIU414" s="449"/>
      <c r="GIV414" s="449"/>
      <c r="GIW414" s="449"/>
      <c r="GIX414" s="449"/>
      <c r="GIY414" s="449"/>
      <c r="GIZ414" s="449"/>
      <c r="GJA414" s="449"/>
      <c r="GJB414" s="449"/>
      <c r="GJC414" s="449"/>
      <c r="GJD414" s="449"/>
      <c r="GJE414" s="449"/>
      <c r="GJF414" s="449"/>
      <c r="GJG414" s="449"/>
      <c r="GJH414" s="449"/>
      <c r="GJI414" s="449"/>
      <c r="GJJ414" s="449"/>
      <c r="GJK414" s="449"/>
      <c r="GJL414" s="449"/>
      <c r="GJM414" s="449"/>
      <c r="GJN414" s="449"/>
      <c r="GJO414" s="449"/>
      <c r="GJP414" s="449"/>
      <c r="GJQ414" s="449"/>
      <c r="GJR414" s="449"/>
      <c r="GJS414" s="449"/>
      <c r="GJT414" s="449"/>
      <c r="GJU414" s="449"/>
      <c r="GJV414" s="449"/>
      <c r="GJW414" s="449"/>
      <c r="GJX414" s="449"/>
      <c r="GJY414" s="449"/>
      <c r="GJZ414" s="449"/>
      <c r="GKA414" s="449"/>
      <c r="GKB414" s="449"/>
      <c r="GKC414" s="449"/>
      <c r="GKD414" s="449"/>
      <c r="GKE414" s="449"/>
      <c r="GKF414" s="449"/>
      <c r="GKG414" s="449"/>
      <c r="GKH414" s="449"/>
      <c r="GKI414" s="449"/>
      <c r="GKJ414" s="449"/>
      <c r="GKK414" s="449"/>
      <c r="GKL414" s="449"/>
      <c r="GKM414" s="449"/>
      <c r="GKN414" s="449"/>
      <c r="GKO414" s="449"/>
      <c r="GKP414" s="449"/>
      <c r="GKQ414" s="449"/>
      <c r="GKR414" s="449"/>
      <c r="GKS414" s="449"/>
      <c r="GKT414" s="449"/>
      <c r="GKU414" s="449"/>
      <c r="GKV414" s="449"/>
      <c r="GKW414" s="449"/>
      <c r="GKX414" s="449"/>
      <c r="GKY414" s="449"/>
      <c r="GKZ414" s="449"/>
      <c r="GLA414" s="449"/>
      <c r="GLB414" s="449"/>
      <c r="GLC414" s="449"/>
      <c r="GLD414" s="449"/>
      <c r="GLE414" s="449"/>
      <c r="GLF414" s="449"/>
      <c r="GLG414" s="449"/>
      <c r="GLH414" s="449"/>
      <c r="GLI414" s="449"/>
      <c r="GLJ414" s="449"/>
      <c r="GLK414" s="449"/>
      <c r="GLL414" s="449"/>
      <c r="GLM414" s="449"/>
      <c r="GLN414" s="449"/>
      <c r="GLO414" s="449"/>
      <c r="GLP414" s="449"/>
      <c r="GLQ414" s="449"/>
      <c r="GLR414" s="449"/>
      <c r="GLS414" s="449"/>
      <c r="GLT414" s="449"/>
      <c r="GLU414" s="449"/>
      <c r="GLV414" s="449"/>
      <c r="GLW414" s="449"/>
      <c r="GLX414" s="449"/>
      <c r="GLY414" s="449"/>
      <c r="GLZ414" s="449"/>
      <c r="GMA414" s="449"/>
      <c r="GMB414" s="449"/>
      <c r="GMC414" s="449"/>
      <c r="GMD414" s="449"/>
      <c r="GME414" s="449"/>
      <c r="GMF414" s="449"/>
      <c r="GMG414" s="449"/>
      <c r="GMH414" s="449"/>
      <c r="GMI414" s="449"/>
      <c r="GMJ414" s="449"/>
      <c r="GMK414" s="449"/>
      <c r="GML414" s="449"/>
      <c r="GMM414" s="449"/>
      <c r="GMN414" s="449"/>
      <c r="GMO414" s="449"/>
      <c r="GMP414" s="449"/>
      <c r="GMQ414" s="449"/>
      <c r="GMR414" s="449"/>
      <c r="GMS414" s="449"/>
      <c r="GMT414" s="449"/>
      <c r="GMU414" s="449"/>
      <c r="GMV414" s="449"/>
      <c r="GMW414" s="449"/>
      <c r="GMX414" s="449"/>
      <c r="GMY414" s="449"/>
      <c r="GMZ414" s="449"/>
      <c r="GNA414" s="449"/>
      <c r="GNB414" s="449"/>
      <c r="GNC414" s="449"/>
      <c r="GND414" s="449"/>
      <c r="GNE414" s="449"/>
      <c r="GNF414" s="449"/>
      <c r="GNG414" s="449"/>
      <c r="GNH414" s="449"/>
      <c r="GNI414" s="449"/>
      <c r="GNJ414" s="449"/>
      <c r="GNK414" s="449"/>
      <c r="GNL414" s="449"/>
      <c r="GNM414" s="449"/>
      <c r="GNN414" s="449"/>
      <c r="GNO414" s="449"/>
      <c r="GNP414" s="449"/>
      <c r="GNQ414" s="449"/>
      <c r="GNR414" s="449"/>
      <c r="GNS414" s="449"/>
      <c r="GNT414" s="449"/>
      <c r="GNU414" s="449"/>
      <c r="GNV414" s="449"/>
      <c r="GNW414" s="449"/>
      <c r="GNX414" s="449"/>
      <c r="GNY414" s="449"/>
      <c r="GNZ414" s="449"/>
      <c r="GOA414" s="449"/>
      <c r="GOB414" s="449"/>
      <c r="GOC414" s="449"/>
      <c r="GOD414" s="449"/>
      <c r="GOE414" s="449"/>
      <c r="GOF414" s="449"/>
      <c r="GOG414" s="449"/>
      <c r="GOH414" s="449"/>
      <c r="GOI414" s="449"/>
      <c r="GOJ414" s="449"/>
      <c r="GOK414" s="449"/>
      <c r="GOL414" s="449"/>
      <c r="GOM414" s="449"/>
      <c r="GON414" s="449"/>
      <c r="GOO414" s="449"/>
      <c r="GOP414" s="449"/>
      <c r="GOQ414" s="449"/>
      <c r="GOR414" s="449"/>
      <c r="GOS414" s="449"/>
      <c r="GOT414" s="449"/>
      <c r="GOU414" s="449"/>
      <c r="GOV414" s="449"/>
      <c r="GOW414" s="449"/>
      <c r="GOX414" s="449"/>
      <c r="GOY414" s="449"/>
      <c r="GOZ414" s="449"/>
      <c r="GPA414" s="449"/>
      <c r="GPB414" s="449"/>
      <c r="GPC414" s="449"/>
      <c r="GPD414" s="449"/>
      <c r="GPE414" s="449"/>
      <c r="GPF414" s="449"/>
      <c r="GPG414" s="449"/>
      <c r="GPH414" s="449"/>
      <c r="GPI414" s="449"/>
      <c r="GPJ414" s="449"/>
      <c r="GPK414" s="449"/>
      <c r="GPL414" s="449"/>
      <c r="GPM414" s="449"/>
      <c r="GPN414" s="449"/>
      <c r="GPO414" s="449"/>
      <c r="GPP414" s="449"/>
      <c r="GPQ414" s="449"/>
      <c r="GPR414" s="449"/>
      <c r="GPS414" s="449"/>
      <c r="GPT414" s="449"/>
      <c r="GPU414" s="449"/>
      <c r="GPV414" s="449"/>
      <c r="GPW414" s="449"/>
      <c r="GPX414" s="449"/>
      <c r="GPY414" s="449"/>
      <c r="GPZ414" s="449"/>
      <c r="GQA414" s="449"/>
      <c r="GQB414" s="449"/>
      <c r="GQC414" s="449"/>
      <c r="GQD414" s="449"/>
      <c r="GQE414" s="449"/>
      <c r="GQF414" s="449"/>
      <c r="GQG414" s="449"/>
      <c r="GQH414" s="449"/>
      <c r="GQI414" s="449"/>
      <c r="GQJ414" s="449"/>
      <c r="GQK414" s="449"/>
      <c r="GQL414" s="449"/>
      <c r="GQM414" s="449"/>
      <c r="GQN414" s="449"/>
      <c r="GQO414" s="449"/>
      <c r="GQP414" s="449"/>
      <c r="GQQ414" s="449"/>
      <c r="GQR414" s="449"/>
      <c r="GQS414" s="449"/>
      <c r="GQT414" s="449"/>
      <c r="GQU414" s="449"/>
      <c r="GQV414" s="449"/>
      <c r="GQW414" s="449"/>
      <c r="GQX414" s="449"/>
      <c r="GQY414" s="449"/>
      <c r="GQZ414" s="449"/>
      <c r="GRA414" s="449"/>
      <c r="GRB414" s="449"/>
      <c r="GRC414" s="449"/>
      <c r="GRD414" s="449"/>
      <c r="GRE414" s="449"/>
      <c r="GRF414" s="449"/>
      <c r="GRG414" s="449"/>
      <c r="GRH414" s="449"/>
      <c r="GRI414" s="449"/>
      <c r="GRJ414" s="449"/>
      <c r="GRK414" s="449"/>
      <c r="GRL414" s="449"/>
      <c r="GRM414" s="449"/>
      <c r="GRN414" s="449"/>
      <c r="GRO414" s="449"/>
      <c r="GRP414" s="449"/>
      <c r="GRQ414" s="449"/>
      <c r="GRR414" s="449"/>
      <c r="GRS414" s="449"/>
      <c r="GRT414" s="449"/>
      <c r="GRU414" s="449"/>
      <c r="GRV414" s="449"/>
      <c r="GRW414" s="449"/>
      <c r="GRX414" s="449"/>
      <c r="GRY414" s="449"/>
      <c r="GRZ414" s="449"/>
      <c r="GSA414" s="449"/>
      <c r="GSB414" s="449"/>
      <c r="GSC414" s="449"/>
      <c r="GSD414" s="449"/>
      <c r="GSE414" s="449"/>
      <c r="GSF414" s="449"/>
      <c r="GSG414" s="449"/>
      <c r="GSH414" s="449"/>
      <c r="GSI414" s="449"/>
      <c r="GSJ414" s="449"/>
      <c r="GSK414" s="449"/>
      <c r="GSL414" s="449"/>
      <c r="GSM414" s="449"/>
      <c r="GSN414" s="449"/>
      <c r="GSO414" s="449"/>
      <c r="GSP414" s="449"/>
      <c r="GSQ414" s="449"/>
      <c r="GSR414" s="449"/>
      <c r="GSS414" s="449"/>
      <c r="GST414" s="449"/>
      <c r="GSU414" s="449"/>
      <c r="GSV414" s="449"/>
      <c r="GSW414" s="449"/>
      <c r="GSX414" s="449"/>
      <c r="GSY414" s="449"/>
      <c r="GSZ414" s="449"/>
      <c r="GTA414" s="449"/>
      <c r="GTB414" s="449"/>
      <c r="GTC414" s="449"/>
      <c r="GTD414" s="449"/>
      <c r="GTE414" s="449"/>
      <c r="GTF414" s="449"/>
      <c r="GTG414" s="449"/>
      <c r="GTH414" s="449"/>
      <c r="GTI414" s="449"/>
      <c r="GTJ414" s="449"/>
      <c r="GTK414" s="449"/>
      <c r="GTL414" s="449"/>
      <c r="GTM414" s="449"/>
      <c r="GTN414" s="449"/>
      <c r="GTO414" s="449"/>
      <c r="GTP414" s="449"/>
      <c r="GTQ414" s="449"/>
      <c r="GTR414" s="449"/>
      <c r="GTS414" s="449"/>
      <c r="GTT414" s="449"/>
      <c r="GTU414" s="449"/>
      <c r="GTV414" s="449"/>
      <c r="GTW414" s="449"/>
      <c r="GTX414" s="449"/>
      <c r="GTY414" s="449"/>
      <c r="GTZ414" s="449"/>
      <c r="GUA414" s="449"/>
      <c r="GUB414" s="449"/>
      <c r="GUC414" s="449"/>
      <c r="GUD414" s="449"/>
      <c r="GUE414" s="449"/>
      <c r="GUF414" s="449"/>
      <c r="GUG414" s="449"/>
      <c r="GUH414" s="449"/>
      <c r="GUI414" s="449"/>
      <c r="GUJ414" s="449"/>
      <c r="GUK414" s="449"/>
      <c r="GUL414" s="449"/>
      <c r="GUM414" s="449"/>
      <c r="GUN414" s="449"/>
      <c r="GUO414" s="449"/>
      <c r="GUP414" s="449"/>
      <c r="GUQ414" s="449"/>
      <c r="GUR414" s="449"/>
      <c r="GUS414" s="449"/>
      <c r="GUT414" s="449"/>
      <c r="GUU414" s="449"/>
      <c r="GUV414" s="449"/>
      <c r="GUW414" s="449"/>
      <c r="GUX414" s="449"/>
      <c r="GUY414" s="449"/>
      <c r="GUZ414" s="449"/>
      <c r="GVA414" s="449"/>
      <c r="GVB414" s="449"/>
      <c r="GVC414" s="449"/>
      <c r="GVD414" s="449"/>
      <c r="GVE414" s="449"/>
      <c r="GVF414" s="449"/>
      <c r="GVG414" s="449"/>
      <c r="GVH414" s="449"/>
      <c r="GVI414" s="449"/>
      <c r="GVJ414" s="449"/>
      <c r="GVK414" s="449"/>
      <c r="GVL414" s="449"/>
      <c r="GVM414" s="449"/>
      <c r="GVN414" s="449"/>
      <c r="GVO414" s="449"/>
      <c r="GVP414" s="449"/>
      <c r="GVQ414" s="449"/>
      <c r="GVR414" s="449"/>
      <c r="GVS414" s="449"/>
      <c r="GVT414" s="449"/>
      <c r="GVU414" s="449"/>
      <c r="GVV414" s="449"/>
      <c r="GVW414" s="449"/>
      <c r="GVX414" s="449"/>
      <c r="GVY414" s="449"/>
      <c r="GVZ414" s="449"/>
      <c r="GWA414" s="449"/>
      <c r="GWB414" s="449"/>
      <c r="GWC414" s="449"/>
      <c r="GWD414" s="449"/>
      <c r="GWE414" s="449"/>
      <c r="GWF414" s="449"/>
      <c r="GWG414" s="449"/>
      <c r="GWH414" s="449"/>
      <c r="GWI414" s="449"/>
      <c r="GWJ414" s="449"/>
      <c r="GWK414" s="449"/>
      <c r="GWL414" s="449"/>
      <c r="GWM414" s="449"/>
      <c r="GWN414" s="449"/>
      <c r="GWO414" s="449"/>
      <c r="GWP414" s="449"/>
      <c r="GWQ414" s="449"/>
      <c r="GWR414" s="449"/>
      <c r="GWS414" s="449"/>
      <c r="GWT414" s="449"/>
      <c r="GWU414" s="449"/>
      <c r="GWV414" s="449"/>
      <c r="GWW414" s="449"/>
      <c r="GWX414" s="449"/>
      <c r="GWY414" s="449"/>
      <c r="GWZ414" s="449"/>
      <c r="GXA414" s="449"/>
      <c r="GXB414" s="449"/>
      <c r="GXC414" s="449"/>
      <c r="GXD414" s="449"/>
      <c r="GXE414" s="449"/>
      <c r="GXF414" s="449"/>
      <c r="GXG414" s="449"/>
      <c r="GXH414" s="449"/>
      <c r="GXI414" s="449"/>
      <c r="GXJ414" s="449"/>
      <c r="GXK414" s="449"/>
      <c r="GXL414" s="449"/>
      <c r="GXM414" s="449"/>
      <c r="GXN414" s="449"/>
      <c r="GXO414" s="449"/>
      <c r="GXP414" s="449"/>
      <c r="GXQ414" s="449"/>
      <c r="GXR414" s="449"/>
      <c r="GXS414" s="449"/>
      <c r="GXT414" s="449"/>
      <c r="GXU414" s="449"/>
      <c r="GXV414" s="449"/>
      <c r="GXW414" s="449"/>
      <c r="GXX414" s="449"/>
      <c r="GXY414" s="449"/>
      <c r="GXZ414" s="449"/>
      <c r="GYA414" s="449"/>
      <c r="GYB414" s="449"/>
      <c r="GYC414" s="449"/>
      <c r="GYD414" s="449"/>
      <c r="GYE414" s="449"/>
      <c r="GYF414" s="449"/>
      <c r="GYG414" s="449"/>
      <c r="GYH414" s="449"/>
      <c r="GYI414" s="449"/>
      <c r="GYJ414" s="449"/>
      <c r="GYK414" s="449"/>
      <c r="GYL414" s="449"/>
      <c r="GYM414" s="449"/>
      <c r="GYN414" s="449"/>
      <c r="GYO414" s="449"/>
      <c r="GYP414" s="449"/>
      <c r="GYQ414" s="449"/>
      <c r="GYR414" s="449"/>
      <c r="GYS414" s="449"/>
      <c r="GYT414" s="449"/>
      <c r="GYU414" s="449"/>
      <c r="GYV414" s="449"/>
      <c r="GYW414" s="449"/>
      <c r="GYX414" s="449"/>
      <c r="GYY414" s="449"/>
      <c r="GYZ414" s="449"/>
      <c r="GZA414" s="449"/>
      <c r="GZB414" s="449"/>
      <c r="GZC414" s="449"/>
      <c r="GZD414" s="449"/>
      <c r="GZE414" s="449"/>
      <c r="GZF414" s="449"/>
      <c r="GZG414" s="449"/>
      <c r="GZH414" s="449"/>
      <c r="GZI414" s="449"/>
      <c r="GZJ414" s="449"/>
      <c r="GZK414" s="449"/>
      <c r="GZL414" s="449"/>
      <c r="GZM414" s="449"/>
      <c r="GZN414" s="449"/>
      <c r="GZO414" s="449"/>
      <c r="GZP414" s="449"/>
      <c r="GZQ414" s="449"/>
      <c r="GZR414" s="449"/>
      <c r="GZS414" s="449"/>
      <c r="GZT414" s="449"/>
      <c r="GZU414" s="449"/>
      <c r="GZV414" s="449"/>
      <c r="GZW414" s="449"/>
      <c r="GZX414" s="449"/>
      <c r="GZY414" s="449"/>
      <c r="GZZ414" s="449"/>
      <c r="HAA414" s="449"/>
      <c r="HAB414" s="449"/>
      <c r="HAC414" s="449"/>
      <c r="HAD414" s="449"/>
      <c r="HAE414" s="449"/>
      <c r="HAF414" s="449"/>
      <c r="HAG414" s="449"/>
      <c r="HAH414" s="449"/>
      <c r="HAI414" s="449"/>
      <c r="HAJ414" s="449"/>
      <c r="HAK414" s="449"/>
      <c r="HAL414" s="449"/>
      <c r="HAM414" s="449"/>
      <c r="HAN414" s="449"/>
      <c r="HAO414" s="449"/>
      <c r="HAP414" s="449"/>
      <c r="HAQ414" s="449"/>
      <c r="HAR414" s="449"/>
      <c r="HAS414" s="449"/>
      <c r="HAT414" s="449"/>
      <c r="HAU414" s="449"/>
      <c r="HAV414" s="449"/>
      <c r="HAW414" s="449"/>
      <c r="HAX414" s="449"/>
      <c r="HAY414" s="449"/>
      <c r="HAZ414" s="449"/>
      <c r="HBA414" s="449"/>
      <c r="HBB414" s="449"/>
      <c r="HBC414" s="449"/>
      <c r="HBD414" s="449"/>
      <c r="HBE414" s="449"/>
      <c r="HBF414" s="449"/>
      <c r="HBG414" s="449"/>
      <c r="HBH414" s="449"/>
      <c r="HBI414" s="449"/>
      <c r="HBJ414" s="449"/>
      <c r="HBK414" s="449"/>
      <c r="HBL414" s="449"/>
      <c r="HBM414" s="449"/>
      <c r="HBN414" s="449"/>
      <c r="HBO414" s="449"/>
      <c r="HBP414" s="449"/>
      <c r="HBQ414" s="449"/>
      <c r="HBR414" s="449"/>
      <c r="HBS414" s="449"/>
      <c r="HBT414" s="449"/>
      <c r="HBU414" s="449"/>
      <c r="HBV414" s="449"/>
      <c r="HBW414" s="449"/>
      <c r="HBX414" s="449"/>
      <c r="HBY414" s="449"/>
      <c r="HBZ414" s="449"/>
      <c r="HCA414" s="449"/>
      <c r="HCB414" s="449"/>
      <c r="HCC414" s="449"/>
      <c r="HCD414" s="449"/>
      <c r="HCE414" s="449"/>
      <c r="HCF414" s="449"/>
      <c r="HCG414" s="449"/>
      <c r="HCH414" s="449"/>
      <c r="HCI414" s="449"/>
      <c r="HCJ414" s="449"/>
      <c r="HCK414" s="449"/>
      <c r="HCL414" s="449"/>
      <c r="HCM414" s="449"/>
      <c r="HCN414" s="449"/>
      <c r="HCO414" s="449"/>
      <c r="HCP414" s="449"/>
      <c r="HCQ414" s="449"/>
      <c r="HCR414" s="449"/>
      <c r="HCS414" s="449"/>
      <c r="HCT414" s="449"/>
      <c r="HCU414" s="449"/>
      <c r="HCV414" s="449"/>
      <c r="HCW414" s="449"/>
      <c r="HCX414" s="449"/>
      <c r="HCY414" s="449"/>
      <c r="HCZ414" s="449"/>
      <c r="HDA414" s="449"/>
      <c r="HDB414" s="449"/>
      <c r="HDC414" s="449"/>
      <c r="HDD414" s="449"/>
      <c r="HDE414" s="449"/>
      <c r="HDF414" s="449"/>
      <c r="HDG414" s="449"/>
      <c r="HDH414" s="449"/>
      <c r="HDI414" s="449"/>
      <c r="HDJ414" s="449"/>
      <c r="HDK414" s="449"/>
      <c r="HDL414" s="449"/>
      <c r="HDM414" s="449"/>
      <c r="HDN414" s="449"/>
      <c r="HDO414" s="449"/>
      <c r="HDP414" s="449"/>
      <c r="HDQ414" s="449"/>
      <c r="HDR414" s="449"/>
      <c r="HDS414" s="449"/>
      <c r="HDT414" s="449"/>
      <c r="HDU414" s="449"/>
      <c r="HDV414" s="449"/>
      <c r="HDW414" s="449"/>
      <c r="HDX414" s="449"/>
      <c r="HDY414" s="449"/>
      <c r="HDZ414" s="449"/>
      <c r="HEA414" s="449"/>
      <c r="HEB414" s="449"/>
      <c r="HEC414" s="449"/>
      <c r="HED414" s="449"/>
      <c r="HEE414" s="449"/>
      <c r="HEF414" s="449"/>
      <c r="HEG414" s="449"/>
      <c r="HEH414" s="449"/>
      <c r="HEI414" s="449"/>
      <c r="HEJ414" s="449"/>
      <c r="HEK414" s="449"/>
      <c r="HEL414" s="449"/>
      <c r="HEM414" s="449"/>
      <c r="HEN414" s="449"/>
      <c r="HEO414" s="449"/>
      <c r="HEP414" s="449"/>
      <c r="HEQ414" s="449"/>
      <c r="HER414" s="449"/>
      <c r="HES414" s="449"/>
      <c r="HET414" s="449"/>
      <c r="HEU414" s="449"/>
      <c r="HEV414" s="449"/>
      <c r="HEW414" s="449"/>
      <c r="HEX414" s="449"/>
      <c r="HEY414" s="449"/>
      <c r="HEZ414" s="449"/>
      <c r="HFA414" s="449"/>
      <c r="HFB414" s="449"/>
      <c r="HFC414" s="449"/>
      <c r="HFD414" s="449"/>
      <c r="HFE414" s="449"/>
      <c r="HFF414" s="449"/>
      <c r="HFG414" s="449"/>
      <c r="HFH414" s="449"/>
      <c r="HFI414" s="449"/>
      <c r="HFJ414" s="449"/>
      <c r="HFK414" s="449"/>
      <c r="HFL414" s="449"/>
      <c r="HFM414" s="449"/>
      <c r="HFN414" s="449"/>
      <c r="HFO414" s="449"/>
      <c r="HFP414" s="449"/>
      <c r="HFQ414" s="449"/>
      <c r="HFR414" s="449"/>
      <c r="HFS414" s="449"/>
      <c r="HFT414" s="449"/>
      <c r="HFU414" s="449"/>
      <c r="HFV414" s="449"/>
      <c r="HFW414" s="449"/>
      <c r="HFX414" s="449"/>
      <c r="HFY414" s="449"/>
      <c r="HFZ414" s="449"/>
      <c r="HGA414" s="449"/>
      <c r="HGB414" s="449"/>
      <c r="HGC414" s="449"/>
      <c r="HGD414" s="449"/>
      <c r="HGE414" s="449"/>
      <c r="HGF414" s="449"/>
      <c r="HGG414" s="449"/>
      <c r="HGH414" s="449"/>
      <c r="HGI414" s="449"/>
      <c r="HGJ414" s="449"/>
      <c r="HGK414" s="449"/>
      <c r="HGL414" s="449"/>
      <c r="HGM414" s="449"/>
      <c r="HGN414" s="449"/>
      <c r="HGO414" s="449"/>
      <c r="HGP414" s="449"/>
      <c r="HGQ414" s="449"/>
      <c r="HGR414" s="449"/>
      <c r="HGS414" s="449"/>
      <c r="HGT414" s="449"/>
      <c r="HGU414" s="449"/>
      <c r="HGV414" s="449"/>
      <c r="HGW414" s="449"/>
      <c r="HGX414" s="449"/>
      <c r="HGY414" s="449"/>
      <c r="HGZ414" s="449"/>
      <c r="HHA414" s="449"/>
      <c r="HHB414" s="449"/>
      <c r="HHC414" s="449"/>
      <c r="HHD414" s="449"/>
      <c r="HHE414" s="449"/>
      <c r="HHF414" s="449"/>
      <c r="HHG414" s="449"/>
      <c r="HHH414" s="449"/>
      <c r="HHI414" s="449"/>
      <c r="HHJ414" s="449"/>
      <c r="HHK414" s="449"/>
      <c r="HHL414" s="449"/>
      <c r="HHM414" s="449"/>
      <c r="HHN414" s="449"/>
      <c r="HHO414" s="449"/>
      <c r="HHP414" s="449"/>
      <c r="HHQ414" s="449"/>
      <c r="HHR414" s="449"/>
      <c r="HHS414" s="449"/>
      <c r="HHT414" s="449"/>
      <c r="HHU414" s="449"/>
      <c r="HHV414" s="449"/>
      <c r="HHW414" s="449"/>
      <c r="HHX414" s="449"/>
      <c r="HHY414" s="449"/>
      <c r="HHZ414" s="449"/>
      <c r="HIA414" s="449"/>
      <c r="HIB414" s="449"/>
      <c r="HIC414" s="449"/>
      <c r="HID414" s="449"/>
      <c r="HIE414" s="449"/>
      <c r="HIF414" s="449"/>
      <c r="HIG414" s="449"/>
      <c r="HIH414" s="449"/>
      <c r="HII414" s="449"/>
      <c r="HIJ414" s="449"/>
      <c r="HIK414" s="449"/>
      <c r="HIL414" s="449"/>
      <c r="HIM414" s="449"/>
      <c r="HIN414" s="449"/>
      <c r="HIO414" s="449"/>
      <c r="HIP414" s="449"/>
      <c r="HIQ414" s="449"/>
      <c r="HIR414" s="449"/>
      <c r="HIS414" s="449"/>
      <c r="HIT414" s="449"/>
      <c r="HIU414" s="449"/>
      <c r="HIV414" s="449"/>
      <c r="HIW414" s="449"/>
      <c r="HIX414" s="449"/>
      <c r="HIY414" s="449"/>
      <c r="HIZ414" s="449"/>
      <c r="HJA414" s="449"/>
      <c r="HJB414" s="449"/>
      <c r="HJC414" s="449"/>
      <c r="HJD414" s="449"/>
      <c r="HJE414" s="449"/>
      <c r="HJF414" s="449"/>
      <c r="HJG414" s="449"/>
      <c r="HJH414" s="449"/>
      <c r="HJI414" s="449"/>
      <c r="HJJ414" s="449"/>
      <c r="HJK414" s="449"/>
      <c r="HJL414" s="449"/>
      <c r="HJM414" s="449"/>
      <c r="HJN414" s="449"/>
      <c r="HJO414" s="449"/>
      <c r="HJP414" s="449"/>
      <c r="HJQ414" s="449"/>
      <c r="HJR414" s="449"/>
      <c r="HJS414" s="449"/>
      <c r="HJT414" s="449"/>
      <c r="HJU414" s="449"/>
      <c r="HJV414" s="449"/>
      <c r="HJW414" s="449"/>
      <c r="HJX414" s="449"/>
      <c r="HJY414" s="449"/>
      <c r="HJZ414" s="449"/>
      <c r="HKA414" s="449"/>
      <c r="HKB414" s="449"/>
      <c r="HKC414" s="449"/>
      <c r="HKD414" s="449"/>
      <c r="HKE414" s="449"/>
      <c r="HKF414" s="449"/>
      <c r="HKG414" s="449"/>
      <c r="HKH414" s="449"/>
      <c r="HKI414" s="449"/>
      <c r="HKJ414" s="449"/>
      <c r="HKK414" s="449"/>
      <c r="HKL414" s="449"/>
      <c r="HKM414" s="449"/>
      <c r="HKN414" s="449"/>
      <c r="HKO414" s="449"/>
      <c r="HKP414" s="449"/>
      <c r="HKQ414" s="449"/>
      <c r="HKR414" s="449"/>
      <c r="HKS414" s="449"/>
      <c r="HKT414" s="449"/>
      <c r="HKU414" s="449"/>
      <c r="HKV414" s="449"/>
      <c r="HKW414" s="449"/>
      <c r="HKX414" s="449"/>
      <c r="HKY414" s="449"/>
      <c r="HKZ414" s="449"/>
      <c r="HLA414" s="449"/>
      <c r="HLB414" s="449"/>
      <c r="HLC414" s="449"/>
      <c r="HLD414" s="449"/>
      <c r="HLE414" s="449"/>
      <c r="HLF414" s="449"/>
      <c r="HLG414" s="449"/>
      <c r="HLH414" s="449"/>
      <c r="HLI414" s="449"/>
      <c r="HLJ414" s="449"/>
      <c r="HLK414" s="449"/>
      <c r="HLL414" s="449"/>
      <c r="HLM414" s="449"/>
      <c r="HLN414" s="449"/>
      <c r="HLO414" s="449"/>
      <c r="HLP414" s="449"/>
      <c r="HLQ414" s="449"/>
      <c r="HLR414" s="449"/>
      <c r="HLS414" s="449"/>
      <c r="HLT414" s="449"/>
      <c r="HLU414" s="449"/>
      <c r="HLV414" s="449"/>
      <c r="HLW414" s="449"/>
      <c r="HLX414" s="449"/>
      <c r="HLY414" s="449"/>
      <c r="HLZ414" s="449"/>
      <c r="HMA414" s="449"/>
      <c r="HMB414" s="449"/>
      <c r="HMC414" s="449"/>
      <c r="HMD414" s="449"/>
      <c r="HME414" s="449"/>
      <c r="HMF414" s="449"/>
      <c r="HMG414" s="449"/>
      <c r="HMH414" s="449"/>
      <c r="HMI414" s="449"/>
      <c r="HMJ414" s="449"/>
      <c r="HMK414" s="449"/>
      <c r="HML414" s="449"/>
      <c r="HMM414" s="449"/>
      <c r="HMN414" s="449"/>
      <c r="HMO414" s="449"/>
      <c r="HMP414" s="449"/>
      <c r="HMQ414" s="449"/>
      <c r="HMR414" s="449"/>
      <c r="HMS414" s="449"/>
      <c r="HMT414" s="449"/>
      <c r="HMU414" s="449"/>
      <c r="HMV414" s="449"/>
      <c r="HMW414" s="449"/>
      <c r="HMX414" s="449"/>
      <c r="HMY414" s="449"/>
      <c r="HMZ414" s="449"/>
      <c r="HNA414" s="449"/>
      <c r="HNB414" s="449"/>
      <c r="HNC414" s="449"/>
      <c r="HND414" s="449"/>
      <c r="HNE414" s="449"/>
      <c r="HNF414" s="449"/>
      <c r="HNG414" s="449"/>
      <c r="HNH414" s="449"/>
      <c r="HNI414" s="449"/>
      <c r="HNJ414" s="449"/>
      <c r="HNK414" s="449"/>
      <c r="HNL414" s="449"/>
      <c r="HNM414" s="449"/>
      <c r="HNN414" s="449"/>
      <c r="HNO414" s="449"/>
      <c r="HNP414" s="449"/>
      <c r="HNQ414" s="449"/>
      <c r="HNR414" s="449"/>
      <c r="HNS414" s="449"/>
      <c r="HNT414" s="449"/>
      <c r="HNU414" s="449"/>
      <c r="HNV414" s="449"/>
      <c r="HNW414" s="449"/>
      <c r="HNX414" s="449"/>
      <c r="HNY414" s="449"/>
      <c r="HNZ414" s="449"/>
      <c r="HOA414" s="449"/>
      <c r="HOB414" s="449"/>
      <c r="HOC414" s="449"/>
      <c r="HOD414" s="449"/>
      <c r="HOE414" s="449"/>
      <c r="HOF414" s="449"/>
      <c r="HOG414" s="449"/>
      <c r="HOH414" s="449"/>
      <c r="HOI414" s="449"/>
      <c r="HOJ414" s="449"/>
      <c r="HOK414" s="449"/>
      <c r="HOL414" s="449"/>
      <c r="HOM414" s="449"/>
      <c r="HON414" s="449"/>
      <c r="HOO414" s="449"/>
      <c r="HOP414" s="449"/>
      <c r="HOQ414" s="449"/>
      <c r="HOR414" s="449"/>
      <c r="HOS414" s="449"/>
      <c r="HOT414" s="449"/>
      <c r="HOU414" s="449"/>
      <c r="HOV414" s="449"/>
      <c r="HOW414" s="449"/>
      <c r="HOX414" s="449"/>
      <c r="HOY414" s="449"/>
      <c r="HOZ414" s="449"/>
      <c r="HPA414" s="449"/>
      <c r="HPB414" s="449"/>
      <c r="HPC414" s="449"/>
      <c r="HPD414" s="449"/>
      <c r="HPE414" s="449"/>
      <c r="HPF414" s="449"/>
      <c r="HPG414" s="449"/>
      <c r="HPH414" s="449"/>
      <c r="HPI414" s="449"/>
      <c r="HPJ414" s="449"/>
      <c r="HPK414" s="449"/>
      <c r="HPL414" s="449"/>
      <c r="HPM414" s="449"/>
      <c r="HPN414" s="449"/>
      <c r="HPO414" s="449"/>
      <c r="HPP414" s="449"/>
      <c r="HPQ414" s="449"/>
      <c r="HPR414" s="449"/>
      <c r="HPS414" s="449"/>
      <c r="HPT414" s="449"/>
      <c r="HPU414" s="449"/>
      <c r="HPV414" s="449"/>
      <c r="HPW414" s="449"/>
      <c r="HPX414" s="449"/>
      <c r="HPY414" s="449"/>
      <c r="HPZ414" s="449"/>
      <c r="HQA414" s="449"/>
      <c r="HQB414" s="449"/>
      <c r="HQC414" s="449"/>
      <c r="HQD414" s="449"/>
      <c r="HQE414" s="449"/>
      <c r="HQF414" s="449"/>
      <c r="HQG414" s="449"/>
      <c r="HQH414" s="449"/>
      <c r="HQI414" s="449"/>
      <c r="HQJ414" s="449"/>
      <c r="HQK414" s="449"/>
      <c r="HQL414" s="449"/>
      <c r="HQM414" s="449"/>
      <c r="HQN414" s="449"/>
      <c r="HQO414" s="449"/>
      <c r="HQP414" s="449"/>
      <c r="HQQ414" s="449"/>
      <c r="HQR414" s="449"/>
      <c r="HQS414" s="449"/>
      <c r="HQT414" s="449"/>
      <c r="HQU414" s="449"/>
      <c r="HQV414" s="449"/>
      <c r="HQW414" s="449"/>
      <c r="HQX414" s="449"/>
      <c r="HQY414" s="449"/>
      <c r="HQZ414" s="449"/>
      <c r="HRA414" s="449"/>
      <c r="HRB414" s="449"/>
      <c r="HRC414" s="449"/>
      <c r="HRD414" s="449"/>
      <c r="HRE414" s="449"/>
      <c r="HRF414" s="449"/>
      <c r="HRG414" s="449"/>
      <c r="HRH414" s="449"/>
      <c r="HRI414" s="449"/>
      <c r="HRJ414" s="449"/>
      <c r="HRK414" s="449"/>
      <c r="HRL414" s="449"/>
      <c r="HRM414" s="449"/>
      <c r="HRN414" s="449"/>
      <c r="HRO414" s="449"/>
      <c r="HRP414" s="449"/>
      <c r="HRQ414" s="449"/>
      <c r="HRR414" s="449"/>
      <c r="HRS414" s="449"/>
      <c r="HRT414" s="449"/>
      <c r="HRU414" s="449"/>
      <c r="HRV414" s="449"/>
      <c r="HRW414" s="449"/>
      <c r="HRX414" s="449"/>
      <c r="HRY414" s="449"/>
      <c r="HRZ414" s="449"/>
      <c r="HSA414" s="449"/>
      <c r="HSB414" s="449"/>
      <c r="HSC414" s="449"/>
      <c r="HSD414" s="449"/>
      <c r="HSE414" s="449"/>
      <c r="HSF414" s="449"/>
      <c r="HSG414" s="449"/>
      <c r="HSH414" s="449"/>
      <c r="HSI414" s="449"/>
      <c r="HSJ414" s="449"/>
      <c r="HSK414" s="449"/>
      <c r="HSL414" s="449"/>
      <c r="HSM414" s="449"/>
      <c r="HSN414" s="449"/>
      <c r="HSO414" s="449"/>
      <c r="HSP414" s="449"/>
      <c r="HSQ414" s="449"/>
      <c r="HSR414" s="449"/>
      <c r="HSS414" s="449"/>
      <c r="HST414" s="449"/>
      <c r="HSU414" s="449"/>
      <c r="HSV414" s="449"/>
      <c r="HSW414" s="449"/>
      <c r="HSX414" s="449"/>
      <c r="HSY414" s="449"/>
      <c r="HSZ414" s="449"/>
      <c r="HTA414" s="449"/>
      <c r="HTB414" s="449"/>
      <c r="HTC414" s="449"/>
      <c r="HTD414" s="449"/>
      <c r="HTE414" s="449"/>
      <c r="HTF414" s="449"/>
      <c r="HTG414" s="449"/>
      <c r="HTH414" s="449"/>
      <c r="HTI414" s="449"/>
      <c r="HTJ414" s="449"/>
      <c r="HTK414" s="449"/>
      <c r="HTL414" s="449"/>
      <c r="HTM414" s="449"/>
      <c r="HTN414" s="449"/>
      <c r="HTO414" s="449"/>
      <c r="HTP414" s="449"/>
      <c r="HTQ414" s="449"/>
      <c r="HTR414" s="449"/>
      <c r="HTS414" s="449"/>
      <c r="HTT414" s="449"/>
      <c r="HTU414" s="449"/>
      <c r="HTV414" s="449"/>
      <c r="HTW414" s="449"/>
      <c r="HTX414" s="449"/>
      <c r="HTY414" s="449"/>
      <c r="HTZ414" s="449"/>
      <c r="HUA414" s="449"/>
      <c r="HUB414" s="449"/>
      <c r="HUC414" s="449"/>
      <c r="HUD414" s="449"/>
      <c r="HUE414" s="449"/>
      <c r="HUF414" s="449"/>
      <c r="HUG414" s="449"/>
      <c r="HUH414" s="449"/>
      <c r="HUI414" s="449"/>
      <c r="HUJ414" s="449"/>
      <c r="HUK414" s="449"/>
      <c r="HUL414" s="449"/>
      <c r="HUM414" s="449"/>
      <c r="HUN414" s="449"/>
      <c r="HUO414" s="449"/>
      <c r="HUP414" s="449"/>
      <c r="HUQ414" s="449"/>
      <c r="HUR414" s="449"/>
      <c r="HUS414" s="449"/>
      <c r="HUT414" s="449"/>
      <c r="HUU414" s="449"/>
      <c r="HUV414" s="449"/>
      <c r="HUW414" s="449"/>
      <c r="HUX414" s="449"/>
      <c r="HUY414" s="449"/>
      <c r="HUZ414" s="449"/>
      <c r="HVA414" s="449"/>
      <c r="HVB414" s="449"/>
      <c r="HVC414" s="449"/>
      <c r="HVD414" s="449"/>
      <c r="HVE414" s="449"/>
      <c r="HVF414" s="449"/>
      <c r="HVG414" s="449"/>
      <c r="HVH414" s="449"/>
      <c r="HVI414" s="449"/>
      <c r="HVJ414" s="449"/>
      <c r="HVK414" s="449"/>
      <c r="HVL414" s="449"/>
      <c r="HVM414" s="449"/>
      <c r="HVN414" s="449"/>
      <c r="HVO414" s="449"/>
      <c r="HVP414" s="449"/>
      <c r="HVQ414" s="449"/>
      <c r="HVR414" s="449"/>
      <c r="HVS414" s="449"/>
      <c r="HVT414" s="449"/>
      <c r="HVU414" s="449"/>
      <c r="HVV414" s="449"/>
      <c r="HVW414" s="449"/>
      <c r="HVX414" s="449"/>
      <c r="HVY414" s="449"/>
      <c r="HVZ414" s="449"/>
      <c r="HWA414" s="449"/>
      <c r="HWB414" s="449"/>
      <c r="HWC414" s="449"/>
      <c r="HWD414" s="449"/>
      <c r="HWE414" s="449"/>
      <c r="HWF414" s="449"/>
      <c r="HWG414" s="449"/>
      <c r="HWH414" s="449"/>
      <c r="HWI414" s="449"/>
      <c r="HWJ414" s="449"/>
      <c r="HWK414" s="449"/>
      <c r="HWL414" s="449"/>
      <c r="HWM414" s="449"/>
      <c r="HWN414" s="449"/>
      <c r="HWO414" s="449"/>
      <c r="HWP414" s="449"/>
      <c r="HWQ414" s="449"/>
      <c r="HWR414" s="449"/>
      <c r="HWS414" s="449"/>
      <c r="HWT414" s="449"/>
      <c r="HWU414" s="449"/>
      <c r="HWV414" s="449"/>
      <c r="HWW414" s="449"/>
      <c r="HWX414" s="449"/>
      <c r="HWY414" s="449"/>
      <c r="HWZ414" s="449"/>
      <c r="HXA414" s="449"/>
      <c r="HXB414" s="449"/>
      <c r="HXC414" s="449"/>
      <c r="HXD414" s="449"/>
      <c r="HXE414" s="449"/>
      <c r="HXF414" s="449"/>
      <c r="HXG414" s="449"/>
      <c r="HXH414" s="449"/>
      <c r="HXI414" s="449"/>
      <c r="HXJ414" s="449"/>
      <c r="HXK414" s="449"/>
      <c r="HXL414" s="449"/>
      <c r="HXM414" s="449"/>
      <c r="HXN414" s="449"/>
      <c r="HXO414" s="449"/>
      <c r="HXP414" s="449"/>
      <c r="HXQ414" s="449"/>
      <c r="HXR414" s="449"/>
      <c r="HXS414" s="449"/>
      <c r="HXT414" s="449"/>
      <c r="HXU414" s="449"/>
      <c r="HXV414" s="449"/>
      <c r="HXW414" s="449"/>
      <c r="HXX414" s="449"/>
      <c r="HXY414" s="449"/>
      <c r="HXZ414" s="449"/>
      <c r="HYA414" s="449"/>
      <c r="HYB414" s="449"/>
      <c r="HYC414" s="449"/>
      <c r="HYD414" s="449"/>
      <c r="HYE414" s="449"/>
      <c r="HYF414" s="449"/>
      <c r="HYG414" s="449"/>
      <c r="HYH414" s="449"/>
      <c r="HYI414" s="449"/>
      <c r="HYJ414" s="449"/>
      <c r="HYK414" s="449"/>
      <c r="HYL414" s="449"/>
      <c r="HYM414" s="449"/>
      <c r="HYN414" s="449"/>
      <c r="HYO414" s="449"/>
      <c r="HYP414" s="449"/>
      <c r="HYQ414" s="449"/>
      <c r="HYR414" s="449"/>
      <c r="HYS414" s="449"/>
      <c r="HYT414" s="449"/>
      <c r="HYU414" s="449"/>
      <c r="HYV414" s="449"/>
      <c r="HYW414" s="449"/>
      <c r="HYX414" s="449"/>
      <c r="HYY414" s="449"/>
      <c r="HYZ414" s="449"/>
      <c r="HZA414" s="449"/>
      <c r="HZB414" s="449"/>
      <c r="HZC414" s="449"/>
      <c r="HZD414" s="449"/>
      <c r="HZE414" s="449"/>
      <c r="HZF414" s="449"/>
      <c r="HZG414" s="449"/>
      <c r="HZH414" s="449"/>
      <c r="HZI414" s="449"/>
      <c r="HZJ414" s="449"/>
      <c r="HZK414" s="449"/>
      <c r="HZL414" s="449"/>
      <c r="HZM414" s="449"/>
      <c r="HZN414" s="449"/>
      <c r="HZO414" s="449"/>
      <c r="HZP414" s="449"/>
      <c r="HZQ414" s="449"/>
      <c r="HZR414" s="449"/>
      <c r="HZS414" s="449"/>
      <c r="HZT414" s="449"/>
      <c r="HZU414" s="449"/>
      <c r="HZV414" s="449"/>
      <c r="HZW414" s="449"/>
      <c r="HZX414" s="449"/>
      <c r="HZY414" s="449"/>
      <c r="HZZ414" s="449"/>
      <c r="IAA414" s="449"/>
      <c r="IAB414" s="449"/>
      <c r="IAC414" s="449"/>
      <c r="IAD414" s="449"/>
      <c r="IAE414" s="449"/>
      <c r="IAF414" s="449"/>
      <c r="IAG414" s="449"/>
      <c r="IAH414" s="449"/>
      <c r="IAI414" s="449"/>
      <c r="IAJ414" s="449"/>
      <c r="IAK414" s="449"/>
      <c r="IAL414" s="449"/>
      <c r="IAM414" s="449"/>
      <c r="IAN414" s="449"/>
      <c r="IAO414" s="449"/>
      <c r="IAP414" s="449"/>
      <c r="IAQ414" s="449"/>
      <c r="IAR414" s="449"/>
      <c r="IAS414" s="449"/>
      <c r="IAT414" s="449"/>
      <c r="IAU414" s="449"/>
      <c r="IAV414" s="449"/>
      <c r="IAW414" s="449"/>
      <c r="IAX414" s="449"/>
      <c r="IAY414" s="449"/>
      <c r="IAZ414" s="449"/>
      <c r="IBA414" s="449"/>
      <c r="IBB414" s="449"/>
      <c r="IBC414" s="449"/>
      <c r="IBD414" s="449"/>
      <c r="IBE414" s="449"/>
      <c r="IBF414" s="449"/>
      <c r="IBG414" s="449"/>
      <c r="IBH414" s="449"/>
      <c r="IBI414" s="449"/>
      <c r="IBJ414" s="449"/>
      <c r="IBK414" s="449"/>
      <c r="IBL414" s="449"/>
      <c r="IBM414" s="449"/>
      <c r="IBN414" s="449"/>
      <c r="IBO414" s="449"/>
      <c r="IBP414" s="449"/>
      <c r="IBQ414" s="449"/>
      <c r="IBR414" s="449"/>
      <c r="IBS414" s="449"/>
      <c r="IBT414" s="449"/>
      <c r="IBU414" s="449"/>
      <c r="IBV414" s="449"/>
      <c r="IBW414" s="449"/>
      <c r="IBX414" s="449"/>
      <c r="IBY414" s="449"/>
      <c r="IBZ414" s="449"/>
      <c r="ICA414" s="449"/>
      <c r="ICB414" s="449"/>
      <c r="ICC414" s="449"/>
      <c r="ICD414" s="449"/>
      <c r="ICE414" s="449"/>
      <c r="ICF414" s="449"/>
      <c r="ICG414" s="449"/>
      <c r="ICH414" s="449"/>
      <c r="ICI414" s="449"/>
      <c r="ICJ414" s="449"/>
      <c r="ICK414" s="449"/>
      <c r="ICL414" s="449"/>
      <c r="ICM414" s="449"/>
      <c r="ICN414" s="449"/>
      <c r="ICO414" s="449"/>
      <c r="ICP414" s="449"/>
      <c r="ICQ414" s="449"/>
      <c r="ICR414" s="449"/>
      <c r="ICS414" s="449"/>
      <c r="ICT414" s="449"/>
      <c r="ICU414" s="449"/>
      <c r="ICV414" s="449"/>
      <c r="ICW414" s="449"/>
      <c r="ICX414" s="449"/>
      <c r="ICY414" s="449"/>
      <c r="ICZ414" s="449"/>
      <c r="IDA414" s="449"/>
      <c r="IDB414" s="449"/>
      <c r="IDC414" s="449"/>
      <c r="IDD414" s="449"/>
      <c r="IDE414" s="449"/>
      <c r="IDF414" s="449"/>
      <c r="IDG414" s="449"/>
      <c r="IDH414" s="449"/>
      <c r="IDI414" s="449"/>
      <c r="IDJ414" s="449"/>
      <c r="IDK414" s="449"/>
      <c r="IDL414" s="449"/>
      <c r="IDM414" s="449"/>
      <c r="IDN414" s="449"/>
      <c r="IDO414" s="449"/>
      <c r="IDP414" s="449"/>
      <c r="IDQ414" s="449"/>
      <c r="IDR414" s="449"/>
      <c r="IDS414" s="449"/>
      <c r="IDT414" s="449"/>
      <c r="IDU414" s="449"/>
      <c r="IDV414" s="449"/>
      <c r="IDW414" s="449"/>
      <c r="IDX414" s="449"/>
      <c r="IDY414" s="449"/>
      <c r="IDZ414" s="449"/>
      <c r="IEA414" s="449"/>
      <c r="IEB414" s="449"/>
      <c r="IEC414" s="449"/>
      <c r="IED414" s="449"/>
      <c r="IEE414" s="449"/>
      <c r="IEF414" s="449"/>
      <c r="IEG414" s="449"/>
      <c r="IEH414" s="449"/>
      <c r="IEI414" s="449"/>
      <c r="IEJ414" s="449"/>
      <c r="IEK414" s="449"/>
      <c r="IEL414" s="449"/>
      <c r="IEM414" s="449"/>
      <c r="IEN414" s="449"/>
      <c r="IEO414" s="449"/>
      <c r="IEP414" s="449"/>
      <c r="IEQ414" s="449"/>
      <c r="IER414" s="449"/>
      <c r="IES414" s="449"/>
      <c r="IET414" s="449"/>
      <c r="IEU414" s="449"/>
      <c r="IEV414" s="449"/>
      <c r="IEW414" s="449"/>
      <c r="IEX414" s="449"/>
      <c r="IEY414" s="449"/>
      <c r="IEZ414" s="449"/>
      <c r="IFA414" s="449"/>
      <c r="IFB414" s="449"/>
      <c r="IFC414" s="449"/>
      <c r="IFD414" s="449"/>
      <c r="IFE414" s="449"/>
      <c r="IFF414" s="449"/>
      <c r="IFG414" s="449"/>
      <c r="IFH414" s="449"/>
      <c r="IFI414" s="449"/>
      <c r="IFJ414" s="449"/>
      <c r="IFK414" s="449"/>
      <c r="IFL414" s="449"/>
      <c r="IFM414" s="449"/>
      <c r="IFN414" s="449"/>
      <c r="IFO414" s="449"/>
      <c r="IFP414" s="449"/>
      <c r="IFQ414" s="449"/>
      <c r="IFR414" s="449"/>
      <c r="IFS414" s="449"/>
      <c r="IFT414" s="449"/>
      <c r="IFU414" s="449"/>
      <c r="IFV414" s="449"/>
      <c r="IFW414" s="449"/>
      <c r="IFX414" s="449"/>
      <c r="IFY414" s="449"/>
      <c r="IFZ414" s="449"/>
      <c r="IGA414" s="449"/>
      <c r="IGB414" s="449"/>
      <c r="IGC414" s="449"/>
      <c r="IGD414" s="449"/>
      <c r="IGE414" s="449"/>
      <c r="IGF414" s="449"/>
      <c r="IGG414" s="449"/>
      <c r="IGH414" s="449"/>
      <c r="IGI414" s="449"/>
      <c r="IGJ414" s="449"/>
      <c r="IGK414" s="449"/>
      <c r="IGL414" s="449"/>
      <c r="IGM414" s="449"/>
      <c r="IGN414" s="449"/>
      <c r="IGO414" s="449"/>
      <c r="IGP414" s="449"/>
      <c r="IGQ414" s="449"/>
      <c r="IGR414" s="449"/>
      <c r="IGS414" s="449"/>
      <c r="IGT414" s="449"/>
      <c r="IGU414" s="449"/>
      <c r="IGV414" s="449"/>
      <c r="IGW414" s="449"/>
      <c r="IGX414" s="449"/>
      <c r="IGY414" s="449"/>
      <c r="IGZ414" s="449"/>
      <c r="IHA414" s="449"/>
      <c r="IHB414" s="449"/>
      <c r="IHC414" s="449"/>
      <c r="IHD414" s="449"/>
      <c r="IHE414" s="449"/>
      <c r="IHF414" s="449"/>
      <c r="IHG414" s="449"/>
      <c r="IHH414" s="449"/>
      <c r="IHI414" s="449"/>
      <c r="IHJ414" s="449"/>
      <c r="IHK414" s="449"/>
      <c r="IHL414" s="449"/>
      <c r="IHM414" s="449"/>
      <c r="IHN414" s="449"/>
      <c r="IHO414" s="449"/>
      <c r="IHP414" s="449"/>
      <c r="IHQ414" s="449"/>
      <c r="IHR414" s="449"/>
      <c r="IHS414" s="449"/>
      <c r="IHT414" s="449"/>
      <c r="IHU414" s="449"/>
      <c r="IHV414" s="449"/>
      <c r="IHW414" s="449"/>
      <c r="IHX414" s="449"/>
      <c r="IHY414" s="449"/>
      <c r="IHZ414" s="449"/>
      <c r="IIA414" s="449"/>
      <c r="IIB414" s="449"/>
      <c r="IIC414" s="449"/>
      <c r="IID414" s="449"/>
      <c r="IIE414" s="449"/>
      <c r="IIF414" s="449"/>
      <c r="IIG414" s="449"/>
      <c r="IIH414" s="449"/>
      <c r="III414" s="449"/>
      <c r="IIJ414" s="449"/>
      <c r="IIK414" s="449"/>
      <c r="IIL414" s="449"/>
      <c r="IIM414" s="449"/>
      <c r="IIN414" s="449"/>
      <c r="IIO414" s="449"/>
      <c r="IIP414" s="449"/>
      <c r="IIQ414" s="449"/>
      <c r="IIR414" s="449"/>
      <c r="IIS414" s="449"/>
      <c r="IIT414" s="449"/>
      <c r="IIU414" s="449"/>
      <c r="IIV414" s="449"/>
      <c r="IIW414" s="449"/>
      <c r="IIX414" s="449"/>
      <c r="IIY414" s="449"/>
      <c r="IIZ414" s="449"/>
      <c r="IJA414" s="449"/>
      <c r="IJB414" s="449"/>
      <c r="IJC414" s="449"/>
      <c r="IJD414" s="449"/>
      <c r="IJE414" s="449"/>
      <c r="IJF414" s="449"/>
      <c r="IJG414" s="449"/>
      <c r="IJH414" s="449"/>
      <c r="IJI414" s="449"/>
      <c r="IJJ414" s="449"/>
      <c r="IJK414" s="449"/>
      <c r="IJL414" s="449"/>
      <c r="IJM414" s="449"/>
      <c r="IJN414" s="449"/>
      <c r="IJO414" s="449"/>
      <c r="IJP414" s="449"/>
      <c r="IJQ414" s="449"/>
      <c r="IJR414" s="449"/>
      <c r="IJS414" s="449"/>
      <c r="IJT414" s="449"/>
      <c r="IJU414" s="449"/>
      <c r="IJV414" s="449"/>
      <c r="IJW414" s="449"/>
      <c r="IJX414" s="449"/>
      <c r="IJY414" s="449"/>
      <c r="IJZ414" s="449"/>
      <c r="IKA414" s="449"/>
      <c r="IKB414" s="449"/>
      <c r="IKC414" s="449"/>
      <c r="IKD414" s="449"/>
      <c r="IKE414" s="449"/>
      <c r="IKF414" s="449"/>
      <c r="IKG414" s="449"/>
      <c r="IKH414" s="449"/>
      <c r="IKI414" s="449"/>
      <c r="IKJ414" s="449"/>
      <c r="IKK414" s="449"/>
      <c r="IKL414" s="449"/>
      <c r="IKM414" s="449"/>
      <c r="IKN414" s="449"/>
      <c r="IKO414" s="449"/>
      <c r="IKP414" s="449"/>
      <c r="IKQ414" s="449"/>
      <c r="IKR414" s="449"/>
      <c r="IKS414" s="449"/>
      <c r="IKT414" s="449"/>
      <c r="IKU414" s="449"/>
      <c r="IKV414" s="449"/>
      <c r="IKW414" s="449"/>
      <c r="IKX414" s="449"/>
      <c r="IKY414" s="449"/>
      <c r="IKZ414" s="449"/>
      <c r="ILA414" s="449"/>
      <c r="ILB414" s="449"/>
      <c r="ILC414" s="449"/>
      <c r="ILD414" s="449"/>
      <c r="ILE414" s="449"/>
      <c r="ILF414" s="449"/>
      <c r="ILG414" s="449"/>
      <c r="ILH414" s="449"/>
      <c r="ILI414" s="449"/>
      <c r="ILJ414" s="449"/>
      <c r="ILK414" s="449"/>
      <c r="ILL414" s="449"/>
      <c r="ILM414" s="449"/>
      <c r="ILN414" s="449"/>
      <c r="ILO414" s="449"/>
      <c r="ILP414" s="449"/>
      <c r="ILQ414" s="449"/>
      <c r="ILR414" s="449"/>
      <c r="ILS414" s="449"/>
      <c r="ILT414" s="449"/>
      <c r="ILU414" s="449"/>
      <c r="ILV414" s="449"/>
      <c r="ILW414" s="449"/>
      <c r="ILX414" s="449"/>
      <c r="ILY414" s="449"/>
      <c r="ILZ414" s="449"/>
      <c r="IMA414" s="449"/>
      <c r="IMB414" s="449"/>
      <c r="IMC414" s="449"/>
      <c r="IMD414" s="449"/>
      <c r="IME414" s="449"/>
      <c r="IMF414" s="449"/>
      <c r="IMG414" s="449"/>
      <c r="IMH414" s="449"/>
      <c r="IMI414" s="449"/>
      <c r="IMJ414" s="449"/>
      <c r="IMK414" s="449"/>
      <c r="IML414" s="449"/>
      <c r="IMM414" s="449"/>
      <c r="IMN414" s="449"/>
      <c r="IMO414" s="449"/>
      <c r="IMP414" s="449"/>
      <c r="IMQ414" s="449"/>
      <c r="IMR414" s="449"/>
      <c r="IMS414" s="449"/>
      <c r="IMT414" s="449"/>
      <c r="IMU414" s="449"/>
      <c r="IMV414" s="449"/>
      <c r="IMW414" s="449"/>
      <c r="IMX414" s="449"/>
      <c r="IMY414" s="449"/>
      <c r="IMZ414" s="449"/>
      <c r="INA414" s="449"/>
      <c r="INB414" s="449"/>
      <c r="INC414" s="449"/>
      <c r="IND414" s="449"/>
      <c r="INE414" s="449"/>
      <c r="INF414" s="449"/>
      <c r="ING414" s="449"/>
      <c r="INH414" s="449"/>
      <c r="INI414" s="449"/>
      <c r="INJ414" s="449"/>
      <c r="INK414" s="449"/>
      <c r="INL414" s="449"/>
      <c r="INM414" s="449"/>
      <c r="INN414" s="449"/>
      <c r="INO414" s="449"/>
      <c r="INP414" s="449"/>
      <c r="INQ414" s="449"/>
      <c r="INR414" s="449"/>
      <c r="INS414" s="449"/>
      <c r="INT414" s="449"/>
      <c r="INU414" s="449"/>
      <c r="INV414" s="449"/>
      <c r="INW414" s="449"/>
      <c r="INX414" s="449"/>
      <c r="INY414" s="449"/>
      <c r="INZ414" s="449"/>
      <c r="IOA414" s="449"/>
      <c r="IOB414" s="449"/>
      <c r="IOC414" s="449"/>
      <c r="IOD414" s="449"/>
      <c r="IOE414" s="449"/>
      <c r="IOF414" s="449"/>
      <c r="IOG414" s="449"/>
      <c r="IOH414" s="449"/>
      <c r="IOI414" s="449"/>
      <c r="IOJ414" s="449"/>
      <c r="IOK414" s="449"/>
      <c r="IOL414" s="449"/>
      <c r="IOM414" s="449"/>
      <c r="ION414" s="449"/>
      <c r="IOO414" s="449"/>
      <c r="IOP414" s="449"/>
      <c r="IOQ414" s="449"/>
      <c r="IOR414" s="449"/>
      <c r="IOS414" s="449"/>
      <c r="IOT414" s="449"/>
      <c r="IOU414" s="449"/>
      <c r="IOV414" s="449"/>
      <c r="IOW414" s="449"/>
      <c r="IOX414" s="449"/>
      <c r="IOY414" s="449"/>
      <c r="IOZ414" s="449"/>
      <c r="IPA414" s="449"/>
      <c r="IPB414" s="449"/>
      <c r="IPC414" s="449"/>
      <c r="IPD414" s="449"/>
      <c r="IPE414" s="449"/>
      <c r="IPF414" s="449"/>
      <c r="IPG414" s="449"/>
      <c r="IPH414" s="449"/>
      <c r="IPI414" s="449"/>
      <c r="IPJ414" s="449"/>
      <c r="IPK414" s="449"/>
      <c r="IPL414" s="449"/>
      <c r="IPM414" s="449"/>
      <c r="IPN414" s="449"/>
      <c r="IPO414" s="449"/>
      <c r="IPP414" s="449"/>
      <c r="IPQ414" s="449"/>
      <c r="IPR414" s="449"/>
      <c r="IPS414" s="449"/>
      <c r="IPT414" s="449"/>
      <c r="IPU414" s="449"/>
      <c r="IPV414" s="449"/>
      <c r="IPW414" s="449"/>
      <c r="IPX414" s="449"/>
      <c r="IPY414" s="449"/>
      <c r="IPZ414" s="449"/>
      <c r="IQA414" s="449"/>
      <c r="IQB414" s="449"/>
      <c r="IQC414" s="449"/>
      <c r="IQD414" s="449"/>
      <c r="IQE414" s="449"/>
      <c r="IQF414" s="449"/>
      <c r="IQG414" s="449"/>
      <c r="IQH414" s="449"/>
      <c r="IQI414" s="449"/>
      <c r="IQJ414" s="449"/>
      <c r="IQK414" s="449"/>
      <c r="IQL414" s="449"/>
      <c r="IQM414" s="449"/>
      <c r="IQN414" s="449"/>
      <c r="IQO414" s="449"/>
      <c r="IQP414" s="449"/>
      <c r="IQQ414" s="449"/>
      <c r="IQR414" s="449"/>
      <c r="IQS414" s="449"/>
      <c r="IQT414" s="449"/>
      <c r="IQU414" s="449"/>
      <c r="IQV414" s="449"/>
      <c r="IQW414" s="449"/>
      <c r="IQX414" s="449"/>
      <c r="IQY414" s="449"/>
      <c r="IQZ414" s="449"/>
      <c r="IRA414" s="449"/>
      <c r="IRB414" s="449"/>
      <c r="IRC414" s="449"/>
      <c r="IRD414" s="449"/>
      <c r="IRE414" s="449"/>
      <c r="IRF414" s="449"/>
      <c r="IRG414" s="449"/>
      <c r="IRH414" s="449"/>
      <c r="IRI414" s="449"/>
      <c r="IRJ414" s="449"/>
      <c r="IRK414" s="449"/>
      <c r="IRL414" s="449"/>
      <c r="IRM414" s="449"/>
      <c r="IRN414" s="449"/>
      <c r="IRO414" s="449"/>
      <c r="IRP414" s="449"/>
      <c r="IRQ414" s="449"/>
      <c r="IRR414" s="449"/>
      <c r="IRS414" s="449"/>
      <c r="IRT414" s="449"/>
      <c r="IRU414" s="449"/>
      <c r="IRV414" s="449"/>
      <c r="IRW414" s="449"/>
      <c r="IRX414" s="449"/>
      <c r="IRY414" s="449"/>
      <c r="IRZ414" s="449"/>
      <c r="ISA414" s="449"/>
      <c r="ISB414" s="449"/>
      <c r="ISC414" s="449"/>
      <c r="ISD414" s="449"/>
      <c r="ISE414" s="449"/>
      <c r="ISF414" s="449"/>
      <c r="ISG414" s="449"/>
      <c r="ISH414" s="449"/>
      <c r="ISI414" s="449"/>
      <c r="ISJ414" s="449"/>
      <c r="ISK414" s="449"/>
      <c r="ISL414" s="449"/>
      <c r="ISM414" s="449"/>
      <c r="ISN414" s="449"/>
      <c r="ISO414" s="449"/>
      <c r="ISP414" s="449"/>
      <c r="ISQ414" s="449"/>
      <c r="ISR414" s="449"/>
      <c r="ISS414" s="449"/>
      <c r="IST414" s="449"/>
      <c r="ISU414" s="449"/>
      <c r="ISV414" s="449"/>
      <c r="ISW414" s="449"/>
      <c r="ISX414" s="449"/>
      <c r="ISY414" s="449"/>
      <c r="ISZ414" s="449"/>
      <c r="ITA414" s="449"/>
      <c r="ITB414" s="449"/>
      <c r="ITC414" s="449"/>
      <c r="ITD414" s="449"/>
      <c r="ITE414" s="449"/>
      <c r="ITF414" s="449"/>
      <c r="ITG414" s="449"/>
      <c r="ITH414" s="449"/>
      <c r="ITI414" s="449"/>
      <c r="ITJ414" s="449"/>
      <c r="ITK414" s="449"/>
      <c r="ITL414" s="449"/>
      <c r="ITM414" s="449"/>
      <c r="ITN414" s="449"/>
      <c r="ITO414" s="449"/>
      <c r="ITP414" s="449"/>
      <c r="ITQ414" s="449"/>
      <c r="ITR414" s="449"/>
      <c r="ITS414" s="449"/>
      <c r="ITT414" s="449"/>
      <c r="ITU414" s="449"/>
      <c r="ITV414" s="449"/>
      <c r="ITW414" s="449"/>
      <c r="ITX414" s="449"/>
      <c r="ITY414" s="449"/>
      <c r="ITZ414" s="449"/>
      <c r="IUA414" s="449"/>
      <c r="IUB414" s="449"/>
      <c r="IUC414" s="449"/>
      <c r="IUD414" s="449"/>
      <c r="IUE414" s="449"/>
      <c r="IUF414" s="449"/>
      <c r="IUG414" s="449"/>
      <c r="IUH414" s="449"/>
      <c r="IUI414" s="449"/>
      <c r="IUJ414" s="449"/>
      <c r="IUK414" s="449"/>
      <c r="IUL414" s="449"/>
      <c r="IUM414" s="449"/>
      <c r="IUN414" s="449"/>
      <c r="IUO414" s="449"/>
      <c r="IUP414" s="449"/>
      <c r="IUQ414" s="449"/>
      <c r="IUR414" s="449"/>
      <c r="IUS414" s="449"/>
      <c r="IUT414" s="449"/>
      <c r="IUU414" s="449"/>
      <c r="IUV414" s="449"/>
      <c r="IUW414" s="449"/>
      <c r="IUX414" s="449"/>
      <c r="IUY414" s="449"/>
      <c r="IUZ414" s="449"/>
      <c r="IVA414" s="449"/>
      <c r="IVB414" s="449"/>
      <c r="IVC414" s="449"/>
      <c r="IVD414" s="449"/>
      <c r="IVE414" s="449"/>
      <c r="IVF414" s="449"/>
      <c r="IVG414" s="449"/>
      <c r="IVH414" s="449"/>
      <c r="IVI414" s="449"/>
      <c r="IVJ414" s="449"/>
      <c r="IVK414" s="449"/>
      <c r="IVL414" s="449"/>
      <c r="IVM414" s="449"/>
      <c r="IVN414" s="449"/>
      <c r="IVO414" s="449"/>
      <c r="IVP414" s="449"/>
      <c r="IVQ414" s="449"/>
      <c r="IVR414" s="449"/>
      <c r="IVS414" s="449"/>
      <c r="IVT414" s="449"/>
      <c r="IVU414" s="449"/>
      <c r="IVV414" s="449"/>
      <c r="IVW414" s="449"/>
      <c r="IVX414" s="449"/>
      <c r="IVY414" s="449"/>
      <c r="IVZ414" s="449"/>
      <c r="IWA414" s="449"/>
      <c r="IWB414" s="449"/>
      <c r="IWC414" s="449"/>
      <c r="IWD414" s="449"/>
      <c r="IWE414" s="449"/>
      <c r="IWF414" s="449"/>
      <c r="IWG414" s="449"/>
      <c r="IWH414" s="449"/>
      <c r="IWI414" s="449"/>
      <c r="IWJ414" s="449"/>
      <c r="IWK414" s="449"/>
      <c r="IWL414" s="449"/>
      <c r="IWM414" s="449"/>
      <c r="IWN414" s="449"/>
      <c r="IWO414" s="449"/>
      <c r="IWP414" s="449"/>
      <c r="IWQ414" s="449"/>
      <c r="IWR414" s="449"/>
      <c r="IWS414" s="449"/>
      <c r="IWT414" s="449"/>
      <c r="IWU414" s="449"/>
      <c r="IWV414" s="449"/>
      <c r="IWW414" s="449"/>
      <c r="IWX414" s="449"/>
      <c r="IWY414" s="449"/>
      <c r="IWZ414" s="449"/>
      <c r="IXA414" s="449"/>
      <c r="IXB414" s="449"/>
      <c r="IXC414" s="449"/>
      <c r="IXD414" s="449"/>
      <c r="IXE414" s="449"/>
      <c r="IXF414" s="449"/>
      <c r="IXG414" s="449"/>
      <c r="IXH414" s="449"/>
      <c r="IXI414" s="449"/>
      <c r="IXJ414" s="449"/>
      <c r="IXK414" s="449"/>
      <c r="IXL414" s="449"/>
      <c r="IXM414" s="449"/>
      <c r="IXN414" s="449"/>
      <c r="IXO414" s="449"/>
      <c r="IXP414" s="449"/>
      <c r="IXQ414" s="449"/>
      <c r="IXR414" s="449"/>
      <c r="IXS414" s="449"/>
      <c r="IXT414" s="449"/>
      <c r="IXU414" s="449"/>
      <c r="IXV414" s="449"/>
      <c r="IXW414" s="449"/>
      <c r="IXX414" s="449"/>
      <c r="IXY414" s="449"/>
      <c r="IXZ414" s="449"/>
      <c r="IYA414" s="449"/>
      <c r="IYB414" s="449"/>
      <c r="IYC414" s="449"/>
      <c r="IYD414" s="449"/>
      <c r="IYE414" s="449"/>
      <c r="IYF414" s="449"/>
      <c r="IYG414" s="449"/>
      <c r="IYH414" s="449"/>
      <c r="IYI414" s="449"/>
      <c r="IYJ414" s="449"/>
      <c r="IYK414" s="449"/>
      <c r="IYL414" s="449"/>
      <c r="IYM414" s="449"/>
      <c r="IYN414" s="449"/>
      <c r="IYO414" s="449"/>
      <c r="IYP414" s="449"/>
      <c r="IYQ414" s="449"/>
      <c r="IYR414" s="449"/>
      <c r="IYS414" s="449"/>
      <c r="IYT414" s="449"/>
      <c r="IYU414" s="449"/>
      <c r="IYV414" s="449"/>
      <c r="IYW414" s="449"/>
      <c r="IYX414" s="449"/>
      <c r="IYY414" s="449"/>
      <c r="IYZ414" s="449"/>
      <c r="IZA414" s="449"/>
      <c r="IZB414" s="449"/>
      <c r="IZC414" s="449"/>
      <c r="IZD414" s="449"/>
      <c r="IZE414" s="449"/>
      <c r="IZF414" s="449"/>
      <c r="IZG414" s="449"/>
      <c r="IZH414" s="449"/>
      <c r="IZI414" s="449"/>
      <c r="IZJ414" s="449"/>
      <c r="IZK414" s="449"/>
      <c r="IZL414" s="449"/>
      <c r="IZM414" s="449"/>
      <c r="IZN414" s="449"/>
      <c r="IZO414" s="449"/>
      <c r="IZP414" s="449"/>
      <c r="IZQ414" s="449"/>
      <c r="IZR414" s="449"/>
      <c r="IZS414" s="449"/>
      <c r="IZT414" s="449"/>
      <c r="IZU414" s="449"/>
      <c r="IZV414" s="449"/>
      <c r="IZW414" s="449"/>
      <c r="IZX414" s="449"/>
      <c r="IZY414" s="449"/>
      <c r="IZZ414" s="449"/>
      <c r="JAA414" s="449"/>
      <c r="JAB414" s="449"/>
      <c r="JAC414" s="449"/>
      <c r="JAD414" s="449"/>
      <c r="JAE414" s="449"/>
      <c r="JAF414" s="449"/>
      <c r="JAG414" s="449"/>
      <c r="JAH414" s="449"/>
      <c r="JAI414" s="449"/>
      <c r="JAJ414" s="449"/>
      <c r="JAK414" s="449"/>
      <c r="JAL414" s="449"/>
      <c r="JAM414" s="449"/>
      <c r="JAN414" s="449"/>
      <c r="JAO414" s="449"/>
      <c r="JAP414" s="449"/>
      <c r="JAQ414" s="449"/>
      <c r="JAR414" s="449"/>
      <c r="JAS414" s="449"/>
      <c r="JAT414" s="449"/>
      <c r="JAU414" s="449"/>
      <c r="JAV414" s="449"/>
      <c r="JAW414" s="449"/>
      <c r="JAX414" s="449"/>
      <c r="JAY414" s="449"/>
      <c r="JAZ414" s="449"/>
      <c r="JBA414" s="449"/>
      <c r="JBB414" s="449"/>
      <c r="JBC414" s="449"/>
      <c r="JBD414" s="449"/>
      <c r="JBE414" s="449"/>
      <c r="JBF414" s="449"/>
      <c r="JBG414" s="449"/>
      <c r="JBH414" s="449"/>
      <c r="JBI414" s="449"/>
      <c r="JBJ414" s="449"/>
      <c r="JBK414" s="449"/>
      <c r="JBL414" s="449"/>
      <c r="JBM414" s="449"/>
      <c r="JBN414" s="449"/>
      <c r="JBO414" s="449"/>
      <c r="JBP414" s="449"/>
      <c r="JBQ414" s="449"/>
      <c r="JBR414" s="449"/>
      <c r="JBS414" s="449"/>
      <c r="JBT414" s="449"/>
      <c r="JBU414" s="449"/>
      <c r="JBV414" s="449"/>
      <c r="JBW414" s="449"/>
      <c r="JBX414" s="449"/>
      <c r="JBY414" s="449"/>
      <c r="JBZ414" s="449"/>
      <c r="JCA414" s="449"/>
      <c r="JCB414" s="449"/>
      <c r="JCC414" s="449"/>
      <c r="JCD414" s="449"/>
      <c r="JCE414" s="449"/>
      <c r="JCF414" s="449"/>
      <c r="JCG414" s="449"/>
      <c r="JCH414" s="449"/>
      <c r="JCI414" s="449"/>
      <c r="JCJ414" s="449"/>
      <c r="JCK414" s="449"/>
      <c r="JCL414" s="449"/>
      <c r="JCM414" s="449"/>
      <c r="JCN414" s="449"/>
      <c r="JCO414" s="449"/>
      <c r="JCP414" s="449"/>
      <c r="JCQ414" s="449"/>
      <c r="JCR414" s="449"/>
      <c r="JCS414" s="449"/>
      <c r="JCT414" s="449"/>
      <c r="JCU414" s="449"/>
      <c r="JCV414" s="449"/>
      <c r="JCW414" s="449"/>
      <c r="JCX414" s="449"/>
      <c r="JCY414" s="449"/>
      <c r="JCZ414" s="449"/>
      <c r="JDA414" s="449"/>
      <c r="JDB414" s="449"/>
      <c r="JDC414" s="449"/>
      <c r="JDD414" s="449"/>
      <c r="JDE414" s="449"/>
      <c r="JDF414" s="449"/>
      <c r="JDG414" s="449"/>
      <c r="JDH414" s="449"/>
      <c r="JDI414" s="449"/>
      <c r="JDJ414" s="449"/>
      <c r="JDK414" s="449"/>
      <c r="JDL414" s="449"/>
      <c r="JDM414" s="449"/>
      <c r="JDN414" s="449"/>
      <c r="JDO414" s="449"/>
      <c r="JDP414" s="449"/>
      <c r="JDQ414" s="449"/>
      <c r="JDR414" s="449"/>
      <c r="JDS414" s="449"/>
      <c r="JDT414" s="449"/>
      <c r="JDU414" s="449"/>
      <c r="JDV414" s="449"/>
      <c r="JDW414" s="449"/>
      <c r="JDX414" s="449"/>
      <c r="JDY414" s="449"/>
      <c r="JDZ414" s="449"/>
      <c r="JEA414" s="449"/>
      <c r="JEB414" s="449"/>
      <c r="JEC414" s="449"/>
      <c r="JED414" s="449"/>
      <c r="JEE414" s="449"/>
      <c r="JEF414" s="449"/>
      <c r="JEG414" s="449"/>
      <c r="JEH414" s="449"/>
      <c r="JEI414" s="449"/>
      <c r="JEJ414" s="449"/>
      <c r="JEK414" s="449"/>
      <c r="JEL414" s="449"/>
      <c r="JEM414" s="449"/>
      <c r="JEN414" s="449"/>
      <c r="JEO414" s="449"/>
      <c r="JEP414" s="449"/>
      <c r="JEQ414" s="449"/>
      <c r="JER414" s="449"/>
      <c r="JES414" s="449"/>
      <c r="JET414" s="449"/>
      <c r="JEU414" s="449"/>
      <c r="JEV414" s="449"/>
      <c r="JEW414" s="449"/>
      <c r="JEX414" s="449"/>
      <c r="JEY414" s="449"/>
      <c r="JEZ414" s="449"/>
      <c r="JFA414" s="449"/>
      <c r="JFB414" s="449"/>
      <c r="JFC414" s="449"/>
      <c r="JFD414" s="449"/>
      <c r="JFE414" s="449"/>
      <c r="JFF414" s="449"/>
      <c r="JFG414" s="449"/>
      <c r="JFH414" s="449"/>
      <c r="JFI414" s="449"/>
      <c r="JFJ414" s="449"/>
      <c r="JFK414" s="449"/>
      <c r="JFL414" s="449"/>
      <c r="JFM414" s="449"/>
      <c r="JFN414" s="449"/>
      <c r="JFO414" s="449"/>
      <c r="JFP414" s="449"/>
      <c r="JFQ414" s="449"/>
      <c r="JFR414" s="449"/>
      <c r="JFS414" s="449"/>
      <c r="JFT414" s="449"/>
      <c r="JFU414" s="449"/>
      <c r="JFV414" s="449"/>
      <c r="JFW414" s="449"/>
      <c r="JFX414" s="449"/>
      <c r="JFY414" s="449"/>
      <c r="JFZ414" s="449"/>
      <c r="JGA414" s="449"/>
      <c r="JGB414" s="449"/>
      <c r="JGC414" s="449"/>
      <c r="JGD414" s="449"/>
      <c r="JGE414" s="449"/>
      <c r="JGF414" s="449"/>
      <c r="JGG414" s="449"/>
      <c r="JGH414" s="449"/>
      <c r="JGI414" s="449"/>
      <c r="JGJ414" s="449"/>
      <c r="JGK414" s="449"/>
      <c r="JGL414" s="449"/>
      <c r="JGM414" s="449"/>
      <c r="JGN414" s="449"/>
      <c r="JGO414" s="449"/>
      <c r="JGP414" s="449"/>
      <c r="JGQ414" s="449"/>
      <c r="JGR414" s="449"/>
      <c r="JGS414" s="449"/>
      <c r="JGT414" s="449"/>
      <c r="JGU414" s="449"/>
      <c r="JGV414" s="449"/>
      <c r="JGW414" s="449"/>
      <c r="JGX414" s="449"/>
      <c r="JGY414" s="449"/>
      <c r="JGZ414" s="449"/>
      <c r="JHA414" s="449"/>
      <c r="JHB414" s="449"/>
      <c r="JHC414" s="449"/>
      <c r="JHD414" s="449"/>
      <c r="JHE414" s="449"/>
      <c r="JHF414" s="449"/>
      <c r="JHG414" s="449"/>
      <c r="JHH414" s="449"/>
      <c r="JHI414" s="449"/>
      <c r="JHJ414" s="449"/>
      <c r="JHK414" s="449"/>
      <c r="JHL414" s="449"/>
      <c r="JHM414" s="449"/>
      <c r="JHN414" s="449"/>
      <c r="JHO414" s="449"/>
      <c r="JHP414" s="449"/>
      <c r="JHQ414" s="449"/>
      <c r="JHR414" s="449"/>
      <c r="JHS414" s="449"/>
      <c r="JHT414" s="449"/>
      <c r="JHU414" s="449"/>
      <c r="JHV414" s="449"/>
      <c r="JHW414" s="449"/>
      <c r="JHX414" s="449"/>
      <c r="JHY414" s="449"/>
      <c r="JHZ414" s="449"/>
      <c r="JIA414" s="449"/>
      <c r="JIB414" s="449"/>
      <c r="JIC414" s="449"/>
      <c r="JID414" s="449"/>
      <c r="JIE414" s="449"/>
      <c r="JIF414" s="449"/>
      <c r="JIG414" s="449"/>
      <c r="JIH414" s="449"/>
      <c r="JII414" s="449"/>
      <c r="JIJ414" s="449"/>
      <c r="JIK414" s="449"/>
      <c r="JIL414" s="449"/>
      <c r="JIM414" s="449"/>
      <c r="JIN414" s="449"/>
      <c r="JIO414" s="449"/>
      <c r="JIP414" s="449"/>
      <c r="JIQ414" s="449"/>
      <c r="JIR414" s="449"/>
      <c r="JIS414" s="449"/>
      <c r="JIT414" s="449"/>
      <c r="JIU414" s="449"/>
      <c r="JIV414" s="449"/>
      <c r="JIW414" s="449"/>
      <c r="JIX414" s="449"/>
      <c r="JIY414" s="449"/>
      <c r="JIZ414" s="449"/>
      <c r="JJA414" s="449"/>
      <c r="JJB414" s="449"/>
      <c r="JJC414" s="449"/>
      <c r="JJD414" s="449"/>
      <c r="JJE414" s="449"/>
      <c r="JJF414" s="449"/>
      <c r="JJG414" s="449"/>
      <c r="JJH414" s="449"/>
      <c r="JJI414" s="449"/>
      <c r="JJJ414" s="449"/>
      <c r="JJK414" s="449"/>
      <c r="JJL414" s="449"/>
      <c r="JJM414" s="449"/>
      <c r="JJN414" s="449"/>
      <c r="JJO414" s="449"/>
      <c r="JJP414" s="449"/>
      <c r="JJQ414" s="449"/>
      <c r="JJR414" s="449"/>
      <c r="JJS414" s="449"/>
      <c r="JJT414" s="449"/>
      <c r="JJU414" s="449"/>
      <c r="JJV414" s="449"/>
      <c r="JJW414" s="449"/>
      <c r="JJX414" s="449"/>
      <c r="JJY414" s="449"/>
      <c r="JJZ414" s="449"/>
      <c r="JKA414" s="449"/>
      <c r="JKB414" s="449"/>
      <c r="JKC414" s="449"/>
      <c r="JKD414" s="449"/>
      <c r="JKE414" s="449"/>
      <c r="JKF414" s="449"/>
      <c r="JKG414" s="449"/>
      <c r="JKH414" s="449"/>
      <c r="JKI414" s="449"/>
      <c r="JKJ414" s="449"/>
      <c r="JKK414" s="449"/>
      <c r="JKL414" s="449"/>
      <c r="JKM414" s="449"/>
      <c r="JKN414" s="449"/>
      <c r="JKO414" s="449"/>
      <c r="JKP414" s="449"/>
      <c r="JKQ414" s="449"/>
      <c r="JKR414" s="449"/>
      <c r="JKS414" s="449"/>
      <c r="JKT414" s="449"/>
      <c r="JKU414" s="449"/>
      <c r="JKV414" s="449"/>
      <c r="JKW414" s="449"/>
      <c r="JKX414" s="449"/>
      <c r="JKY414" s="449"/>
      <c r="JKZ414" s="449"/>
      <c r="JLA414" s="449"/>
      <c r="JLB414" s="449"/>
      <c r="JLC414" s="449"/>
      <c r="JLD414" s="449"/>
      <c r="JLE414" s="449"/>
      <c r="JLF414" s="449"/>
      <c r="JLG414" s="449"/>
      <c r="JLH414" s="449"/>
      <c r="JLI414" s="449"/>
      <c r="JLJ414" s="449"/>
      <c r="JLK414" s="449"/>
      <c r="JLL414" s="449"/>
      <c r="JLM414" s="449"/>
      <c r="JLN414" s="449"/>
      <c r="JLO414" s="449"/>
      <c r="JLP414" s="449"/>
      <c r="JLQ414" s="449"/>
      <c r="JLR414" s="449"/>
      <c r="JLS414" s="449"/>
      <c r="JLT414" s="449"/>
      <c r="JLU414" s="449"/>
      <c r="JLV414" s="449"/>
      <c r="JLW414" s="449"/>
      <c r="JLX414" s="449"/>
      <c r="JLY414" s="449"/>
      <c r="JLZ414" s="449"/>
      <c r="JMA414" s="449"/>
      <c r="JMB414" s="449"/>
      <c r="JMC414" s="449"/>
      <c r="JMD414" s="449"/>
      <c r="JME414" s="449"/>
      <c r="JMF414" s="449"/>
      <c r="JMG414" s="449"/>
      <c r="JMH414" s="449"/>
      <c r="JMI414" s="449"/>
      <c r="JMJ414" s="449"/>
      <c r="JMK414" s="449"/>
      <c r="JML414" s="449"/>
      <c r="JMM414" s="449"/>
      <c r="JMN414" s="449"/>
      <c r="JMO414" s="449"/>
      <c r="JMP414" s="449"/>
      <c r="JMQ414" s="449"/>
      <c r="JMR414" s="449"/>
      <c r="JMS414" s="449"/>
      <c r="JMT414" s="449"/>
      <c r="JMU414" s="449"/>
      <c r="JMV414" s="449"/>
      <c r="JMW414" s="449"/>
      <c r="JMX414" s="449"/>
      <c r="JMY414" s="449"/>
      <c r="JMZ414" s="449"/>
      <c r="JNA414" s="449"/>
      <c r="JNB414" s="449"/>
      <c r="JNC414" s="449"/>
      <c r="JND414" s="449"/>
      <c r="JNE414" s="449"/>
      <c r="JNF414" s="449"/>
      <c r="JNG414" s="449"/>
      <c r="JNH414" s="449"/>
      <c r="JNI414" s="449"/>
      <c r="JNJ414" s="449"/>
      <c r="JNK414" s="449"/>
      <c r="JNL414" s="449"/>
      <c r="JNM414" s="449"/>
      <c r="JNN414" s="449"/>
      <c r="JNO414" s="449"/>
      <c r="JNP414" s="449"/>
      <c r="JNQ414" s="449"/>
      <c r="JNR414" s="449"/>
      <c r="JNS414" s="449"/>
      <c r="JNT414" s="449"/>
      <c r="JNU414" s="449"/>
      <c r="JNV414" s="449"/>
      <c r="JNW414" s="449"/>
      <c r="JNX414" s="449"/>
      <c r="JNY414" s="449"/>
      <c r="JNZ414" s="449"/>
      <c r="JOA414" s="449"/>
      <c r="JOB414" s="449"/>
      <c r="JOC414" s="449"/>
      <c r="JOD414" s="449"/>
      <c r="JOE414" s="449"/>
      <c r="JOF414" s="449"/>
      <c r="JOG414" s="449"/>
      <c r="JOH414" s="449"/>
      <c r="JOI414" s="449"/>
      <c r="JOJ414" s="449"/>
      <c r="JOK414" s="449"/>
      <c r="JOL414" s="449"/>
      <c r="JOM414" s="449"/>
      <c r="JON414" s="449"/>
      <c r="JOO414" s="449"/>
      <c r="JOP414" s="449"/>
      <c r="JOQ414" s="449"/>
      <c r="JOR414" s="449"/>
      <c r="JOS414" s="449"/>
      <c r="JOT414" s="449"/>
      <c r="JOU414" s="449"/>
      <c r="JOV414" s="449"/>
      <c r="JOW414" s="449"/>
      <c r="JOX414" s="449"/>
      <c r="JOY414" s="449"/>
      <c r="JOZ414" s="449"/>
      <c r="JPA414" s="449"/>
      <c r="JPB414" s="449"/>
      <c r="JPC414" s="449"/>
      <c r="JPD414" s="449"/>
      <c r="JPE414" s="449"/>
      <c r="JPF414" s="449"/>
      <c r="JPG414" s="449"/>
      <c r="JPH414" s="449"/>
      <c r="JPI414" s="449"/>
      <c r="JPJ414" s="449"/>
      <c r="JPK414" s="449"/>
      <c r="JPL414" s="449"/>
      <c r="JPM414" s="449"/>
      <c r="JPN414" s="449"/>
      <c r="JPO414" s="449"/>
      <c r="JPP414" s="449"/>
      <c r="JPQ414" s="449"/>
      <c r="JPR414" s="449"/>
      <c r="JPS414" s="449"/>
      <c r="JPT414" s="449"/>
      <c r="JPU414" s="449"/>
      <c r="JPV414" s="449"/>
      <c r="JPW414" s="449"/>
      <c r="JPX414" s="449"/>
      <c r="JPY414" s="449"/>
      <c r="JPZ414" s="449"/>
      <c r="JQA414" s="449"/>
      <c r="JQB414" s="449"/>
      <c r="JQC414" s="449"/>
      <c r="JQD414" s="449"/>
      <c r="JQE414" s="449"/>
      <c r="JQF414" s="449"/>
      <c r="JQG414" s="449"/>
      <c r="JQH414" s="449"/>
      <c r="JQI414" s="449"/>
      <c r="JQJ414" s="449"/>
      <c r="JQK414" s="449"/>
      <c r="JQL414" s="449"/>
      <c r="JQM414" s="449"/>
      <c r="JQN414" s="449"/>
      <c r="JQO414" s="449"/>
      <c r="JQP414" s="449"/>
      <c r="JQQ414" s="449"/>
      <c r="JQR414" s="449"/>
      <c r="JQS414" s="449"/>
      <c r="JQT414" s="449"/>
      <c r="JQU414" s="449"/>
      <c r="JQV414" s="449"/>
      <c r="JQW414" s="449"/>
      <c r="JQX414" s="449"/>
      <c r="JQY414" s="449"/>
      <c r="JQZ414" s="449"/>
      <c r="JRA414" s="449"/>
      <c r="JRB414" s="449"/>
      <c r="JRC414" s="449"/>
      <c r="JRD414" s="449"/>
      <c r="JRE414" s="449"/>
      <c r="JRF414" s="449"/>
      <c r="JRG414" s="449"/>
      <c r="JRH414" s="449"/>
      <c r="JRI414" s="449"/>
      <c r="JRJ414" s="449"/>
      <c r="JRK414" s="449"/>
      <c r="JRL414" s="449"/>
      <c r="JRM414" s="449"/>
      <c r="JRN414" s="449"/>
      <c r="JRO414" s="449"/>
      <c r="JRP414" s="449"/>
      <c r="JRQ414" s="449"/>
      <c r="JRR414" s="449"/>
      <c r="JRS414" s="449"/>
      <c r="JRT414" s="449"/>
      <c r="JRU414" s="449"/>
      <c r="JRV414" s="449"/>
      <c r="JRW414" s="449"/>
      <c r="JRX414" s="449"/>
      <c r="JRY414" s="449"/>
      <c r="JRZ414" s="449"/>
      <c r="JSA414" s="449"/>
      <c r="JSB414" s="449"/>
      <c r="JSC414" s="449"/>
      <c r="JSD414" s="449"/>
      <c r="JSE414" s="449"/>
      <c r="JSF414" s="449"/>
      <c r="JSG414" s="449"/>
      <c r="JSH414" s="449"/>
      <c r="JSI414" s="449"/>
      <c r="JSJ414" s="449"/>
      <c r="JSK414" s="449"/>
      <c r="JSL414" s="449"/>
      <c r="JSM414" s="449"/>
      <c r="JSN414" s="449"/>
      <c r="JSO414" s="449"/>
      <c r="JSP414" s="449"/>
      <c r="JSQ414" s="449"/>
      <c r="JSR414" s="449"/>
      <c r="JSS414" s="449"/>
      <c r="JST414" s="449"/>
      <c r="JSU414" s="449"/>
      <c r="JSV414" s="449"/>
      <c r="JSW414" s="449"/>
      <c r="JSX414" s="449"/>
      <c r="JSY414" s="449"/>
      <c r="JSZ414" s="449"/>
      <c r="JTA414" s="449"/>
      <c r="JTB414" s="449"/>
      <c r="JTC414" s="449"/>
      <c r="JTD414" s="449"/>
      <c r="JTE414" s="449"/>
      <c r="JTF414" s="449"/>
      <c r="JTG414" s="449"/>
      <c r="JTH414" s="449"/>
      <c r="JTI414" s="449"/>
      <c r="JTJ414" s="449"/>
      <c r="JTK414" s="449"/>
      <c r="JTL414" s="449"/>
      <c r="JTM414" s="449"/>
      <c r="JTN414" s="449"/>
      <c r="JTO414" s="449"/>
      <c r="JTP414" s="449"/>
      <c r="JTQ414" s="449"/>
      <c r="JTR414" s="449"/>
      <c r="JTS414" s="449"/>
      <c r="JTT414" s="449"/>
      <c r="JTU414" s="449"/>
      <c r="JTV414" s="449"/>
      <c r="JTW414" s="449"/>
      <c r="JTX414" s="449"/>
      <c r="JTY414" s="449"/>
      <c r="JTZ414" s="449"/>
      <c r="JUA414" s="449"/>
      <c r="JUB414" s="449"/>
      <c r="JUC414" s="449"/>
      <c r="JUD414" s="449"/>
      <c r="JUE414" s="449"/>
      <c r="JUF414" s="449"/>
      <c r="JUG414" s="449"/>
      <c r="JUH414" s="449"/>
      <c r="JUI414" s="449"/>
      <c r="JUJ414" s="449"/>
      <c r="JUK414" s="449"/>
      <c r="JUL414" s="449"/>
      <c r="JUM414" s="449"/>
      <c r="JUN414" s="449"/>
      <c r="JUO414" s="449"/>
      <c r="JUP414" s="449"/>
      <c r="JUQ414" s="449"/>
      <c r="JUR414" s="449"/>
      <c r="JUS414" s="449"/>
      <c r="JUT414" s="449"/>
      <c r="JUU414" s="449"/>
      <c r="JUV414" s="449"/>
      <c r="JUW414" s="449"/>
      <c r="JUX414" s="449"/>
      <c r="JUY414" s="449"/>
      <c r="JUZ414" s="449"/>
      <c r="JVA414" s="449"/>
      <c r="JVB414" s="449"/>
      <c r="JVC414" s="449"/>
      <c r="JVD414" s="449"/>
      <c r="JVE414" s="449"/>
      <c r="JVF414" s="449"/>
      <c r="JVG414" s="449"/>
      <c r="JVH414" s="449"/>
      <c r="JVI414" s="449"/>
      <c r="JVJ414" s="449"/>
      <c r="JVK414" s="449"/>
      <c r="JVL414" s="449"/>
      <c r="JVM414" s="449"/>
      <c r="JVN414" s="449"/>
      <c r="JVO414" s="449"/>
      <c r="JVP414" s="449"/>
      <c r="JVQ414" s="449"/>
      <c r="JVR414" s="449"/>
      <c r="JVS414" s="449"/>
      <c r="JVT414" s="449"/>
      <c r="JVU414" s="449"/>
      <c r="JVV414" s="449"/>
      <c r="JVW414" s="449"/>
      <c r="JVX414" s="449"/>
      <c r="JVY414" s="449"/>
      <c r="JVZ414" s="449"/>
      <c r="JWA414" s="449"/>
      <c r="JWB414" s="449"/>
      <c r="JWC414" s="449"/>
      <c r="JWD414" s="449"/>
      <c r="JWE414" s="449"/>
      <c r="JWF414" s="449"/>
      <c r="JWG414" s="449"/>
      <c r="JWH414" s="449"/>
      <c r="JWI414" s="449"/>
      <c r="JWJ414" s="449"/>
      <c r="JWK414" s="449"/>
      <c r="JWL414" s="449"/>
      <c r="JWM414" s="449"/>
      <c r="JWN414" s="449"/>
      <c r="JWO414" s="449"/>
      <c r="JWP414" s="449"/>
      <c r="JWQ414" s="449"/>
      <c r="JWR414" s="449"/>
      <c r="JWS414" s="449"/>
      <c r="JWT414" s="449"/>
      <c r="JWU414" s="449"/>
      <c r="JWV414" s="449"/>
      <c r="JWW414" s="449"/>
      <c r="JWX414" s="449"/>
      <c r="JWY414" s="449"/>
      <c r="JWZ414" s="449"/>
      <c r="JXA414" s="449"/>
      <c r="JXB414" s="449"/>
      <c r="JXC414" s="449"/>
      <c r="JXD414" s="449"/>
      <c r="JXE414" s="449"/>
      <c r="JXF414" s="449"/>
      <c r="JXG414" s="449"/>
      <c r="JXH414" s="449"/>
      <c r="JXI414" s="449"/>
      <c r="JXJ414" s="449"/>
      <c r="JXK414" s="449"/>
      <c r="JXL414" s="449"/>
      <c r="JXM414" s="449"/>
      <c r="JXN414" s="449"/>
      <c r="JXO414" s="449"/>
      <c r="JXP414" s="449"/>
      <c r="JXQ414" s="449"/>
      <c r="JXR414" s="449"/>
      <c r="JXS414" s="449"/>
      <c r="JXT414" s="449"/>
      <c r="JXU414" s="449"/>
      <c r="JXV414" s="449"/>
      <c r="JXW414" s="449"/>
      <c r="JXX414" s="449"/>
      <c r="JXY414" s="449"/>
      <c r="JXZ414" s="449"/>
      <c r="JYA414" s="449"/>
      <c r="JYB414" s="449"/>
      <c r="JYC414" s="449"/>
      <c r="JYD414" s="449"/>
      <c r="JYE414" s="449"/>
      <c r="JYF414" s="449"/>
      <c r="JYG414" s="449"/>
      <c r="JYH414" s="449"/>
      <c r="JYI414" s="449"/>
      <c r="JYJ414" s="449"/>
      <c r="JYK414" s="449"/>
      <c r="JYL414" s="449"/>
      <c r="JYM414" s="449"/>
      <c r="JYN414" s="449"/>
      <c r="JYO414" s="449"/>
      <c r="JYP414" s="449"/>
      <c r="JYQ414" s="449"/>
      <c r="JYR414" s="449"/>
      <c r="JYS414" s="449"/>
      <c r="JYT414" s="449"/>
      <c r="JYU414" s="449"/>
      <c r="JYV414" s="449"/>
      <c r="JYW414" s="449"/>
      <c r="JYX414" s="449"/>
      <c r="JYY414" s="449"/>
      <c r="JYZ414" s="449"/>
      <c r="JZA414" s="449"/>
      <c r="JZB414" s="449"/>
      <c r="JZC414" s="449"/>
      <c r="JZD414" s="449"/>
      <c r="JZE414" s="449"/>
      <c r="JZF414" s="449"/>
      <c r="JZG414" s="449"/>
      <c r="JZH414" s="449"/>
      <c r="JZI414" s="449"/>
      <c r="JZJ414" s="449"/>
      <c r="JZK414" s="449"/>
      <c r="JZL414" s="449"/>
      <c r="JZM414" s="449"/>
      <c r="JZN414" s="449"/>
      <c r="JZO414" s="449"/>
      <c r="JZP414" s="449"/>
      <c r="JZQ414" s="449"/>
      <c r="JZR414" s="449"/>
      <c r="JZS414" s="449"/>
      <c r="JZT414" s="449"/>
      <c r="JZU414" s="449"/>
      <c r="JZV414" s="449"/>
      <c r="JZW414" s="449"/>
      <c r="JZX414" s="449"/>
      <c r="JZY414" s="449"/>
      <c r="JZZ414" s="449"/>
      <c r="KAA414" s="449"/>
      <c r="KAB414" s="449"/>
      <c r="KAC414" s="449"/>
      <c r="KAD414" s="449"/>
      <c r="KAE414" s="449"/>
      <c r="KAF414" s="449"/>
      <c r="KAG414" s="449"/>
      <c r="KAH414" s="449"/>
      <c r="KAI414" s="449"/>
      <c r="KAJ414" s="449"/>
      <c r="KAK414" s="449"/>
      <c r="KAL414" s="449"/>
      <c r="KAM414" s="449"/>
      <c r="KAN414" s="449"/>
      <c r="KAO414" s="449"/>
      <c r="KAP414" s="449"/>
      <c r="KAQ414" s="449"/>
      <c r="KAR414" s="449"/>
      <c r="KAS414" s="449"/>
      <c r="KAT414" s="449"/>
      <c r="KAU414" s="449"/>
      <c r="KAV414" s="449"/>
      <c r="KAW414" s="449"/>
      <c r="KAX414" s="449"/>
      <c r="KAY414" s="449"/>
      <c r="KAZ414" s="449"/>
      <c r="KBA414" s="449"/>
      <c r="KBB414" s="449"/>
      <c r="KBC414" s="449"/>
      <c r="KBD414" s="449"/>
      <c r="KBE414" s="449"/>
      <c r="KBF414" s="449"/>
      <c r="KBG414" s="449"/>
      <c r="KBH414" s="449"/>
      <c r="KBI414" s="449"/>
      <c r="KBJ414" s="449"/>
      <c r="KBK414" s="449"/>
      <c r="KBL414" s="449"/>
      <c r="KBM414" s="449"/>
      <c r="KBN414" s="449"/>
      <c r="KBO414" s="449"/>
      <c r="KBP414" s="449"/>
      <c r="KBQ414" s="449"/>
      <c r="KBR414" s="449"/>
      <c r="KBS414" s="449"/>
      <c r="KBT414" s="449"/>
      <c r="KBU414" s="449"/>
      <c r="KBV414" s="449"/>
      <c r="KBW414" s="449"/>
      <c r="KBX414" s="449"/>
      <c r="KBY414" s="449"/>
      <c r="KBZ414" s="449"/>
      <c r="KCA414" s="449"/>
      <c r="KCB414" s="449"/>
      <c r="KCC414" s="449"/>
      <c r="KCD414" s="449"/>
      <c r="KCE414" s="449"/>
      <c r="KCF414" s="449"/>
      <c r="KCG414" s="449"/>
      <c r="KCH414" s="449"/>
      <c r="KCI414" s="449"/>
      <c r="KCJ414" s="449"/>
      <c r="KCK414" s="449"/>
      <c r="KCL414" s="449"/>
      <c r="KCM414" s="449"/>
      <c r="KCN414" s="449"/>
      <c r="KCO414" s="449"/>
      <c r="KCP414" s="449"/>
      <c r="KCQ414" s="449"/>
      <c r="KCR414" s="449"/>
      <c r="KCS414" s="449"/>
      <c r="KCT414" s="449"/>
      <c r="KCU414" s="449"/>
      <c r="KCV414" s="449"/>
      <c r="KCW414" s="449"/>
      <c r="KCX414" s="449"/>
      <c r="KCY414" s="449"/>
      <c r="KCZ414" s="449"/>
      <c r="KDA414" s="449"/>
      <c r="KDB414" s="449"/>
      <c r="KDC414" s="449"/>
      <c r="KDD414" s="449"/>
      <c r="KDE414" s="449"/>
      <c r="KDF414" s="449"/>
      <c r="KDG414" s="449"/>
      <c r="KDH414" s="449"/>
      <c r="KDI414" s="449"/>
      <c r="KDJ414" s="449"/>
      <c r="KDK414" s="449"/>
      <c r="KDL414" s="449"/>
      <c r="KDM414" s="449"/>
      <c r="KDN414" s="449"/>
      <c r="KDO414" s="449"/>
      <c r="KDP414" s="449"/>
      <c r="KDQ414" s="449"/>
      <c r="KDR414" s="449"/>
      <c r="KDS414" s="449"/>
      <c r="KDT414" s="449"/>
      <c r="KDU414" s="449"/>
      <c r="KDV414" s="449"/>
      <c r="KDW414" s="449"/>
      <c r="KDX414" s="449"/>
      <c r="KDY414" s="449"/>
      <c r="KDZ414" s="449"/>
      <c r="KEA414" s="449"/>
      <c r="KEB414" s="449"/>
      <c r="KEC414" s="449"/>
      <c r="KED414" s="449"/>
      <c r="KEE414" s="449"/>
      <c r="KEF414" s="449"/>
      <c r="KEG414" s="449"/>
      <c r="KEH414" s="449"/>
      <c r="KEI414" s="449"/>
      <c r="KEJ414" s="449"/>
      <c r="KEK414" s="449"/>
      <c r="KEL414" s="449"/>
      <c r="KEM414" s="449"/>
      <c r="KEN414" s="449"/>
      <c r="KEO414" s="449"/>
      <c r="KEP414" s="449"/>
      <c r="KEQ414" s="449"/>
      <c r="KER414" s="449"/>
      <c r="KES414" s="449"/>
      <c r="KET414" s="449"/>
      <c r="KEU414" s="449"/>
      <c r="KEV414" s="449"/>
      <c r="KEW414" s="449"/>
      <c r="KEX414" s="449"/>
      <c r="KEY414" s="449"/>
      <c r="KEZ414" s="449"/>
      <c r="KFA414" s="449"/>
      <c r="KFB414" s="449"/>
      <c r="KFC414" s="449"/>
      <c r="KFD414" s="449"/>
      <c r="KFE414" s="449"/>
      <c r="KFF414" s="449"/>
      <c r="KFG414" s="449"/>
      <c r="KFH414" s="449"/>
      <c r="KFI414" s="449"/>
      <c r="KFJ414" s="449"/>
      <c r="KFK414" s="449"/>
      <c r="KFL414" s="449"/>
      <c r="KFM414" s="449"/>
      <c r="KFN414" s="449"/>
      <c r="KFO414" s="449"/>
      <c r="KFP414" s="449"/>
      <c r="KFQ414" s="449"/>
      <c r="KFR414" s="449"/>
      <c r="KFS414" s="449"/>
      <c r="KFT414" s="449"/>
      <c r="KFU414" s="449"/>
      <c r="KFV414" s="449"/>
      <c r="KFW414" s="449"/>
      <c r="KFX414" s="449"/>
      <c r="KFY414" s="449"/>
      <c r="KFZ414" s="449"/>
      <c r="KGA414" s="449"/>
      <c r="KGB414" s="449"/>
      <c r="KGC414" s="449"/>
      <c r="KGD414" s="449"/>
      <c r="KGE414" s="449"/>
      <c r="KGF414" s="449"/>
      <c r="KGG414" s="449"/>
      <c r="KGH414" s="449"/>
      <c r="KGI414" s="449"/>
      <c r="KGJ414" s="449"/>
      <c r="KGK414" s="449"/>
      <c r="KGL414" s="449"/>
      <c r="KGM414" s="449"/>
      <c r="KGN414" s="449"/>
      <c r="KGO414" s="449"/>
      <c r="KGP414" s="449"/>
      <c r="KGQ414" s="449"/>
      <c r="KGR414" s="449"/>
      <c r="KGS414" s="449"/>
      <c r="KGT414" s="449"/>
      <c r="KGU414" s="449"/>
      <c r="KGV414" s="449"/>
      <c r="KGW414" s="449"/>
      <c r="KGX414" s="449"/>
      <c r="KGY414" s="449"/>
      <c r="KGZ414" s="449"/>
      <c r="KHA414" s="449"/>
      <c r="KHB414" s="449"/>
      <c r="KHC414" s="449"/>
      <c r="KHD414" s="449"/>
      <c r="KHE414" s="449"/>
      <c r="KHF414" s="449"/>
      <c r="KHG414" s="449"/>
      <c r="KHH414" s="449"/>
      <c r="KHI414" s="449"/>
      <c r="KHJ414" s="449"/>
      <c r="KHK414" s="449"/>
      <c r="KHL414" s="449"/>
      <c r="KHM414" s="449"/>
      <c r="KHN414" s="449"/>
      <c r="KHO414" s="449"/>
      <c r="KHP414" s="449"/>
      <c r="KHQ414" s="449"/>
      <c r="KHR414" s="449"/>
      <c r="KHS414" s="449"/>
      <c r="KHT414" s="449"/>
      <c r="KHU414" s="449"/>
      <c r="KHV414" s="449"/>
      <c r="KHW414" s="449"/>
      <c r="KHX414" s="449"/>
      <c r="KHY414" s="449"/>
      <c r="KHZ414" s="449"/>
      <c r="KIA414" s="449"/>
      <c r="KIB414" s="449"/>
      <c r="KIC414" s="449"/>
      <c r="KID414" s="449"/>
      <c r="KIE414" s="449"/>
      <c r="KIF414" s="449"/>
      <c r="KIG414" s="449"/>
      <c r="KIH414" s="449"/>
      <c r="KII414" s="449"/>
      <c r="KIJ414" s="449"/>
      <c r="KIK414" s="449"/>
      <c r="KIL414" s="449"/>
      <c r="KIM414" s="449"/>
      <c r="KIN414" s="449"/>
      <c r="KIO414" s="449"/>
      <c r="KIP414" s="449"/>
      <c r="KIQ414" s="449"/>
      <c r="KIR414" s="449"/>
      <c r="KIS414" s="449"/>
      <c r="KIT414" s="449"/>
      <c r="KIU414" s="449"/>
      <c r="KIV414" s="449"/>
      <c r="KIW414" s="449"/>
      <c r="KIX414" s="449"/>
      <c r="KIY414" s="449"/>
      <c r="KIZ414" s="449"/>
      <c r="KJA414" s="449"/>
      <c r="KJB414" s="449"/>
      <c r="KJC414" s="449"/>
      <c r="KJD414" s="449"/>
      <c r="KJE414" s="449"/>
      <c r="KJF414" s="449"/>
      <c r="KJG414" s="449"/>
      <c r="KJH414" s="449"/>
      <c r="KJI414" s="449"/>
      <c r="KJJ414" s="449"/>
      <c r="KJK414" s="449"/>
      <c r="KJL414" s="449"/>
      <c r="KJM414" s="449"/>
      <c r="KJN414" s="449"/>
      <c r="KJO414" s="449"/>
      <c r="KJP414" s="449"/>
      <c r="KJQ414" s="449"/>
      <c r="KJR414" s="449"/>
      <c r="KJS414" s="449"/>
      <c r="KJT414" s="449"/>
      <c r="KJU414" s="449"/>
      <c r="KJV414" s="449"/>
      <c r="KJW414" s="449"/>
      <c r="KJX414" s="449"/>
      <c r="KJY414" s="449"/>
      <c r="KJZ414" s="449"/>
      <c r="KKA414" s="449"/>
      <c r="KKB414" s="449"/>
      <c r="KKC414" s="449"/>
      <c r="KKD414" s="449"/>
      <c r="KKE414" s="449"/>
      <c r="KKF414" s="449"/>
      <c r="KKG414" s="449"/>
      <c r="KKH414" s="449"/>
      <c r="KKI414" s="449"/>
      <c r="KKJ414" s="449"/>
      <c r="KKK414" s="449"/>
      <c r="KKL414" s="449"/>
      <c r="KKM414" s="449"/>
      <c r="KKN414" s="449"/>
      <c r="KKO414" s="449"/>
      <c r="KKP414" s="449"/>
      <c r="KKQ414" s="449"/>
      <c r="KKR414" s="449"/>
      <c r="KKS414" s="449"/>
      <c r="KKT414" s="449"/>
      <c r="KKU414" s="449"/>
      <c r="KKV414" s="449"/>
      <c r="KKW414" s="449"/>
      <c r="KKX414" s="449"/>
      <c r="KKY414" s="449"/>
      <c r="KKZ414" s="449"/>
      <c r="KLA414" s="449"/>
      <c r="KLB414" s="449"/>
      <c r="KLC414" s="449"/>
      <c r="KLD414" s="449"/>
      <c r="KLE414" s="449"/>
      <c r="KLF414" s="449"/>
      <c r="KLG414" s="449"/>
      <c r="KLH414" s="449"/>
      <c r="KLI414" s="449"/>
      <c r="KLJ414" s="449"/>
      <c r="KLK414" s="449"/>
      <c r="KLL414" s="449"/>
      <c r="KLM414" s="449"/>
      <c r="KLN414" s="449"/>
      <c r="KLO414" s="449"/>
      <c r="KLP414" s="449"/>
      <c r="KLQ414" s="449"/>
      <c r="KLR414" s="449"/>
      <c r="KLS414" s="449"/>
      <c r="KLT414" s="449"/>
      <c r="KLU414" s="449"/>
      <c r="KLV414" s="449"/>
      <c r="KLW414" s="449"/>
      <c r="KLX414" s="449"/>
      <c r="KLY414" s="449"/>
      <c r="KLZ414" s="449"/>
      <c r="KMA414" s="449"/>
      <c r="KMB414" s="449"/>
      <c r="KMC414" s="449"/>
      <c r="KMD414" s="449"/>
      <c r="KME414" s="449"/>
      <c r="KMF414" s="449"/>
      <c r="KMG414" s="449"/>
      <c r="KMH414" s="449"/>
      <c r="KMI414" s="449"/>
      <c r="KMJ414" s="449"/>
      <c r="KMK414" s="449"/>
      <c r="KML414" s="449"/>
      <c r="KMM414" s="449"/>
      <c r="KMN414" s="449"/>
      <c r="KMO414" s="449"/>
      <c r="KMP414" s="449"/>
      <c r="KMQ414" s="449"/>
      <c r="KMR414" s="449"/>
      <c r="KMS414" s="449"/>
      <c r="KMT414" s="449"/>
      <c r="KMU414" s="449"/>
      <c r="KMV414" s="449"/>
      <c r="KMW414" s="449"/>
      <c r="KMX414" s="449"/>
      <c r="KMY414" s="449"/>
      <c r="KMZ414" s="449"/>
      <c r="KNA414" s="449"/>
      <c r="KNB414" s="449"/>
      <c r="KNC414" s="449"/>
      <c r="KND414" s="449"/>
      <c r="KNE414" s="449"/>
      <c r="KNF414" s="449"/>
      <c r="KNG414" s="449"/>
      <c r="KNH414" s="449"/>
      <c r="KNI414" s="449"/>
      <c r="KNJ414" s="449"/>
      <c r="KNK414" s="449"/>
      <c r="KNL414" s="449"/>
      <c r="KNM414" s="449"/>
      <c r="KNN414" s="449"/>
      <c r="KNO414" s="449"/>
      <c r="KNP414" s="449"/>
      <c r="KNQ414" s="449"/>
      <c r="KNR414" s="449"/>
      <c r="KNS414" s="449"/>
      <c r="KNT414" s="449"/>
      <c r="KNU414" s="449"/>
      <c r="KNV414" s="449"/>
      <c r="KNW414" s="449"/>
      <c r="KNX414" s="449"/>
      <c r="KNY414" s="449"/>
      <c r="KNZ414" s="449"/>
      <c r="KOA414" s="449"/>
      <c r="KOB414" s="449"/>
      <c r="KOC414" s="449"/>
      <c r="KOD414" s="449"/>
      <c r="KOE414" s="449"/>
      <c r="KOF414" s="449"/>
      <c r="KOG414" s="449"/>
      <c r="KOH414" s="449"/>
      <c r="KOI414" s="449"/>
      <c r="KOJ414" s="449"/>
      <c r="KOK414" s="449"/>
      <c r="KOL414" s="449"/>
      <c r="KOM414" s="449"/>
      <c r="KON414" s="449"/>
      <c r="KOO414" s="449"/>
      <c r="KOP414" s="449"/>
      <c r="KOQ414" s="449"/>
      <c r="KOR414" s="449"/>
      <c r="KOS414" s="449"/>
      <c r="KOT414" s="449"/>
      <c r="KOU414" s="449"/>
      <c r="KOV414" s="449"/>
      <c r="KOW414" s="449"/>
      <c r="KOX414" s="449"/>
      <c r="KOY414" s="449"/>
      <c r="KOZ414" s="449"/>
      <c r="KPA414" s="449"/>
      <c r="KPB414" s="449"/>
      <c r="KPC414" s="449"/>
      <c r="KPD414" s="449"/>
      <c r="KPE414" s="449"/>
      <c r="KPF414" s="449"/>
      <c r="KPG414" s="449"/>
      <c r="KPH414" s="449"/>
      <c r="KPI414" s="449"/>
      <c r="KPJ414" s="449"/>
      <c r="KPK414" s="449"/>
      <c r="KPL414" s="449"/>
      <c r="KPM414" s="449"/>
      <c r="KPN414" s="449"/>
      <c r="KPO414" s="449"/>
      <c r="KPP414" s="449"/>
      <c r="KPQ414" s="449"/>
      <c r="KPR414" s="449"/>
      <c r="KPS414" s="449"/>
      <c r="KPT414" s="449"/>
      <c r="KPU414" s="449"/>
      <c r="KPV414" s="449"/>
      <c r="KPW414" s="449"/>
      <c r="KPX414" s="449"/>
      <c r="KPY414" s="449"/>
      <c r="KPZ414" s="449"/>
      <c r="KQA414" s="449"/>
      <c r="KQB414" s="449"/>
      <c r="KQC414" s="449"/>
      <c r="KQD414" s="449"/>
      <c r="KQE414" s="449"/>
      <c r="KQF414" s="449"/>
      <c r="KQG414" s="449"/>
      <c r="KQH414" s="449"/>
      <c r="KQI414" s="449"/>
      <c r="KQJ414" s="449"/>
      <c r="KQK414" s="449"/>
      <c r="KQL414" s="449"/>
      <c r="KQM414" s="449"/>
      <c r="KQN414" s="449"/>
      <c r="KQO414" s="449"/>
      <c r="KQP414" s="449"/>
      <c r="KQQ414" s="449"/>
      <c r="KQR414" s="449"/>
      <c r="KQS414" s="449"/>
      <c r="KQT414" s="449"/>
      <c r="KQU414" s="449"/>
      <c r="KQV414" s="449"/>
      <c r="KQW414" s="449"/>
      <c r="KQX414" s="449"/>
      <c r="KQY414" s="449"/>
      <c r="KQZ414" s="449"/>
      <c r="KRA414" s="449"/>
      <c r="KRB414" s="449"/>
      <c r="KRC414" s="449"/>
      <c r="KRD414" s="449"/>
      <c r="KRE414" s="449"/>
      <c r="KRF414" s="449"/>
      <c r="KRG414" s="449"/>
      <c r="KRH414" s="449"/>
      <c r="KRI414" s="449"/>
      <c r="KRJ414" s="449"/>
      <c r="KRK414" s="449"/>
      <c r="KRL414" s="449"/>
      <c r="KRM414" s="449"/>
      <c r="KRN414" s="449"/>
      <c r="KRO414" s="449"/>
      <c r="KRP414" s="449"/>
      <c r="KRQ414" s="449"/>
      <c r="KRR414" s="449"/>
      <c r="KRS414" s="449"/>
      <c r="KRT414" s="449"/>
      <c r="KRU414" s="449"/>
      <c r="KRV414" s="449"/>
      <c r="KRW414" s="449"/>
      <c r="KRX414" s="449"/>
      <c r="KRY414" s="449"/>
      <c r="KRZ414" s="449"/>
      <c r="KSA414" s="449"/>
      <c r="KSB414" s="449"/>
      <c r="KSC414" s="449"/>
      <c r="KSD414" s="449"/>
      <c r="KSE414" s="449"/>
      <c r="KSF414" s="449"/>
      <c r="KSG414" s="449"/>
      <c r="KSH414" s="449"/>
      <c r="KSI414" s="449"/>
      <c r="KSJ414" s="449"/>
      <c r="KSK414" s="449"/>
      <c r="KSL414" s="449"/>
      <c r="KSM414" s="449"/>
      <c r="KSN414" s="449"/>
      <c r="KSO414" s="449"/>
      <c r="KSP414" s="449"/>
      <c r="KSQ414" s="449"/>
      <c r="KSR414" s="449"/>
      <c r="KSS414" s="449"/>
      <c r="KST414" s="449"/>
      <c r="KSU414" s="449"/>
      <c r="KSV414" s="449"/>
      <c r="KSW414" s="449"/>
      <c r="KSX414" s="449"/>
      <c r="KSY414" s="449"/>
      <c r="KSZ414" s="449"/>
      <c r="KTA414" s="449"/>
      <c r="KTB414" s="449"/>
      <c r="KTC414" s="449"/>
      <c r="KTD414" s="449"/>
      <c r="KTE414" s="449"/>
      <c r="KTF414" s="449"/>
      <c r="KTG414" s="449"/>
      <c r="KTH414" s="449"/>
      <c r="KTI414" s="449"/>
      <c r="KTJ414" s="449"/>
      <c r="KTK414" s="449"/>
      <c r="KTL414" s="449"/>
      <c r="KTM414" s="449"/>
      <c r="KTN414" s="449"/>
      <c r="KTO414" s="449"/>
      <c r="KTP414" s="449"/>
      <c r="KTQ414" s="449"/>
      <c r="KTR414" s="449"/>
      <c r="KTS414" s="449"/>
      <c r="KTT414" s="449"/>
      <c r="KTU414" s="449"/>
      <c r="KTV414" s="449"/>
      <c r="KTW414" s="449"/>
      <c r="KTX414" s="449"/>
      <c r="KTY414" s="449"/>
      <c r="KTZ414" s="449"/>
      <c r="KUA414" s="449"/>
      <c r="KUB414" s="449"/>
      <c r="KUC414" s="449"/>
      <c r="KUD414" s="449"/>
      <c r="KUE414" s="449"/>
      <c r="KUF414" s="449"/>
      <c r="KUG414" s="449"/>
      <c r="KUH414" s="449"/>
      <c r="KUI414" s="449"/>
      <c r="KUJ414" s="449"/>
      <c r="KUK414" s="449"/>
      <c r="KUL414" s="449"/>
      <c r="KUM414" s="449"/>
      <c r="KUN414" s="449"/>
      <c r="KUO414" s="449"/>
      <c r="KUP414" s="449"/>
      <c r="KUQ414" s="449"/>
      <c r="KUR414" s="449"/>
      <c r="KUS414" s="449"/>
      <c r="KUT414" s="449"/>
      <c r="KUU414" s="449"/>
      <c r="KUV414" s="449"/>
      <c r="KUW414" s="449"/>
      <c r="KUX414" s="449"/>
      <c r="KUY414" s="449"/>
      <c r="KUZ414" s="449"/>
      <c r="KVA414" s="449"/>
      <c r="KVB414" s="449"/>
      <c r="KVC414" s="449"/>
      <c r="KVD414" s="449"/>
      <c r="KVE414" s="449"/>
      <c r="KVF414" s="449"/>
      <c r="KVG414" s="449"/>
      <c r="KVH414" s="449"/>
      <c r="KVI414" s="449"/>
      <c r="KVJ414" s="449"/>
      <c r="KVK414" s="449"/>
      <c r="KVL414" s="449"/>
      <c r="KVM414" s="449"/>
      <c r="KVN414" s="449"/>
      <c r="KVO414" s="449"/>
      <c r="KVP414" s="449"/>
      <c r="KVQ414" s="449"/>
      <c r="KVR414" s="449"/>
      <c r="KVS414" s="449"/>
      <c r="KVT414" s="449"/>
      <c r="KVU414" s="449"/>
      <c r="KVV414" s="449"/>
      <c r="KVW414" s="449"/>
      <c r="KVX414" s="449"/>
      <c r="KVY414" s="449"/>
      <c r="KVZ414" s="449"/>
      <c r="KWA414" s="449"/>
      <c r="KWB414" s="449"/>
      <c r="KWC414" s="449"/>
      <c r="KWD414" s="449"/>
      <c r="KWE414" s="449"/>
      <c r="KWF414" s="449"/>
      <c r="KWG414" s="449"/>
      <c r="KWH414" s="449"/>
      <c r="KWI414" s="449"/>
      <c r="KWJ414" s="449"/>
      <c r="KWK414" s="449"/>
      <c r="KWL414" s="449"/>
      <c r="KWM414" s="449"/>
      <c r="KWN414" s="449"/>
      <c r="KWO414" s="449"/>
      <c r="KWP414" s="449"/>
      <c r="KWQ414" s="449"/>
      <c r="KWR414" s="449"/>
      <c r="KWS414" s="449"/>
      <c r="KWT414" s="449"/>
      <c r="KWU414" s="449"/>
      <c r="KWV414" s="449"/>
      <c r="KWW414" s="449"/>
      <c r="KWX414" s="449"/>
      <c r="KWY414" s="449"/>
      <c r="KWZ414" s="449"/>
      <c r="KXA414" s="449"/>
      <c r="KXB414" s="449"/>
      <c r="KXC414" s="449"/>
      <c r="KXD414" s="449"/>
      <c r="KXE414" s="449"/>
      <c r="KXF414" s="449"/>
      <c r="KXG414" s="449"/>
      <c r="KXH414" s="449"/>
      <c r="KXI414" s="449"/>
      <c r="KXJ414" s="449"/>
      <c r="KXK414" s="449"/>
      <c r="KXL414" s="449"/>
      <c r="KXM414" s="449"/>
      <c r="KXN414" s="449"/>
      <c r="KXO414" s="449"/>
      <c r="KXP414" s="449"/>
      <c r="KXQ414" s="449"/>
      <c r="KXR414" s="449"/>
      <c r="KXS414" s="449"/>
      <c r="KXT414" s="449"/>
      <c r="KXU414" s="449"/>
      <c r="KXV414" s="449"/>
      <c r="KXW414" s="449"/>
      <c r="KXX414" s="449"/>
      <c r="KXY414" s="449"/>
      <c r="KXZ414" s="449"/>
      <c r="KYA414" s="449"/>
      <c r="KYB414" s="449"/>
      <c r="KYC414" s="449"/>
      <c r="KYD414" s="449"/>
      <c r="KYE414" s="449"/>
      <c r="KYF414" s="449"/>
      <c r="KYG414" s="449"/>
      <c r="KYH414" s="449"/>
      <c r="KYI414" s="449"/>
      <c r="KYJ414" s="449"/>
      <c r="KYK414" s="449"/>
      <c r="KYL414" s="449"/>
      <c r="KYM414" s="449"/>
      <c r="KYN414" s="449"/>
      <c r="KYO414" s="449"/>
      <c r="KYP414" s="449"/>
      <c r="KYQ414" s="449"/>
      <c r="KYR414" s="449"/>
      <c r="KYS414" s="449"/>
      <c r="KYT414" s="449"/>
      <c r="KYU414" s="449"/>
      <c r="KYV414" s="449"/>
      <c r="KYW414" s="449"/>
      <c r="KYX414" s="449"/>
      <c r="KYY414" s="449"/>
      <c r="KYZ414" s="449"/>
      <c r="KZA414" s="449"/>
      <c r="KZB414" s="449"/>
      <c r="KZC414" s="449"/>
      <c r="KZD414" s="449"/>
      <c r="KZE414" s="449"/>
      <c r="KZF414" s="449"/>
      <c r="KZG414" s="449"/>
      <c r="KZH414" s="449"/>
      <c r="KZI414" s="449"/>
      <c r="KZJ414" s="449"/>
      <c r="KZK414" s="449"/>
      <c r="KZL414" s="449"/>
      <c r="KZM414" s="449"/>
      <c r="KZN414" s="449"/>
      <c r="KZO414" s="449"/>
      <c r="KZP414" s="449"/>
      <c r="KZQ414" s="449"/>
      <c r="KZR414" s="449"/>
      <c r="KZS414" s="449"/>
      <c r="KZT414" s="449"/>
      <c r="KZU414" s="449"/>
      <c r="KZV414" s="449"/>
      <c r="KZW414" s="449"/>
      <c r="KZX414" s="449"/>
      <c r="KZY414" s="449"/>
      <c r="KZZ414" s="449"/>
      <c r="LAA414" s="449"/>
      <c r="LAB414" s="449"/>
      <c r="LAC414" s="449"/>
      <c r="LAD414" s="449"/>
      <c r="LAE414" s="449"/>
      <c r="LAF414" s="449"/>
      <c r="LAG414" s="449"/>
      <c r="LAH414" s="449"/>
      <c r="LAI414" s="449"/>
      <c r="LAJ414" s="449"/>
      <c r="LAK414" s="449"/>
      <c r="LAL414" s="449"/>
      <c r="LAM414" s="449"/>
      <c r="LAN414" s="449"/>
      <c r="LAO414" s="449"/>
      <c r="LAP414" s="449"/>
      <c r="LAQ414" s="449"/>
      <c r="LAR414" s="449"/>
      <c r="LAS414" s="449"/>
      <c r="LAT414" s="449"/>
      <c r="LAU414" s="449"/>
      <c r="LAV414" s="449"/>
      <c r="LAW414" s="449"/>
      <c r="LAX414" s="449"/>
      <c r="LAY414" s="449"/>
      <c r="LAZ414" s="449"/>
      <c r="LBA414" s="449"/>
      <c r="LBB414" s="449"/>
      <c r="LBC414" s="449"/>
      <c r="LBD414" s="449"/>
      <c r="LBE414" s="449"/>
      <c r="LBF414" s="449"/>
      <c r="LBG414" s="449"/>
      <c r="LBH414" s="449"/>
      <c r="LBI414" s="449"/>
      <c r="LBJ414" s="449"/>
      <c r="LBK414" s="449"/>
      <c r="LBL414" s="449"/>
      <c r="LBM414" s="449"/>
      <c r="LBN414" s="449"/>
      <c r="LBO414" s="449"/>
      <c r="LBP414" s="449"/>
      <c r="LBQ414" s="449"/>
      <c r="LBR414" s="449"/>
      <c r="LBS414" s="449"/>
      <c r="LBT414" s="449"/>
      <c r="LBU414" s="449"/>
      <c r="LBV414" s="449"/>
      <c r="LBW414" s="449"/>
      <c r="LBX414" s="449"/>
      <c r="LBY414" s="449"/>
      <c r="LBZ414" s="449"/>
      <c r="LCA414" s="449"/>
      <c r="LCB414" s="449"/>
      <c r="LCC414" s="449"/>
      <c r="LCD414" s="449"/>
      <c r="LCE414" s="449"/>
      <c r="LCF414" s="449"/>
      <c r="LCG414" s="449"/>
      <c r="LCH414" s="449"/>
      <c r="LCI414" s="449"/>
      <c r="LCJ414" s="449"/>
      <c r="LCK414" s="449"/>
      <c r="LCL414" s="449"/>
      <c r="LCM414" s="449"/>
      <c r="LCN414" s="449"/>
      <c r="LCO414" s="449"/>
      <c r="LCP414" s="449"/>
      <c r="LCQ414" s="449"/>
      <c r="LCR414" s="449"/>
      <c r="LCS414" s="449"/>
      <c r="LCT414" s="449"/>
      <c r="LCU414" s="449"/>
      <c r="LCV414" s="449"/>
      <c r="LCW414" s="449"/>
      <c r="LCX414" s="449"/>
      <c r="LCY414" s="449"/>
      <c r="LCZ414" s="449"/>
      <c r="LDA414" s="449"/>
      <c r="LDB414" s="449"/>
      <c r="LDC414" s="449"/>
      <c r="LDD414" s="449"/>
      <c r="LDE414" s="449"/>
      <c r="LDF414" s="449"/>
      <c r="LDG414" s="449"/>
      <c r="LDH414" s="449"/>
      <c r="LDI414" s="449"/>
      <c r="LDJ414" s="449"/>
      <c r="LDK414" s="449"/>
      <c r="LDL414" s="449"/>
      <c r="LDM414" s="449"/>
      <c r="LDN414" s="449"/>
      <c r="LDO414" s="449"/>
      <c r="LDP414" s="449"/>
      <c r="LDQ414" s="449"/>
      <c r="LDR414" s="449"/>
      <c r="LDS414" s="449"/>
      <c r="LDT414" s="449"/>
      <c r="LDU414" s="449"/>
      <c r="LDV414" s="449"/>
      <c r="LDW414" s="449"/>
      <c r="LDX414" s="449"/>
      <c r="LDY414" s="449"/>
      <c r="LDZ414" s="449"/>
      <c r="LEA414" s="449"/>
      <c r="LEB414" s="449"/>
      <c r="LEC414" s="449"/>
      <c r="LED414" s="449"/>
      <c r="LEE414" s="449"/>
      <c r="LEF414" s="449"/>
      <c r="LEG414" s="449"/>
      <c r="LEH414" s="449"/>
      <c r="LEI414" s="449"/>
      <c r="LEJ414" s="449"/>
      <c r="LEK414" s="449"/>
      <c r="LEL414" s="449"/>
      <c r="LEM414" s="449"/>
      <c r="LEN414" s="449"/>
      <c r="LEO414" s="449"/>
      <c r="LEP414" s="449"/>
      <c r="LEQ414" s="449"/>
      <c r="LER414" s="449"/>
      <c r="LES414" s="449"/>
      <c r="LET414" s="449"/>
      <c r="LEU414" s="449"/>
      <c r="LEV414" s="449"/>
      <c r="LEW414" s="449"/>
      <c r="LEX414" s="449"/>
      <c r="LEY414" s="449"/>
      <c r="LEZ414" s="449"/>
      <c r="LFA414" s="449"/>
      <c r="LFB414" s="449"/>
      <c r="LFC414" s="449"/>
      <c r="LFD414" s="449"/>
      <c r="LFE414" s="449"/>
      <c r="LFF414" s="449"/>
      <c r="LFG414" s="449"/>
      <c r="LFH414" s="449"/>
      <c r="LFI414" s="449"/>
      <c r="LFJ414" s="449"/>
      <c r="LFK414" s="449"/>
      <c r="LFL414" s="449"/>
      <c r="LFM414" s="449"/>
      <c r="LFN414" s="449"/>
      <c r="LFO414" s="449"/>
      <c r="LFP414" s="449"/>
      <c r="LFQ414" s="449"/>
      <c r="LFR414" s="449"/>
      <c r="LFS414" s="449"/>
      <c r="LFT414" s="449"/>
      <c r="LFU414" s="449"/>
      <c r="LFV414" s="449"/>
      <c r="LFW414" s="449"/>
      <c r="LFX414" s="449"/>
      <c r="LFY414" s="449"/>
      <c r="LFZ414" s="449"/>
      <c r="LGA414" s="449"/>
      <c r="LGB414" s="449"/>
      <c r="LGC414" s="449"/>
      <c r="LGD414" s="449"/>
      <c r="LGE414" s="449"/>
      <c r="LGF414" s="449"/>
      <c r="LGG414" s="449"/>
      <c r="LGH414" s="449"/>
      <c r="LGI414" s="449"/>
      <c r="LGJ414" s="449"/>
      <c r="LGK414" s="449"/>
      <c r="LGL414" s="449"/>
      <c r="LGM414" s="449"/>
      <c r="LGN414" s="449"/>
      <c r="LGO414" s="449"/>
      <c r="LGP414" s="449"/>
      <c r="LGQ414" s="449"/>
      <c r="LGR414" s="449"/>
      <c r="LGS414" s="449"/>
      <c r="LGT414" s="449"/>
      <c r="LGU414" s="449"/>
      <c r="LGV414" s="449"/>
      <c r="LGW414" s="449"/>
      <c r="LGX414" s="449"/>
      <c r="LGY414" s="449"/>
      <c r="LGZ414" s="449"/>
      <c r="LHA414" s="449"/>
      <c r="LHB414" s="449"/>
      <c r="LHC414" s="449"/>
      <c r="LHD414" s="449"/>
      <c r="LHE414" s="449"/>
      <c r="LHF414" s="449"/>
      <c r="LHG414" s="449"/>
      <c r="LHH414" s="449"/>
      <c r="LHI414" s="449"/>
      <c r="LHJ414" s="449"/>
      <c r="LHK414" s="449"/>
      <c r="LHL414" s="449"/>
      <c r="LHM414" s="449"/>
      <c r="LHN414" s="449"/>
      <c r="LHO414" s="449"/>
      <c r="LHP414" s="449"/>
      <c r="LHQ414" s="449"/>
      <c r="LHR414" s="449"/>
      <c r="LHS414" s="449"/>
      <c r="LHT414" s="449"/>
      <c r="LHU414" s="449"/>
      <c r="LHV414" s="449"/>
      <c r="LHW414" s="449"/>
      <c r="LHX414" s="449"/>
      <c r="LHY414" s="449"/>
      <c r="LHZ414" s="449"/>
      <c r="LIA414" s="449"/>
      <c r="LIB414" s="449"/>
      <c r="LIC414" s="449"/>
      <c r="LID414" s="449"/>
      <c r="LIE414" s="449"/>
      <c r="LIF414" s="449"/>
      <c r="LIG414" s="449"/>
      <c r="LIH414" s="449"/>
      <c r="LII414" s="449"/>
      <c r="LIJ414" s="449"/>
      <c r="LIK414" s="449"/>
      <c r="LIL414" s="449"/>
      <c r="LIM414" s="449"/>
      <c r="LIN414" s="449"/>
      <c r="LIO414" s="449"/>
      <c r="LIP414" s="449"/>
      <c r="LIQ414" s="449"/>
      <c r="LIR414" s="449"/>
      <c r="LIS414" s="449"/>
      <c r="LIT414" s="449"/>
      <c r="LIU414" s="449"/>
      <c r="LIV414" s="449"/>
      <c r="LIW414" s="449"/>
      <c r="LIX414" s="449"/>
      <c r="LIY414" s="449"/>
      <c r="LIZ414" s="449"/>
      <c r="LJA414" s="449"/>
      <c r="LJB414" s="449"/>
      <c r="LJC414" s="449"/>
      <c r="LJD414" s="449"/>
      <c r="LJE414" s="449"/>
      <c r="LJF414" s="449"/>
      <c r="LJG414" s="449"/>
      <c r="LJH414" s="449"/>
      <c r="LJI414" s="449"/>
      <c r="LJJ414" s="449"/>
      <c r="LJK414" s="449"/>
      <c r="LJL414" s="449"/>
      <c r="LJM414" s="449"/>
      <c r="LJN414" s="449"/>
      <c r="LJO414" s="449"/>
      <c r="LJP414" s="449"/>
      <c r="LJQ414" s="449"/>
      <c r="LJR414" s="449"/>
      <c r="LJS414" s="449"/>
      <c r="LJT414" s="449"/>
      <c r="LJU414" s="449"/>
      <c r="LJV414" s="449"/>
      <c r="LJW414" s="449"/>
      <c r="LJX414" s="449"/>
      <c r="LJY414" s="449"/>
      <c r="LJZ414" s="449"/>
      <c r="LKA414" s="449"/>
      <c r="LKB414" s="449"/>
      <c r="LKC414" s="449"/>
      <c r="LKD414" s="449"/>
      <c r="LKE414" s="449"/>
      <c r="LKF414" s="449"/>
      <c r="LKG414" s="449"/>
      <c r="LKH414" s="449"/>
      <c r="LKI414" s="449"/>
      <c r="LKJ414" s="449"/>
      <c r="LKK414" s="449"/>
      <c r="LKL414" s="449"/>
      <c r="LKM414" s="449"/>
      <c r="LKN414" s="449"/>
      <c r="LKO414" s="449"/>
      <c r="LKP414" s="449"/>
      <c r="LKQ414" s="449"/>
      <c r="LKR414" s="449"/>
      <c r="LKS414" s="449"/>
      <c r="LKT414" s="449"/>
      <c r="LKU414" s="449"/>
      <c r="LKV414" s="449"/>
      <c r="LKW414" s="449"/>
      <c r="LKX414" s="449"/>
      <c r="LKY414" s="449"/>
      <c r="LKZ414" s="449"/>
      <c r="LLA414" s="449"/>
      <c r="LLB414" s="449"/>
      <c r="LLC414" s="449"/>
      <c r="LLD414" s="449"/>
      <c r="LLE414" s="449"/>
      <c r="LLF414" s="449"/>
      <c r="LLG414" s="449"/>
      <c r="LLH414" s="449"/>
      <c r="LLI414" s="449"/>
      <c r="LLJ414" s="449"/>
      <c r="LLK414" s="449"/>
      <c r="LLL414" s="449"/>
      <c r="LLM414" s="449"/>
      <c r="LLN414" s="449"/>
      <c r="LLO414" s="449"/>
      <c r="LLP414" s="449"/>
      <c r="LLQ414" s="449"/>
      <c r="LLR414" s="449"/>
      <c r="LLS414" s="449"/>
      <c r="LLT414" s="449"/>
      <c r="LLU414" s="449"/>
      <c r="LLV414" s="449"/>
      <c r="LLW414" s="449"/>
      <c r="LLX414" s="449"/>
      <c r="LLY414" s="449"/>
      <c r="LLZ414" s="449"/>
      <c r="LMA414" s="449"/>
      <c r="LMB414" s="449"/>
      <c r="LMC414" s="449"/>
      <c r="LMD414" s="449"/>
      <c r="LME414" s="449"/>
      <c r="LMF414" s="449"/>
      <c r="LMG414" s="449"/>
      <c r="LMH414" s="449"/>
      <c r="LMI414" s="449"/>
      <c r="LMJ414" s="449"/>
      <c r="LMK414" s="449"/>
      <c r="LML414" s="449"/>
      <c r="LMM414" s="449"/>
      <c r="LMN414" s="449"/>
      <c r="LMO414" s="449"/>
      <c r="LMP414" s="449"/>
      <c r="LMQ414" s="449"/>
      <c r="LMR414" s="449"/>
      <c r="LMS414" s="449"/>
      <c r="LMT414" s="449"/>
      <c r="LMU414" s="449"/>
      <c r="LMV414" s="449"/>
      <c r="LMW414" s="449"/>
      <c r="LMX414" s="449"/>
      <c r="LMY414" s="449"/>
      <c r="LMZ414" s="449"/>
      <c r="LNA414" s="449"/>
      <c r="LNB414" s="449"/>
      <c r="LNC414" s="449"/>
      <c r="LND414" s="449"/>
      <c r="LNE414" s="449"/>
      <c r="LNF414" s="449"/>
      <c r="LNG414" s="449"/>
      <c r="LNH414" s="449"/>
      <c r="LNI414" s="449"/>
      <c r="LNJ414" s="449"/>
      <c r="LNK414" s="449"/>
      <c r="LNL414" s="449"/>
      <c r="LNM414" s="449"/>
      <c r="LNN414" s="449"/>
      <c r="LNO414" s="449"/>
      <c r="LNP414" s="449"/>
      <c r="LNQ414" s="449"/>
      <c r="LNR414" s="449"/>
      <c r="LNS414" s="449"/>
      <c r="LNT414" s="449"/>
      <c r="LNU414" s="449"/>
      <c r="LNV414" s="449"/>
      <c r="LNW414" s="449"/>
      <c r="LNX414" s="449"/>
      <c r="LNY414" s="449"/>
      <c r="LNZ414" s="449"/>
      <c r="LOA414" s="449"/>
      <c r="LOB414" s="449"/>
      <c r="LOC414" s="449"/>
      <c r="LOD414" s="449"/>
      <c r="LOE414" s="449"/>
      <c r="LOF414" s="449"/>
      <c r="LOG414" s="449"/>
      <c r="LOH414" s="449"/>
      <c r="LOI414" s="449"/>
      <c r="LOJ414" s="449"/>
      <c r="LOK414" s="449"/>
      <c r="LOL414" s="449"/>
      <c r="LOM414" s="449"/>
      <c r="LON414" s="449"/>
      <c r="LOO414" s="449"/>
      <c r="LOP414" s="449"/>
      <c r="LOQ414" s="449"/>
      <c r="LOR414" s="449"/>
      <c r="LOS414" s="449"/>
      <c r="LOT414" s="449"/>
      <c r="LOU414" s="449"/>
      <c r="LOV414" s="449"/>
      <c r="LOW414" s="449"/>
      <c r="LOX414" s="449"/>
      <c r="LOY414" s="449"/>
      <c r="LOZ414" s="449"/>
      <c r="LPA414" s="449"/>
      <c r="LPB414" s="449"/>
      <c r="LPC414" s="449"/>
      <c r="LPD414" s="449"/>
      <c r="LPE414" s="449"/>
      <c r="LPF414" s="449"/>
      <c r="LPG414" s="449"/>
      <c r="LPH414" s="449"/>
      <c r="LPI414" s="449"/>
      <c r="LPJ414" s="449"/>
      <c r="LPK414" s="449"/>
      <c r="LPL414" s="449"/>
      <c r="LPM414" s="449"/>
      <c r="LPN414" s="449"/>
      <c r="LPO414" s="449"/>
      <c r="LPP414" s="449"/>
      <c r="LPQ414" s="449"/>
      <c r="LPR414" s="449"/>
      <c r="LPS414" s="449"/>
      <c r="LPT414" s="449"/>
      <c r="LPU414" s="449"/>
      <c r="LPV414" s="449"/>
      <c r="LPW414" s="449"/>
      <c r="LPX414" s="449"/>
      <c r="LPY414" s="449"/>
      <c r="LPZ414" s="449"/>
      <c r="LQA414" s="449"/>
      <c r="LQB414" s="449"/>
      <c r="LQC414" s="449"/>
      <c r="LQD414" s="449"/>
      <c r="LQE414" s="449"/>
      <c r="LQF414" s="449"/>
      <c r="LQG414" s="449"/>
      <c r="LQH414" s="449"/>
      <c r="LQI414" s="449"/>
      <c r="LQJ414" s="449"/>
      <c r="LQK414" s="449"/>
      <c r="LQL414" s="449"/>
      <c r="LQM414" s="449"/>
      <c r="LQN414" s="449"/>
      <c r="LQO414" s="449"/>
      <c r="LQP414" s="449"/>
      <c r="LQQ414" s="449"/>
      <c r="LQR414" s="449"/>
      <c r="LQS414" s="449"/>
      <c r="LQT414" s="449"/>
      <c r="LQU414" s="449"/>
      <c r="LQV414" s="449"/>
      <c r="LQW414" s="449"/>
      <c r="LQX414" s="449"/>
      <c r="LQY414" s="449"/>
      <c r="LQZ414" s="449"/>
      <c r="LRA414" s="449"/>
      <c r="LRB414" s="449"/>
      <c r="LRC414" s="449"/>
      <c r="LRD414" s="449"/>
      <c r="LRE414" s="449"/>
      <c r="LRF414" s="449"/>
      <c r="LRG414" s="449"/>
      <c r="LRH414" s="449"/>
      <c r="LRI414" s="449"/>
      <c r="LRJ414" s="449"/>
      <c r="LRK414" s="449"/>
      <c r="LRL414" s="449"/>
      <c r="LRM414" s="449"/>
      <c r="LRN414" s="449"/>
      <c r="LRO414" s="449"/>
      <c r="LRP414" s="449"/>
      <c r="LRQ414" s="449"/>
      <c r="LRR414" s="449"/>
      <c r="LRS414" s="449"/>
      <c r="LRT414" s="449"/>
      <c r="LRU414" s="449"/>
      <c r="LRV414" s="449"/>
      <c r="LRW414" s="449"/>
      <c r="LRX414" s="449"/>
      <c r="LRY414" s="449"/>
      <c r="LRZ414" s="449"/>
      <c r="LSA414" s="449"/>
      <c r="LSB414" s="449"/>
      <c r="LSC414" s="449"/>
      <c r="LSD414" s="449"/>
      <c r="LSE414" s="449"/>
      <c r="LSF414" s="449"/>
      <c r="LSG414" s="449"/>
      <c r="LSH414" s="449"/>
      <c r="LSI414" s="449"/>
      <c r="LSJ414" s="449"/>
      <c r="LSK414" s="449"/>
      <c r="LSL414" s="449"/>
      <c r="LSM414" s="449"/>
      <c r="LSN414" s="449"/>
      <c r="LSO414" s="449"/>
      <c r="LSP414" s="449"/>
      <c r="LSQ414" s="449"/>
      <c r="LSR414" s="449"/>
      <c r="LSS414" s="449"/>
      <c r="LST414" s="449"/>
      <c r="LSU414" s="449"/>
      <c r="LSV414" s="449"/>
      <c r="LSW414" s="449"/>
      <c r="LSX414" s="449"/>
      <c r="LSY414" s="449"/>
      <c r="LSZ414" s="449"/>
      <c r="LTA414" s="449"/>
      <c r="LTB414" s="449"/>
      <c r="LTC414" s="449"/>
      <c r="LTD414" s="449"/>
      <c r="LTE414" s="449"/>
      <c r="LTF414" s="449"/>
      <c r="LTG414" s="449"/>
      <c r="LTH414" s="449"/>
      <c r="LTI414" s="449"/>
      <c r="LTJ414" s="449"/>
      <c r="LTK414" s="449"/>
      <c r="LTL414" s="449"/>
      <c r="LTM414" s="449"/>
      <c r="LTN414" s="449"/>
      <c r="LTO414" s="449"/>
      <c r="LTP414" s="449"/>
      <c r="LTQ414" s="449"/>
      <c r="LTR414" s="449"/>
      <c r="LTS414" s="449"/>
      <c r="LTT414" s="449"/>
      <c r="LTU414" s="449"/>
      <c r="LTV414" s="449"/>
      <c r="LTW414" s="449"/>
      <c r="LTX414" s="449"/>
      <c r="LTY414" s="449"/>
      <c r="LTZ414" s="449"/>
      <c r="LUA414" s="449"/>
      <c r="LUB414" s="449"/>
      <c r="LUC414" s="449"/>
      <c r="LUD414" s="449"/>
      <c r="LUE414" s="449"/>
      <c r="LUF414" s="449"/>
      <c r="LUG414" s="449"/>
      <c r="LUH414" s="449"/>
      <c r="LUI414" s="449"/>
      <c r="LUJ414" s="449"/>
      <c r="LUK414" s="449"/>
      <c r="LUL414" s="449"/>
      <c r="LUM414" s="449"/>
      <c r="LUN414" s="449"/>
      <c r="LUO414" s="449"/>
      <c r="LUP414" s="449"/>
      <c r="LUQ414" s="449"/>
      <c r="LUR414" s="449"/>
      <c r="LUS414" s="449"/>
      <c r="LUT414" s="449"/>
      <c r="LUU414" s="449"/>
      <c r="LUV414" s="449"/>
      <c r="LUW414" s="449"/>
      <c r="LUX414" s="449"/>
      <c r="LUY414" s="449"/>
      <c r="LUZ414" s="449"/>
      <c r="LVA414" s="449"/>
      <c r="LVB414" s="449"/>
      <c r="LVC414" s="449"/>
      <c r="LVD414" s="449"/>
      <c r="LVE414" s="449"/>
      <c r="LVF414" s="449"/>
      <c r="LVG414" s="449"/>
      <c r="LVH414" s="449"/>
      <c r="LVI414" s="449"/>
      <c r="LVJ414" s="449"/>
      <c r="LVK414" s="449"/>
      <c r="LVL414" s="449"/>
      <c r="LVM414" s="449"/>
      <c r="LVN414" s="449"/>
      <c r="LVO414" s="449"/>
      <c r="LVP414" s="449"/>
      <c r="LVQ414" s="449"/>
      <c r="LVR414" s="449"/>
      <c r="LVS414" s="449"/>
      <c r="LVT414" s="449"/>
      <c r="LVU414" s="449"/>
      <c r="LVV414" s="449"/>
      <c r="LVW414" s="449"/>
      <c r="LVX414" s="449"/>
      <c r="LVY414" s="449"/>
      <c r="LVZ414" s="449"/>
      <c r="LWA414" s="449"/>
      <c r="LWB414" s="449"/>
      <c r="LWC414" s="449"/>
      <c r="LWD414" s="449"/>
      <c r="LWE414" s="449"/>
      <c r="LWF414" s="449"/>
      <c r="LWG414" s="449"/>
      <c r="LWH414" s="449"/>
      <c r="LWI414" s="449"/>
      <c r="LWJ414" s="449"/>
      <c r="LWK414" s="449"/>
      <c r="LWL414" s="449"/>
      <c r="LWM414" s="449"/>
      <c r="LWN414" s="449"/>
      <c r="LWO414" s="449"/>
      <c r="LWP414" s="449"/>
      <c r="LWQ414" s="449"/>
      <c r="LWR414" s="449"/>
      <c r="LWS414" s="449"/>
      <c r="LWT414" s="449"/>
      <c r="LWU414" s="449"/>
      <c r="LWV414" s="449"/>
      <c r="LWW414" s="449"/>
      <c r="LWX414" s="449"/>
      <c r="LWY414" s="449"/>
      <c r="LWZ414" s="449"/>
      <c r="LXA414" s="449"/>
      <c r="LXB414" s="449"/>
      <c r="LXC414" s="449"/>
      <c r="LXD414" s="449"/>
      <c r="LXE414" s="449"/>
      <c r="LXF414" s="449"/>
      <c r="LXG414" s="449"/>
      <c r="LXH414" s="449"/>
      <c r="LXI414" s="449"/>
      <c r="LXJ414" s="449"/>
      <c r="LXK414" s="449"/>
      <c r="LXL414" s="449"/>
      <c r="LXM414" s="449"/>
      <c r="LXN414" s="449"/>
      <c r="LXO414" s="449"/>
      <c r="LXP414" s="449"/>
      <c r="LXQ414" s="449"/>
      <c r="LXR414" s="449"/>
      <c r="LXS414" s="449"/>
      <c r="LXT414" s="449"/>
      <c r="LXU414" s="449"/>
      <c r="LXV414" s="449"/>
      <c r="LXW414" s="449"/>
      <c r="LXX414" s="449"/>
      <c r="LXY414" s="449"/>
      <c r="LXZ414" s="449"/>
      <c r="LYA414" s="449"/>
      <c r="LYB414" s="449"/>
      <c r="LYC414" s="449"/>
      <c r="LYD414" s="449"/>
      <c r="LYE414" s="449"/>
      <c r="LYF414" s="449"/>
      <c r="LYG414" s="449"/>
      <c r="LYH414" s="449"/>
      <c r="LYI414" s="449"/>
      <c r="LYJ414" s="449"/>
      <c r="LYK414" s="449"/>
      <c r="LYL414" s="449"/>
      <c r="LYM414" s="449"/>
      <c r="LYN414" s="449"/>
      <c r="LYO414" s="449"/>
      <c r="LYP414" s="449"/>
      <c r="LYQ414" s="449"/>
      <c r="LYR414" s="449"/>
      <c r="LYS414" s="449"/>
      <c r="LYT414" s="449"/>
      <c r="LYU414" s="449"/>
      <c r="LYV414" s="449"/>
      <c r="LYW414" s="449"/>
      <c r="LYX414" s="449"/>
      <c r="LYY414" s="449"/>
      <c r="LYZ414" s="449"/>
      <c r="LZA414" s="449"/>
      <c r="LZB414" s="449"/>
      <c r="LZC414" s="449"/>
      <c r="LZD414" s="449"/>
      <c r="LZE414" s="449"/>
      <c r="LZF414" s="449"/>
      <c r="LZG414" s="449"/>
      <c r="LZH414" s="449"/>
      <c r="LZI414" s="449"/>
      <c r="LZJ414" s="449"/>
      <c r="LZK414" s="449"/>
      <c r="LZL414" s="449"/>
      <c r="LZM414" s="449"/>
      <c r="LZN414" s="449"/>
      <c r="LZO414" s="449"/>
      <c r="LZP414" s="449"/>
      <c r="LZQ414" s="449"/>
      <c r="LZR414" s="449"/>
      <c r="LZS414" s="449"/>
      <c r="LZT414" s="449"/>
      <c r="LZU414" s="449"/>
      <c r="LZV414" s="449"/>
      <c r="LZW414" s="449"/>
      <c r="LZX414" s="449"/>
      <c r="LZY414" s="449"/>
      <c r="LZZ414" s="449"/>
      <c r="MAA414" s="449"/>
      <c r="MAB414" s="449"/>
      <c r="MAC414" s="449"/>
      <c r="MAD414" s="449"/>
      <c r="MAE414" s="449"/>
      <c r="MAF414" s="449"/>
      <c r="MAG414" s="449"/>
      <c r="MAH414" s="449"/>
      <c r="MAI414" s="449"/>
      <c r="MAJ414" s="449"/>
      <c r="MAK414" s="449"/>
      <c r="MAL414" s="449"/>
      <c r="MAM414" s="449"/>
      <c r="MAN414" s="449"/>
      <c r="MAO414" s="449"/>
      <c r="MAP414" s="449"/>
      <c r="MAQ414" s="449"/>
      <c r="MAR414" s="449"/>
      <c r="MAS414" s="449"/>
      <c r="MAT414" s="449"/>
      <c r="MAU414" s="449"/>
      <c r="MAV414" s="449"/>
      <c r="MAW414" s="449"/>
      <c r="MAX414" s="449"/>
      <c r="MAY414" s="449"/>
      <c r="MAZ414" s="449"/>
      <c r="MBA414" s="449"/>
      <c r="MBB414" s="449"/>
      <c r="MBC414" s="449"/>
      <c r="MBD414" s="449"/>
      <c r="MBE414" s="449"/>
      <c r="MBF414" s="449"/>
      <c r="MBG414" s="449"/>
      <c r="MBH414" s="449"/>
      <c r="MBI414" s="449"/>
      <c r="MBJ414" s="449"/>
      <c r="MBK414" s="449"/>
      <c r="MBL414" s="449"/>
      <c r="MBM414" s="449"/>
      <c r="MBN414" s="449"/>
      <c r="MBO414" s="449"/>
      <c r="MBP414" s="449"/>
      <c r="MBQ414" s="449"/>
      <c r="MBR414" s="449"/>
      <c r="MBS414" s="449"/>
      <c r="MBT414" s="449"/>
      <c r="MBU414" s="449"/>
      <c r="MBV414" s="449"/>
      <c r="MBW414" s="449"/>
      <c r="MBX414" s="449"/>
      <c r="MBY414" s="449"/>
      <c r="MBZ414" s="449"/>
      <c r="MCA414" s="449"/>
      <c r="MCB414" s="449"/>
      <c r="MCC414" s="449"/>
      <c r="MCD414" s="449"/>
      <c r="MCE414" s="449"/>
      <c r="MCF414" s="449"/>
      <c r="MCG414" s="449"/>
      <c r="MCH414" s="449"/>
      <c r="MCI414" s="449"/>
      <c r="MCJ414" s="449"/>
      <c r="MCK414" s="449"/>
      <c r="MCL414" s="449"/>
      <c r="MCM414" s="449"/>
      <c r="MCN414" s="449"/>
      <c r="MCO414" s="449"/>
      <c r="MCP414" s="449"/>
      <c r="MCQ414" s="449"/>
      <c r="MCR414" s="449"/>
      <c r="MCS414" s="449"/>
      <c r="MCT414" s="449"/>
      <c r="MCU414" s="449"/>
      <c r="MCV414" s="449"/>
      <c r="MCW414" s="449"/>
      <c r="MCX414" s="449"/>
      <c r="MCY414" s="449"/>
      <c r="MCZ414" s="449"/>
      <c r="MDA414" s="449"/>
      <c r="MDB414" s="449"/>
      <c r="MDC414" s="449"/>
      <c r="MDD414" s="449"/>
      <c r="MDE414" s="449"/>
      <c r="MDF414" s="449"/>
      <c r="MDG414" s="449"/>
      <c r="MDH414" s="449"/>
      <c r="MDI414" s="449"/>
      <c r="MDJ414" s="449"/>
      <c r="MDK414" s="449"/>
      <c r="MDL414" s="449"/>
      <c r="MDM414" s="449"/>
      <c r="MDN414" s="449"/>
      <c r="MDO414" s="449"/>
      <c r="MDP414" s="449"/>
      <c r="MDQ414" s="449"/>
      <c r="MDR414" s="449"/>
      <c r="MDS414" s="449"/>
      <c r="MDT414" s="449"/>
      <c r="MDU414" s="449"/>
      <c r="MDV414" s="449"/>
      <c r="MDW414" s="449"/>
      <c r="MDX414" s="449"/>
      <c r="MDY414" s="449"/>
      <c r="MDZ414" s="449"/>
      <c r="MEA414" s="449"/>
      <c r="MEB414" s="449"/>
      <c r="MEC414" s="449"/>
      <c r="MED414" s="449"/>
      <c r="MEE414" s="449"/>
      <c r="MEF414" s="449"/>
      <c r="MEG414" s="449"/>
      <c r="MEH414" s="449"/>
      <c r="MEI414" s="449"/>
      <c r="MEJ414" s="449"/>
      <c r="MEK414" s="449"/>
      <c r="MEL414" s="449"/>
      <c r="MEM414" s="449"/>
      <c r="MEN414" s="449"/>
      <c r="MEO414" s="449"/>
      <c r="MEP414" s="449"/>
      <c r="MEQ414" s="449"/>
      <c r="MER414" s="449"/>
      <c r="MES414" s="449"/>
      <c r="MET414" s="449"/>
      <c r="MEU414" s="449"/>
      <c r="MEV414" s="449"/>
      <c r="MEW414" s="449"/>
      <c r="MEX414" s="449"/>
      <c r="MEY414" s="449"/>
      <c r="MEZ414" s="449"/>
      <c r="MFA414" s="449"/>
      <c r="MFB414" s="449"/>
      <c r="MFC414" s="449"/>
      <c r="MFD414" s="449"/>
      <c r="MFE414" s="449"/>
      <c r="MFF414" s="449"/>
      <c r="MFG414" s="449"/>
      <c r="MFH414" s="449"/>
      <c r="MFI414" s="449"/>
      <c r="MFJ414" s="449"/>
      <c r="MFK414" s="449"/>
      <c r="MFL414" s="449"/>
      <c r="MFM414" s="449"/>
      <c r="MFN414" s="449"/>
      <c r="MFO414" s="449"/>
      <c r="MFP414" s="449"/>
      <c r="MFQ414" s="449"/>
      <c r="MFR414" s="449"/>
      <c r="MFS414" s="449"/>
      <c r="MFT414" s="449"/>
      <c r="MFU414" s="449"/>
      <c r="MFV414" s="449"/>
      <c r="MFW414" s="449"/>
      <c r="MFX414" s="449"/>
      <c r="MFY414" s="449"/>
      <c r="MFZ414" s="449"/>
      <c r="MGA414" s="449"/>
      <c r="MGB414" s="449"/>
      <c r="MGC414" s="449"/>
      <c r="MGD414" s="449"/>
      <c r="MGE414" s="449"/>
      <c r="MGF414" s="449"/>
      <c r="MGG414" s="449"/>
      <c r="MGH414" s="449"/>
      <c r="MGI414" s="449"/>
      <c r="MGJ414" s="449"/>
      <c r="MGK414" s="449"/>
      <c r="MGL414" s="449"/>
      <c r="MGM414" s="449"/>
      <c r="MGN414" s="449"/>
      <c r="MGO414" s="449"/>
      <c r="MGP414" s="449"/>
      <c r="MGQ414" s="449"/>
      <c r="MGR414" s="449"/>
      <c r="MGS414" s="449"/>
      <c r="MGT414" s="449"/>
      <c r="MGU414" s="449"/>
      <c r="MGV414" s="449"/>
      <c r="MGW414" s="449"/>
      <c r="MGX414" s="449"/>
      <c r="MGY414" s="449"/>
      <c r="MGZ414" s="449"/>
      <c r="MHA414" s="449"/>
      <c r="MHB414" s="449"/>
      <c r="MHC414" s="449"/>
      <c r="MHD414" s="449"/>
      <c r="MHE414" s="449"/>
      <c r="MHF414" s="449"/>
      <c r="MHG414" s="449"/>
      <c r="MHH414" s="449"/>
      <c r="MHI414" s="449"/>
      <c r="MHJ414" s="449"/>
      <c r="MHK414" s="449"/>
      <c r="MHL414" s="449"/>
      <c r="MHM414" s="449"/>
      <c r="MHN414" s="449"/>
      <c r="MHO414" s="449"/>
      <c r="MHP414" s="449"/>
      <c r="MHQ414" s="449"/>
      <c r="MHR414" s="449"/>
      <c r="MHS414" s="449"/>
      <c r="MHT414" s="449"/>
      <c r="MHU414" s="449"/>
      <c r="MHV414" s="449"/>
      <c r="MHW414" s="449"/>
      <c r="MHX414" s="449"/>
      <c r="MHY414" s="449"/>
      <c r="MHZ414" s="449"/>
      <c r="MIA414" s="449"/>
      <c r="MIB414" s="449"/>
      <c r="MIC414" s="449"/>
      <c r="MID414" s="449"/>
      <c r="MIE414" s="449"/>
      <c r="MIF414" s="449"/>
      <c r="MIG414" s="449"/>
      <c r="MIH414" s="449"/>
      <c r="MII414" s="449"/>
      <c r="MIJ414" s="449"/>
      <c r="MIK414" s="449"/>
      <c r="MIL414" s="449"/>
      <c r="MIM414" s="449"/>
      <c r="MIN414" s="449"/>
      <c r="MIO414" s="449"/>
      <c r="MIP414" s="449"/>
      <c r="MIQ414" s="449"/>
      <c r="MIR414" s="449"/>
      <c r="MIS414" s="449"/>
      <c r="MIT414" s="449"/>
      <c r="MIU414" s="449"/>
      <c r="MIV414" s="449"/>
      <c r="MIW414" s="449"/>
      <c r="MIX414" s="449"/>
      <c r="MIY414" s="449"/>
      <c r="MIZ414" s="449"/>
      <c r="MJA414" s="449"/>
      <c r="MJB414" s="449"/>
      <c r="MJC414" s="449"/>
      <c r="MJD414" s="449"/>
      <c r="MJE414" s="449"/>
      <c r="MJF414" s="449"/>
      <c r="MJG414" s="449"/>
      <c r="MJH414" s="449"/>
      <c r="MJI414" s="449"/>
      <c r="MJJ414" s="449"/>
      <c r="MJK414" s="449"/>
      <c r="MJL414" s="449"/>
      <c r="MJM414" s="449"/>
      <c r="MJN414" s="449"/>
      <c r="MJO414" s="449"/>
      <c r="MJP414" s="449"/>
      <c r="MJQ414" s="449"/>
      <c r="MJR414" s="449"/>
      <c r="MJS414" s="449"/>
      <c r="MJT414" s="449"/>
      <c r="MJU414" s="449"/>
      <c r="MJV414" s="449"/>
      <c r="MJW414" s="449"/>
      <c r="MJX414" s="449"/>
      <c r="MJY414" s="449"/>
      <c r="MJZ414" s="449"/>
      <c r="MKA414" s="449"/>
      <c r="MKB414" s="449"/>
      <c r="MKC414" s="449"/>
      <c r="MKD414" s="449"/>
      <c r="MKE414" s="449"/>
      <c r="MKF414" s="449"/>
      <c r="MKG414" s="449"/>
      <c r="MKH414" s="449"/>
      <c r="MKI414" s="449"/>
      <c r="MKJ414" s="449"/>
      <c r="MKK414" s="449"/>
      <c r="MKL414" s="449"/>
      <c r="MKM414" s="449"/>
      <c r="MKN414" s="449"/>
      <c r="MKO414" s="449"/>
      <c r="MKP414" s="449"/>
      <c r="MKQ414" s="449"/>
      <c r="MKR414" s="449"/>
      <c r="MKS414" s="449"/>
      <c r="MKT414" s="449"/>
      <c r="MKU414" s="449"/>
      <c r="MKV414" s="449"/>
      <c r="MKW414" s="449"/>
      <c r="MKX414" s="449"/>
      <c r="MKY414" s="449"/>
      <c r="MKZ414" s="449"/>
      <c r="MLA414" s="449"/>
      <c r="MLB414" s="449"/>
      <c r="MLC414" s="449"/>
      <c r="MLD414" s="449"/>
      <c r="MLE414" s="449"/>
      <c r="MLF414" s="449"/>
      <c r="MLG414" s="449"/>
      <c r="MLH414" s="449"/>
      <c r="MLI414" s="449"/>
      <c r="MLJ414" s="449"/>
      <c r="MLK414" s="449"/>
      <c r="MLL414" s="449"/>
      <c r="MLM414" s="449"/>
      <c r="MLN414" s="449"/>
      <c r="MLO414" s="449"/>
      <c r="MLP414" s="449"/>
      <c r="MLQ414" s="449"/>
      <c r="MLR414" s="449"/>
      <c r="MLS414" s="449"/>
      <c r="MLT414" s="449"/>
      <c r="MLU414" s="449"/>
      <c r="MLV414" s="449"/>
      <c r="MLW414" s="449"/>
      <c r="MLX414" s="449"/>
      <c r="MLY414" s="449"/>
      <c r="MLZ414" s="449"/>
      <c r="MMA414" s="449"/>
      <c r="MMB414" s="449"/>
      <c r="MMC414" s="449"/>
      <c r="MMD414" s="449"/>
      <c r="MME414" s="449"/>
      <c r="MMF414" s="449"/>
      <c r="MMG414" s="449"/>
      <c r="MMH414" s="449"/>
      <c r="MMI414" s="449"/>
      <c r="MMJ414" s="449"/>
      <c r="MMK414" s="449"/>
      <c r="MML414" s="449"/>
      <c r="MMM414" s="449"/>
      <c r="MMN414" s="449"/>
      <c r="MMO414" s="449"/>
      <c r="MMP414" s="449"/>
      <c r="MMQ414" s="449"/>
      <c r="MMR414" s="449"/>
      <c r="MMS414" s="449"/>
      <c r="MMT414" s="449"/>
      <c r="MMU414" s="449"/>
      <c r="MMV414" s="449"/>
      <c r="MMW414" s="449"/>
      <c r="MMX414" s="449"/>
      <c r="MMY414" s="449"/>
      <c r="MMZ414" s="449"/>
      <c r="MNA414" s="449"/>
      <c r="MNB414" s="449"/>
      <c r="MNC414" s="449"/>
      <c r="MND414" s="449"/>
      <c r="MNE414" s="449"/>
      <c r="MNF414" s="449"/>
      <c r="MNG414" s="449"/>
      <c r="MNH414" s="449"/>
      <c r="MNI414" s="449"/>
      <c r="MNJ414" s="449"/>
      <c r="MNK414" s="449"/>
      <c r="MNL414" s="449"/>
      <c r="MNM414" s="449"/>
      <c r="MNN414" s="449"/>
      <c r="MNO414" s="449"/>
      <c r="MNP414" s="449"/>
      <c r="MNQ414" s="449"/>
      <c r="MNR414" s="449"/>
      <c r="MNS414" s="449"/>
      <c r="MNT414" s="449"/>
      <c r="MNU414" s="449"/>
      <c r="MNV414" s="449"/>
      <c r="MNW414" s="449"/>
      <c r="MNX414" s="449"/>
      <c r="MNY414" s="449"/>
      <c r="MNZ414" s="449"/>
      <c r="MOA414" s="449"/>
      <c r="MOB414" s="449"/>
      <c r="MOC414" s="449"/>
      <c r="MOD414" s="449"/>
      <c r="MOE414" s="449"/>
      <c r="MOF414" s="449"/>
      <c r="MOG414" s="449"/>
      <c r="MOH414" s="449"/>
      <c r="MOI414" s="449"/>
      <c r="MOJ414" s="449"/>
      <c r="MOK414" s="449"/>
      <c r="MOL414" s="449"/>
      <c r="MOM414" s="449"/>
      <c r="MON414" s="449"/>
      <c r="MOO414" s="449"/>
      <c r="MOP414" s="449"/>
      <c r="MOQ414" s="449"/>
      <c r="MOR414" s="449"/>
      <c r="MOS414" s="449"/>
      <c r="MOT414" s="449"/>
      <c r="MOU414" s="449"/>
      <c r="MOV414" s="449"/>
      <c r="MOW414" s="449"/>
      <c r="MOX414" s="449"/>
      <c r="MOY414" s="449"/>
      <c r="MOZ414" s="449"/>
      <c r="MPA414" s="449"/>
      <c r="MPB414" s="449"/>
      <c r="MPC414" s="449"/>
      <c r="MPD414" s="449"/>
      <c r="MPE414" s="449"/>
      <c r="MPF414" s="449"/>
      <c r="MPG414" s="449"/>
      <c r="MPH414" s="449"/>
      <c r="MPI414" s="449"/>
      <c r="MPJ414" s="449"/>
      <c r="MPK414" s="449"/>
      <c r="MPL414" s="449"/>
      <c r="MPM414" s="449"/>
      <c r="MPN414" s="449"/>
      <c r="MPO414" s="449"/>
      <c r="MPP414" s="449"/>
      <c r="MPQ414" s="449"/>
      <c r="MPR414" s="449"/>
      <c r="MPS414" s="449"/>
      <c r="MPT414" s="449"/>
      <c r="MPU414" s="449"/>
      <c r="MPV414" s="449"/>
      <c r="MPW414" s="449"/>
      <c r="MPX414" s="449"/>
      <c r="MPY414" s="449"/>
      <c r="MPZ414" s="449"/>
      <c r="MQA414" s="449"/>
      <c r="MQB414" s="449"/>
      <c r="MQC414" s="449"/>
      <c r="MQD414" s="449"/>
      <c r="MQE414" s="449"/>
      <c r="MQF414" s="449"/>
      <c r="MQG414" s="449"/>
      <c r="MQH414" s="449"/>
      <c r="MQI414" s="449"/>
      <c r="MQJ414" s="449"/>
      <c r="MQK414" s="449"/>
      <c r="MQL414" s="449"/>
      <c r="MQM414" s="449"/>
      <c r="MQN414" s="449"/>
      <c r="MQO414" s="449"/>
      <c r="MQP414" s="449"/>
      <c r="MQQ414" s="449"/>
      <c r="MQR414" s="449"/>
      <c r="MQS414" s="449"/>
      <c r="MQT414" s="449"/>
      <c r="MQU414" s="449"/>
      <c r="MQV414" s="449"/>
      <c r="MQW414" s="449"/>
      <c r="MQX414" s="449"/>
      <c r="MQY414" s="449"/>
      <c r="MQZ414" s="449"/>
      <c r="MRA414" s="449"/>
      <c r="MRB414" s="449"/>
      <c r="MRC414" s="449"/>
      <c r="MRD414" s="449"/>
      <c r="MRE414" s="449"/>
      <c r="MRF414" s="449"/>
      <c r="MRG414" s="449"/>
      <c r="MRH414" s="449"/>
      <c r="MRI414" s="449"/>
      <c r="MRJ414" s="449"/>
      <c r="MRK414" s="449"/>
      <c r="MRL414" s="449"/>
      <c r="MRM414" s="449"/>
      <c r="MRN414" s="449"/>
      <c r="MRO414" s="449"/>
      <c r="MRP414" s="449"/>
      <c r="MRQ414" s="449"/>
      <c r="MRR414" s="449"/>
      <c r="MRS414" s="449"/>
      <c r="MRT414" s="449"/>
      <c r="MRU414" s="449"/>
      <c r="MRV414" s="449"/>
      <c r="MRW414" s="449"/>
      <c r="MRX414" s="449"/>
      <c r="MRY414" s="449"/>
      <c r="MRZ414" s="449"/>
      <c r="MSA414" s="449"/>
      <c r="MSB414" s="449"/>
      <c r="MSC414" s="449"/>
      <c r="MSD414" s="449"/>
      <c r="MSE414" s="449"/>
      <c r="MSF414" s="449"/>
      <c r="MSG414" s="449"/>
      <c r="MSH414" s="449"/>
      <c r="MSI414" s="449"/>
      <c r="MSJ414" s="449"/>
      <c r="MSK414" s="449"/>
      <c r="MSL414" s="449"/>
      <c r="MSM414" s="449"/>
      <c r="MSN414" s="449"/>
      <c r="MSO414" s="449"/>
      <c r="MSP414" s="449"/>
      <c r="MSQ414" s="449"/>
      <c r="MSR414" s="449"/>
      <c r="MSS414" s="449"/>
      <c r="MST414" s="449"/>
      <c r="MSU414" s="449"/>
      <c r="MSV414" s="449"/>
      <c r="MSW414" s="449"/>
      <c r="MSX414" s="449"/>
      <c r="MSY414" s="449"/>
      <c r="MSZ414" s="449"/>
      <c r="MTA414" s="449"/>
      <c r="MTB414" s="449"/>
      <c r="MTC414" s="449"/>
      <c r="MTD414" s="449"/>
      <c r="MTE414" s="449"/>
      <c r="MTF414" s="449"/>
      <c r="MTG414" s="449"/>
      <c r="MTH414" s="449"/>
      <c r="MTI414" s="449"/>
      <c r="MTJ414" s="449"/>
      <c r="MTK414" s="449"/>
      <c r="MTL414" s="449"/>
      <c r="MTM414" s="449"/>
      <c r="MTN414" s="449"/>
      <c r="MTO414" s="449"/>
      <c r="MTP414" s="449"/>
      <c r="MTQ414" s="449"/>
      <c r="MTR414" s="449"/>
      <c r="MTS414" s="449"/>
      <c r="MTT414" s="449"/>
      <c r="MTU414" s="449"/>
      <c r="MTV414" s="449"/>
      <c r="MTW414" s="449"/>
      <c r="MTX414" s="449"/>
      <c r="MTY414" s="449"/>
      <c r="MTZ414" s="449"/>
      <c r="MUA414" s="449"/>
      <c r="MUB414" s="449"/>
      <c r="MUC414" s="449"/>
      <c r="MUD414" s="449"/>
      <c r="MUE414" s="449"/>
      <c r="MUF414" s="449"/>
      <c r="MUG414" s="449"/>
      <c r="MUH414" s="449"/>
      <c r="MUI414" s="449"/>
      <c r="MUJ414" s="449"/>
      <c r="MUK414" s="449"/>
      <c r="MUL414" s="449"/>
      <c r="MUM414" s="449"/>
      <c r="MUN414" s="449"/>
      <c r="MUO414" s="449"/>
      <c r="MUP414" s="449"/>
      <c r="MUQ414" s="449"/>
      <c r="MUR414" s="449"/>
      <c r="MUS414" s="449"/>
      <c r="MUT414" s="449"/>
      <c r="MUU414" s="449"/>
      <c r="MUV414" s="449"/>
      <c r="MUW414" s="449"/>
      <c r="MUX414" s="449"/>
      <c r="MUY414" s="449"/>
      <c r="MUZ414" s="449"/>
      <c r="MVA414" s="449"/>
      <c r="MVB414" s="449"/>
      <c r="MVC414" s="449"/>
      <c r="MVD414" s="449"/>
      <c r="MVE414" s="449"/>
      <c r="MVF414" s="449"/>
      <c r="MVG414" s="449"/>
      <c r="MVH414" s="449"/>
      <c r="MVI414" s="449"/>
      <c r="MVJ414" s="449"/>
      <c r="MVK414" s="449"/>
      <c r="MVL414" s="449"/>
      <c r="MVM414" s="449"/>
      <c r="MVN414" s="449"/>
      <c r="MVO414" s="449"/>
      <c r="MVP414" s="449"/>
      <c r="MVQ414" s="449"/>
      <c r="MVR414" s="449"/>
      <c r="MVS414" s="449"/>
      <c r="MVT414" s="449"/>
      <c r="MVU414" s="449"/>
      <c r="MVV414" s="449"/>
      <c r="MVW414" s="449"/>
      <c r="MVX414" s="449"/>
      <c r="MVY414" s="449"/>
      <c r="MVZ414" s="449"/>
      <c r="MWA414" s="449"/>
      <c r="MWB414" s="449"/>
      <c r="MWC414" s="449"/>
      <c r="MWD414" s="449"/>
      <c r="MWE414" s="449"/>
      <c r="MWF414" s="449"/>
      <c r="MWG414" s="449"/>
      <c r="MWH414" s="449"/>
      <c r="MWI414" s="449"/>
      <c r="MWJ414" s="449"/>
      <c r="MWK414" s="449"/>
      <c r="MWL414" s="449"/>
      <c r="MWM414" s="449"/>
      <c r="MWN414" s="449"/>
      <c r="MWO414" s="449"/>
      <c r="MWP414" s="449"/>
      <c r="MWQ414" s="449"/>
      <c r="MWR414" s="449"/>
      <c r="MWS414" s="449"/>
      <c r="MWT414" s="449"/>
      <c r="MWU414" s="449"/>
      <c r="MWV414" s="449"/>
      <c r="MWW414" s="449"/>
      <c r="MWX414" s="449"/>
      <c r="MWY414" s="449"/>
      <c r="MWZ414" s="449"/>
      <c r="MXA414" s="449"/>
      <c r="MXB414" s="449"/>
      <c r="MXC414" s="449"/>
      <c r="MXD414" s="449"/>
      <c r="MXE414" s="449"/>
      <c r="MXF414" s="449"/>
      <c r="MXG414" s="449"/>
      <c r="MXH414" s="449"/>
      <c r="MXI414" s="449"/>
      <c r="MXJ414" s="449"/>
      <c r="MXK414" s="449"/>
      <c r="MXL414" s="449"/>
      <c r="MXM414" s="449"/>
      <c r="MXN414" s="449"/>
      <c r="MXO414" s="449"/>
      <c r="MXP414" s="449"/>
      <c r="MXQ414" s="449"/>
      <c r="MXR414" s="449"/>
      <c r="MXS414" s="449"/>
      <c r="MXT414" s="449"/>
      <c r="MXU414" s="449"/>
      <c r="MXV414" s="449"/>
      <c r="MXW414" s="449"/>
      <c r="MXX414" s="449"/>
      <c r="MXY414" s="449"/>
      <c r="MXZ414" s="449"/>
      <c r="MYA414" s="449"/>
      <c r="MYB414" s="449"/>
      <c r="MYC414" s="449"/>
      <c r="MYD414" s="449"/>
      <c r="MYE414" s="449"/>
      <c r="MYF414" s="449"/>
      <c r="MYG414" s="449"/>
      <c r="MYH414" s="449"/>
      <c r="MYI414" s="449"/>
      <c r="MYJ414" s="449"/>
      <c r="MYK414" s="449"/>
      <c r="MYL414" s="449"/>
      <c r="MYM414" s="449"/>
      <c r="MYN414" s="449"/>
      <c r="MYO414" s="449"/>
      <c r="MYP414" s="449"/>
      <c r="MYQ414" s="449"/>
      <c r="MYR414" s="449"/>
      <c r="MYS414" s="449"/>
      <c r="MYT414" s="449"/>
      <c r="MYU414" s="449"/>
      <c r="MYV414" s="449"/>
      <c r="MYW414" s="449"/>
      <c r="MYX414" s="449"/>
      <c r="MYY414" s="449"/>
      <c r="MYZ414" s="449"/>
      <c r="MZA414" s="449"/>
      <c r="MZB414" s="449"/>
      <c r="MZC414" s="449"/>
      <c r="MZD414" s="449"/>
      <c r="MZE414" s="449"/>
      <c r="MZF414" s="449"/>
      <c r="MZG414" s="449"/>
      <c r="MZH414" s="449"/>
      <c r="MZI414" s="449"/>
      <c r="MZJ414" s="449"/>
      <c r="MZK414" s="449"/>
      <c r="MZL414" s="449"/>
      <c r="MZM414" s="449"/>
      <c r="MZN414" s="449"/>
      <c r="MZO414" s="449"/>
      <c r="MZP414" s="449"/>
      <c r="MZQ414" s="449"/>
      <c r="MZR414" s="449"/>
      <c r="MZS414" s="449"/>
      <c r="MZT414" s="449"/>
      <c r="MZU414" s="449"/>
      <c r="MZV414" s="449"/>
      <c r="MZW414" s="449"/>
      <c r="MZX414" s="449"/>
      <c r="MZY414" s="449"/>
      <c r="MZZ414" s="449"/>
      <c r="NAA414" s="449"/>
      <c r="NAB414" s="449"/>
      <c r="NAC414" s="449"/>
      <c r="NAD414" s="449"/>
      <c r="NAE414" s="449"/>
      <c r="NAF414" s="449"/>
      <c r="NAG414" s="449"/>
      <c r="NAH414" s="449"/>
      <c r="NAI414" s="449"/>
      <c r="NAJ414" s="449"/>
      <c r="NAK414" s="449"/>
      <c r="NAL414" s="449"/>
      <c r="NAM414" s="449"/>
      <c r="NAN414" s="449"/>
      <c r="NAO414" s="449"/>
      <c r="NAP414" s="449"/>
      <c r="NAQ414" s="449"/>
      <c r="NAR414" s="449"/>
      <c r="NAS414" s="449"/>
      <c r="NAT414" s="449"/>
      <c r="NAU414" s="449"/>
      <c r="NAV414" s="449"/>
      <c r="NAW414" s="449"/>
      <c r="NAX414" s="449"/>
      <c r="NAY414" s="449"/>
      <c r="NAZ414" s="449"/>
      <c r="NBA414" s="449"/>
      <c r="NBB414" s="449"/>
      <c r="NBC414" s="449"/>
      <c r="NBD414" s="449"/>
      <c r="NBE414" s="449"/>
      <c r="NBF414" s="449"/>
      <c r="NBG414" s="449"/>
      <c r="NBH414" s="449"/>
      <c r="NBI414" s="449"/>
      <c r="NBJ414" s="449"/>
      <c r="NBK414" s="449"/>
      <c r="NBL414" s="449"/>
      <c r="NBM414" s="449"/>
      <c r="NBN414" s="449"/>
      <c r="NBO414" s="449"/>
      <c r="NBP414" s="449"/>
      <c r="NBQ414" s="449"/>
      <c r="NBR414" s="449"/>
      <c r="NBS414" s="449"/>
      <c r="NBT414" s="449"/>
      <c r="NBU414" s="449"/>
      <c r="NBV414" s="449"/>
      <c r="NBW414" s="449"/>
      <c r="NBX414" s="449"/>
      <c r="NBY414" s="449"/>
      <c r="NBZ414" s="449"/>
      <c r="NCA414" s="449"/>
      <c r="NCB414" s="449"/>
      <c r="NCC414" s="449"/>
      <c r="NCD414" s="449"/>
      <c r="NCE414" s="449"/>
      <c r="NCF414" s="449"/>
      <c r="NCG414" s="449"/>
      <c r="NCH414" s="449"/>
      <c r="NCI414" s="449"/>
      <c r="NCJ414" s="449"/>
      <c r="NCK414" s="449"/>
      <c r="NCL414" s="449"/>
      <c r="NCM414" s="449"/>
      <c r="NCN414" s="449"/>
      <c r="NCO414" s="449"/>
      <c r="NCP414" s="449"/>
      <c r="NCQ414" s="449"/>
      <c r="NCR414" s="449"/>
      <c r="NCS414" s="449"/>
      <c r="NCT414" s="449"/>
      <c r="NCU414" s="449"/>
      <c r="NCV414" s="449"/>
      <c r="NCW414" s="449"/>
      <c r="NCX414" s="449"/>
      <c r="NCY414" s="449"/>
      <c r="NCZ414" s="449"/>
      <c r="NDA414" s="449"/>
      <c r="NDB414" s="449"/>
      <c r="NDC414" s="449"/>
      <c r="NDD414" s="449"/>
      <c r="NDE414" s="449"/>
      <c r="NDF414" s="449"/>
      <c r="NDG414" s="449"/>
      <c r="NDH414" s="449"/>
      <c r="NDI414" s="449"/>
      <c r="NDJ414" s="449"/>
      <c r="NDK414" s="449"/>
      <c r="NDL414" s="449"/>
      <c r="NDM414" s="449"/>
      <c r="NDN414" s="449"/>
      <c r="NDO414" s="449"/>
      <c r="NDP414" s="449"/>
      <c r="NDQ414" s="449"/>
      <c r="NDR414" s="449"/>
      <c r="NDS414" s="449"/>
      <c r="NDT414" s="449"/>
      <c r="NDU414" s="449"/>
      <c r="NDV414" s="449"/>
      <c r="NDW414" s="449"/>
      <c r="NDX414" s="449"/>
      <c r="NDY414" s="449"/>
      <c r="NDZ414" s="449"/>
      <c r="NEA414" s="449"/>
      <c r="NEB414" s="449"/>
      <c r="NEC414" s="449"/>
      <c r="NED414" s="449"/>
      <c r="NEE414" s="449"/>
      <c r="NEF414" s="449"/>
      <c r="NEG414" s="449"/>
      <c r="NEH414" s="449"/>
      <c r="NEI414" s="449"/>
      <c r="NEJ414" s="449"/>
      <c r="NEK414" s="449"/>
      <c r="NEL414" s="449"/>
      <c r="NEM414" s="449"/>
      <c r="NEN414" s="449"/>
      <c r="NEO414" s="449"/>
      <c r="NEP414" s="449"/>
      <c r="NEQ414" s="449"/>
      <c r="NER414" s="449"/>
      <c r="NES414" s="449"/>
      <c r="NET414" s="449"/>
      <c r="NEU414" s="449"/>
      <c r="NEV414" s="449"/>
      <c r="NEW414" s="449"/>
      <c r="NEX414" s="449"/>
      <c r="NEY414" s="449"/>
      <c r="NEZ414" s="449"/>
      <c r="NFA414" s="449"/>
      <c r="NFB414" s="449"/>
      <c r="NFC414" s="449"/>
      <c r="NFD414" s="449"/>
      <c r="NFE414" s="449"/>
      <c r="NFF414" s="449"/>
      <c r="NFG414" s="449"/>
      <c r="NFH414" s="449"/>
      <c r="NFI414" s="449"/>
      <c r="NFJ414" s="449"/>
      <c r="NFK414" s="449"/>
      <c r="NFL414" s="449"/>
      <c r="NFM414" s="449"/>
      <c r="NFN414" s="449"/>
      <c r="NFO414" s="449"/>
      <c r="NFP414" s="449"/>
      <c r="NFQ414" s="449"/>
      <c r="NFR414" s="449"/>
      <c r="NFS414" s="449"/>
      <c r="NFT414" s="449"/>
      <c r="NFU414" s="449"/>
      <c r="NFV414" s="449"/>
      <c r="NFW414" s="449"/>
      <c r="NFX414" s="449"/>
      <c r="NFY414" s="449"/>
      <c r="NFZ414" s="449"/>
      <c r="NGA414" s="449"/>
      <c r="NGB414" s="449"/>
      <c r="NGC414" s="449"/>
      <c r="NGD414" s="449"/>
      <c r="NGE414" s="449"/>
      <c r="NGF414" s="449"/>
      <c r="NGG414" s="449"/>
      <c r="NGH414" s="449"/>
      <c r="NGI414" s="449"/>
      <c r="NGJ414" s="449"/>
      <c r="NGK414" s="449"/>
      <c r="NGL414" s="449"/>
      <c r="NGM414" s="449"/>
      <c r="NGN414" s="449"/>
      <c r="NGO414" s="449"/>
      <c r="NGP414" s="449"/>
      <c r="NGQ414" s="449"/>
      <c r="NGR414" s="449"/>
      <c r="NGS414" s="449"/>
      <c r="NGT414" s="449"/>
      <c r="NGU414" s="449"/>
      <c r="NGV414" s="449"/>
      <c r="NGW414" s="449"/>
      <c r="NGX414" s="449"/>
      <c r="NGY414" s="449"/>
      <c r="NGZ414" s="449"/>
      <c r="NHA414" s="449"/>
      <c r="NHB414" s="449"/>
      <c r="NHC414" s="449"/>
      <c r="NHD414" s="449"/>
      <c r="NHE414" s="449"/>
      <c r="NHF414" s="449"/>
      <c r="NHG414" s="449"/>
      <c r="NHH414" s="449"/>
      <c r="NHI414" s="449"/>
      <c r="NHJ414" s="449"/>
      <c r="NHK414" s="449"/>
      <c r="NHL414" s="449"/>
      <c r="NHM414" s="449"/>
      <c r="NHN414" s="449"/>
      <c r="NHO414" s="449"/>
      <c r="NHP414" s="449"/>
      <c r="NHQ414" s="449"/>
      <c r="NHR414" s="449"/>
      <c r="NHS414" s="449"/>
      <c r="NHT414" s="449"/>
      <c r="NHU414" s="449"/>
      <c r="NHV414" s="449"/>
      <c r="NHW414" s="449"/>
      <c r="NHX414" s="449"/>
      <c r="NHY414" s="449"/>
      <c r="NHZ414" s="449"/>
      <c r="NIA414" s="449"/>
      <c r="NIB414" s="449"/>
      <c r="NIC414" s="449"/>
      <c r="NID414" s="449"/>
      <c r="NIE414" s="449"/>
      <c r="NIF414" s="449"/>
      <c r="NIG414" s="449"/>
      <c r="NIH414" s="449"/>
      <c r="NII414" s="449"/>
      <c r="NIJ414" s="449"/>
      <c r="NIK414" s="449"/>
      <c r="NIL414" s="449"/>
      <c r="NIM414" s="449"/>
      <c r="NIN414" s="449"/>
      <c r="NIO414" s="449"/>
      <c r="NIP414" s="449"/>
      <c r="NIQ414" s="449"/>
      <c r="NIR414" s="449"/>
      <c r="NIS414" s="449"/>
      <c r="NIT414" s="449"/>
      <c r="NIU414" s="449"/>
      <c r="NIV414" s="449"/>
      <c r="NIW414" s="449"/>
      <c r="NIX414" s="449"/>
      <c r="NIY414" s="449"/>
      <c r="NIZ414" s="449"/>
      <c r="NJA414" s="449"/>
      <c r="NJB414" s="449"/>
      <c r="NJC414" s="449"/>
      <c r="NJD414" s="449"/>
      <c r="NJE414" s="449"/>
      <c r="NJF414" s="449"/>
      <c r="NJG414" s="449"/>
      <c r="NJH414" s="449"/>
      <c r="NJI414" s="449"/>
      <c r="NJJ414" s="449"/>
      <c r="NJK414" s="449"/>
      <c r="NJL414" s="449"/>
      <c r="NJM414" s="449"/>
      <c r="NJN414" s="449"/>
      <c r="NJO414" s="449"/>
      <c r="NJP414" s="449"/>
      <c r="NJQ414" s="449"/>
      <c r="NJR414" s="449"/>
      <c r="NJS414" s="449"/>
      <c r="NJT414" s="449"/>
      <c r="NJU414" s="449"/>
      <c r="NJV414" s="449"/>
      <c r="NJW414" s="449"/>
      <c r="NJX414" s="449"/>
      <c r="NJY414" s="449"/>
      <c r="NJZ414" s="449"/>
      <c r="NKA414" s="449"/>
      <c r="NKB414" s="449"/>
      <c r="NKC414" s="449"/>
      <c r="NKD414" s="449"/>
      <c r="NKE414" s="449"/>
      <c r="NKF414" s="449"/>
      <c r="NKG414" s="449"/>
      <c r="NKH414" s="449"/>
      <c r="NKI414" s="449"/>
      <c r="NKJ414" s="449"/>
      <c r="NKK414" s="449"/>
      <c r="NKL414" s="449"/>
      <c r="NKM414" s="449"/>
      <c r="NKN414" s="449"/>
      <c r="NKO414" s="449"/>
      <c r="NKP414" s="449"/>
      <c r="NKQ414" s="449"/>
      <c r="NKR414" s="449"/>
      <c r="NKS414" s="449"/>
      <c r="NKT414" s="449"/>
      <c r="NKU414" s="449"/>
      <c r="NKV414" s="449"/>
      <c r="NKW414" s="449"/>
      <c r="NKX414" s="449"/>
      <c r="NKY414" s="449"/>
      <c r="NKZ414" s="449"/>
      <c r="NLA414" s="449"/>
      <c r="NLB414" s="449"/>
      <c r="NLC414" s="449"/>
      <c r="NLD414" s="449"/>
      <c r="NLE414" s="449"/>
      <c r="NLF414" s="449"/>
      <c r="NLG414" s="449"/>
      <c r="NLH414" s="449"/>
      <c r="NLI414" s="449"/>
      <c r="NLJ414" s="449"/>
      <c r="NLK414" s="449"/>
      <c r="NLL414" s="449"/>
      <c r="NLM414" s="449"/>
      <c r="NLN414" s="449"/>
      <c r="NLO414" s="449"/>
      <c r="NLP414" s="449"/>
      <c r="NLQ414" s="449"/>
      <c r="NLR414" s="449"/>
      <c r="NLS414" s="449"/>
      <c r="NLT414" s="449"/>
      <c r="NLU414" s="449"/>
      <c r="NLV414" s="449"/>
      <c r="NLW414" s="449"/>
      <c r="NLX414" s="449"/>
      <c r="NLY414" s="449"/>
      <c r="NLZ414" s="449"/>
      <c r="NMA414" s="449"/>
      <c r="NMB414" s="449"/>
      <c r="NMC414" s="449"/>
      <c r="NMD414" s="449"/>
      <c r="NME414" s="449"/>
      <c r="NMF414" s="449"/>
      <c r="NMG414" s="449"/>
      <c r="NMH414" s="449"/>
      <c r="NMI414" s="449"/>
      <c r="NMJ414" s="449"/>
      <c r="NMK414" s="449"/>
      <c r="NML414" s="449"/>
      <c r="NMM414" s="449"/>
      <c r="NMN414" s="449"/>
      <c r="NMO414" s="449"/>
      <c r="NMP414" s="449"/>
      <c r="NMQ414" s="449"/>
      <c r="NMR414" s="449"/>
      <c r="NMS414" s="449"/>
      <c r="NMT414" s="449"/>
      <c r="NMU414" s="449"/>
      <c r="NMV414" s="449"/>
      <c r="NMW414" s="449"/>
      <c r="NMX414" s="449"/>
      <c r="NMY414" s="449"/>
      <c r="NMZ414" s="449"/>
      <c r="NNA414" s="449"/>
      <c r="NNB414" s="449"/>
      <c r="NNC414" s="449"/>
      <c r="NND414" s="449"/>
      <c r="NNE414" s="449"/>
      <c r="NNF414" s="449"/>
      <c r="NNG414" s="449"/>
      <c r="NNH414" s="449"/>
      <c r="NNI414" s="449"/>
      <c r="NNJ414" s="449"/>
      <c r="NNK414" s="449"/>
      <c r="NNL414" s="449"/>
      <c r="NNM414" s="449"/>
      <c r="NNN414" s="449"/>
      <c r="NNO414" s="449"/>
      <c r="NNP414" s="449"/>
      <c r="NNQ414" s="449"/>
      <c r="NNR414" s="449"/>
      <c r="NNS414" s="449"/>
      <c r="NNT414" s="449"/>
      <c r="NNU414" s="449"/>
      <c r="NNV414" s="449"/>
      <c r="NNW414" s="449"/>
      <c r="NNX414" s="449"/>
      <c r="NNY414" s="449"/>
      <c r="NNZ414" s="449"/>
      <c r="NOA414" s="449"/>
      <c r="NOB414" s="449"/>
      <c r="NOC414" s="449"/>
      <c r="NOD414" s="449"/>
      <c r="NOE414" s="449"/>
      <c r="NOF414" s="449"/>
      <c r="NOG414" s="449"/>
      <c r="NOH414" s="449"/>
      <c r="NOI414" s="449"/>
      <c r="NOJ414" s="449"/>
      <c r="NOK414" s="449"/>
      <c r="NOL414" s="449"/>
      <c r="NOM414" s="449"/>
      <c r="NON414" s="449"/>
      <c r="NOO414" s="449"/>
      <c r="NOP414" s="449"/>
      <c r="NOQ414" s="449"/>
      <c r="NOR414" s="449"/>
      <c r="NOS414" s="449"/>
      <c r="NOT414" s="449"/>
      <c r="NOU414" s="449"/>
      <c r="NOV414" s="449"/>
      <c r="NOW414" s="449"/>
      <c r="NOX414" s="449"/>
      <c r="NOY414" s="449"/>
      <c r="NOZ414" s="449"/>
      <c r="NPA414" s="449"/>
      <c r="NPB414" s="449"/>
      <c r="NPC414" s="449"/>
      <c r="NPD414" s="449"/>
      <c r="NPE414" s="449"/>
      <c r="NPF414" s="449"/>
      <c r="NPG414" s="449"/>
      <c r="NPH414" s="449"/>
      <c r="NPI414" s="449"/>
      <c r="NPJ414" s="449"/>
      <c r="NPK414" s="449"/>
      <c r="NPL414" s="449"/>
      <c r="NPM414" s="449"/>
      <c r="NPN414" s="449"/>
      <c r="NPO414" s="449"/>
      <c r="NPP414" s="449"/>
      <c r="NPQ414" s="449"/>
      <c r="NPR414" s="449"/>
      <c r="NPS414" s="449"/>
      <c r="NPT414" s="449"/>
      <c r="NPU414" s="449"/>
      <c r="NPV414" s="449"/>
      <c r="NPW414" s="449"/>
      <c r="NPX414" s="449"/>
      <c r="NPY414" s="449"/>
      <c r="NPZ414" s="449"/>
      <c r="NQA414" s="449"/>
      <c r="NQB414" s="449"/>
      <c r="NQC414" s="449"/>
      <c r="NQD414" s="449"/>
      <c r="NQE414" s="449"/>
      <c r="NQF414" s="449"/>
      <c r="NQG414" s="449"/>
      <c r="NQH414" s="449"/>
      <c r="NQI414" s="449"/>
      <c r="NQJ414" s="449"/>
      <c r="NQK414" s="449"/>
      <c r="NQL414" s="449"/>
      <c r="NQM414" s="449"/>
      <c r="NQN414" s="449"/>
      <c r="NQO414" s="449"/>
      <c r="NQP414" s="449"/>
      <c r="NQQ414" s="449"/>
      <c r="NQR414" s="449"/>
      <c r="NQS414" s="449"/>
      <c r="NQT414" s="449"/>
      <c r="NQU414" s="449"/>
      <c r="NQV414" s="449"/>
      <c r="NQW414" s="449"/>
      <c r="NQX414" s="449"/>
      <c r="NQY414" s="449"/>
      <c r="NQZ414" s="449"/>
      <c r="NRA414" s="449"/>
      <c r="NRB414" s="449"/>
      <c r="NRC414" s="449"/>
      <c r="NRD414" s="449"/>
      <c r="NRE414" s="449"/>
      <c r="NRF414" s="449"/>
      <c r="NRG414" s="449"/>
      <c r="NRH414" s="449"/>
      <c r="NRI414" s="449"/>
      <c r="NRJ414" s="449"/>
      <c r="NRK414" s="449"/>
      <c r="NRL414" s="449"/>
      <c r="NRM414" s="449"/>
      <c r="NRN414" s="449"/>
      <c r="NRO414" s="449"/>
      <c r="NRP414" s="449"/>
      <c r="NRQ414" s="449"/>
      <c r="NRR414" s="449"/>
      <c r="NRS414" s="449"/>
      <c r="NRT414" s="449"/>
      <c r="NRU414" s="449"/>
      <c r="NRV414" s="449"/>
      <c r="NRW414" s="449"/>
      <c r="NRX414" s="449"/>
      <c r="NRY414" s="449"/>
      <c r="NRZ414" s="449"/>
      <c r="NSA414" s="449"/>
      <c r="NSB414" s="449"/>
      <c r="NSC414" s="449"/>
      <c r="NSD414" s="449"/>
      <c r="NSE414" s="449"/>
      <c r="NSF414" s="449"/>
      <c r="NSG414" s="449"/>
      <c r="NSH414" s="449"/>
      <c r="NSI414" s="449"/>
      <c r="NSJ414" s="449"/>
      <c r="NSK414" s="449"/>
      <c r="NSL414" s="449"/>
      <c r="NSM414" s="449"/>
      <c r="NSN414" s="449"/>
      <c r="NSO414" s="449"/>
      <c r="NSP414" s="449"/>
      <c r="NSQ414" s="449"/>
      <c r="NSR414" s="449"/>
      <c r="NSS414" s="449"/>
      <c r="NST414" s="449"/>
      <c r="NSU414" s="449"/>
      <c r="NSV414" s="449"/>
      <c r="NSW414" s="449"/>
      <c r="NSX414" s="449"/>
      <c r="NSY414" s="449"/>
      <c r="NSZ414" s="449"/>
      <c r="NTA414" s="449"/>
      <c r="NTB414" s="449"/>
      <c r="NTC414" s="449"/>
      <c r="NTD414" s="449"/>
      <c r="NTE414" s="449"/>
      <c r="NTF414" s="449"/>
      <c r="NTG414" s="449"/>
      <c r="NTH414" s="449"/>
      <c r="NTI414" s="449"/>
      <c r="NTJ414" s="449"/>
      <c r="NTK414" s="449"/>
      <c r="NTL414" s="449"/>
      <c r="NTM414" s="449"/>
      <c r="NTN414" s="449"/>
      <c r="NTO414" s="449"/>
      <c r="NTP414" s="449"/>
      <c r="NTQ414" s="449"/>
      <c r="NTR414" s="449"/>
      <c r="NTS414" s="449"/>
      <c r="NTT414" s="449"/>
      <c r="NTU414" s="449"/>
      <c r="NTV414" s="449"/>
      <c r="NTW414" s="449"/>
      <c r="NTX414" s="449"/>
      <c r="NTY414" s="449"/>
      <c r="NTZ414" s="449"/>
      <c r="NUA414" s="449"/>
      <c r="NUB414" s="449"/>
      <c r="NUC414" s="449"/>
      <c r="NUD414" s="449"/>
      <c r="NUE414" s="449"/>
      <c r="NUF414" s="449"/>
      <c r="NUG414" s="449"/>
      <c r="NUH414" s="449"/>
      <c r="NUI414" s="449"/>
      <c r="NUJ414" s="449"/>
      <c r="NUK414" s="449"/>
      <c r="NUL414" s="449"/>
      <c r="NUM414" s="449"/>
      <c r="NUN414" s="449"/>
      <c r="NUO414" s="449"/>
      <c r="NUP414" s="449"/>
      <c r="NUQ414" s="449"/>
      <c r="NUR414" s="449"/>
      <c r="NUS414" s="449"/>
      <c r="NUT414" s="449"/>
      <c r="NUU414" s="449"/>
      <c r="NUV414" s="449"/>
      <c r="NUW414" s="449"/>
      <c r="NUX414" s="449"/>
      <c r="NUY414" s="449"/>
      <c r="NUZ414" s="449"/>
      <c r="NVA414" s="449"/>
      <c r="NVB414" s="449"/>
      <c r="NVC414" s="449"/>
      <c r="NVD414" s="449"/>
      <c r="NVE414" s="449"/>
      <c r="NVF414" s="449"/>
      <c r="NVG414" s="449"/>
      <c r="NVH414" s="449"/>
      <c r="NVI414" s="449"/>
      <c r="NVJ414" s="449"/>
      <c r="NVK414" s="449"/>
      <c r="NVL414" s="449"/>
      <c r="NVM414" s="449"/>
      <c r="NVN414" s="449"/>
      <c r="NVO414" s="449"/>
      <c r="NVP414" s="449"/>
      <c r="NVQ414" s="449"/>
      <c r="NVR414" s="449"/>
      <c r="NVS414" s="449"/>
      <c r="NVT414" s="449"/>
      <c r="NVU414" s="449"/>
      <c r="NVV414" s="449"/>
      <c r="NVW414" s="449"/>
      <c r="NVX414" s="449"/>
      <c r="NVY414" s="449"/>
      <c r="NVZ414" s="449"/>
      <c r="NWA414" s="449"/>
      <c r="NWB414" s="449"/>
      <c r="NWC414" s="449"/>
      <c r="NWD414" s="449"/>
      <c r="NWE414" s="449"/>
      <c r="NWF414" s="449"/>
      <c r="NWG414" s="449"/>
      <c r="NWH414" s="449"/>
      <c r="NWI414" s="449"/>
      <c r="NWJ414" s="449"/>
      <c r="NWK414" s="449"/>
      <c r="NWL414" s="449"/>
      <c r="NWM414" s="449"/>
      <c r="NWN414" s="449"/>
      <c r="NWO414" s="449"/>
      <c r="NWP414" s="449"/>
      <c r="NWQ414" s="449"/>
      <c r="NWR414" s="449"/>
      <c r="NWS414" s="449"/>
      <c r="NWT414" s="449"/>
      <c r="NWU414" s="449"/>
      <c r="NWV414" s="449"/>
      <c r="NWW414" s="449"/>
      <c r="NWX414" s="449"/>
      <c r="NWY414" s="449"/>
      <c r="NWZ414" s="449"/>
      <c r="NXA414" s="449"/>
      <c r="NXB414" s="449"/>
      <c r="NXC414" s="449"/>
      <c r="NXD414" s="449"/>
      <c r="NXE414" s="449"/>
      <c r="NXF414" s="449"/>
      <c r="NXG414" s="449"/>
      <c r="NXH414" s="449"/>
      <c r="NXI414" s="449"/>
      <c r="NXJ414" s="449"/>
      <c r="NXK414" s="449"/>
      <c r="NXL414" s="449"/>
      <c r="NXM414" s="449"/>
      <c r="NXN414" s="449"/>
      <c r="NXO414" s="449"/>
      <c r="NXP414" s="449"/>
      <c r="NXQ414" s="449"/>
      <c r="NXR414" s="449"/>
      <c r="NXS414" s="449"/>
      <c r="NXT414" s="449"/>
      <c r="NXU414" s="449"/>
      <c r="NXV414" s="449"/>
      <c r="NXW414" s="449"/>
      <c r="NXX414" s="449"/>
      <c r="NXY414" s="449"/>
      <c r="NXZ414" s="449"/>
      <c r="NYA414" s="449"/>
      <c r="NYB414" s="449"/>
      <c r="NYC414" s="449"/>
      <c r="NYD414" s="449"/>
      <c r="NYE414" s="449"/>
      <c r="NYF414" s="449"/>
      <c r="NYG414" s="449"/>
      <c r="NYH414" s="449"/>
      <c r="NYI414" s="449"/>
      <c r="NYJ414" s="449"/>
      <c r="NYK414" s="449"/>
      <c r="NYL414" s="449"/>
      <c r="NYM414" s="449"/>
      <c r="NYN414" s="449"/>
      <c r="NYO414" s="449"/>
      <c r="NYP414" s="449"/>
      <c r="NYQ414" s="449"/>
      <c r="NYR414" s="449"/>
      <c r="NYS414" s="449"/>
      <c r="NYT414" s="449"/>
      <c r="NYU414" s="449"/>
      <c r="NYV414" s="449"/>
      <c r="NYW414" s="449"/>
      <c r="NYX414" s="449"/>
      <c r="NYY414" s="449"/>
      <c r="NYZ414" s="449"/>
      <c r="NZA414" s="449"/>
      <c r="NZB414" s="449"/>
      <c r="NZC414" s="449"/>
      <c r="NZD414" s="449"/>
      <c r="NZE414" s="449"/>
      <c r="NZF414" s="449"/>
      <c r="NZG414" s="449"/>
      <c r="NZH414" s="449"/>
      <c r="NZI414" s="449"/>
      <c r="NZJ414" s="449"/>
      <c r="NZK414" s="449"/>
      <c r="NZL414" s="449"/>
      <c r="NZM414" s="449"/>
      <c r="NZN414" s="449"/>
      <c r="NZO414" s="449"/>
      <c r="NZP414" s="449"/>
      <c r="NZQ414" s="449"/>
      <c r="NZR414" s="449"/>
      <c r="NZS414" s="449"/>
      <c r="NZT414" s="449"/>
      <c r="NZU414" s="449"/>
      <c r="NZV414" s="449"/>
      <c r="NZW414" s="449"/>
      <c r="NZX414" s="449"/>
      <c r="NZY414" s="449"/>
      <c r="NZZ414" s="449"/>
      <c r="OAA414" s="449"/>
      <c r="OAB414" s="449"/>
      <c r="OAC414" s="449"/>
      <c r="OAD414" s="449"/>
      <c r="OAE414" s="449"/>
      <c r="OAF414" s="449"/>
      <c r="OAG414" s="449"/>
      <c r="OAH414" s="449"/>
      <c r="OAI414" s="449"/>
      <c r="OAJ414" s="449"/>
      <c r="OAK414" s="449"/>
      <c r="OAL414" s="449"/>
      <c r="OAM414" s="449"/>
      <c r="OAN414" s="449"/>
      <c r="OAO414" s="449"/>
      <c r="OAP414" s="449"/>
      <c r="OAQ414" s="449"/>
      <c r="OAR414" s="449"/>
      <c r="OAS414" s="449"/>
      <c r="OAT414" s="449"/>
      <c r="OAU414" s="449"/>
      <c r="OAV414" s="449"/>
      <c r="OAW414" s="449"/>
      <c r="OAX414" s="449"/>
      <c r="OAY414" s="449"/>
      <c r="OAZ414" s="449"/>
      <c r="OBA414" s="449"/>
      <c r="OBB414" s="449"/>
      <c r="OBC414" s="449"/>
      <c r="OBD414" s="449"/>
      <c r="OBE414" s="449"/>
      <c r="OBF414" s="449"/>
      <c r="OBG414" s="449"/>
      <c r="OBH414" s="449"/>
      <c r="OBI414" s="449"/>
      <c r="OBJ414" s="449"/>
      <c r="OBK414" s="449"/>
      <c r="OBL414" s="449"/>
      <c r="OBM414" s="449"/>
      <c r="OBN414" s="449"/>
      <c r="OBO414" s="449"/>
      <c r="OBP414" s="449"/>
      <c r="OBQ414" s="449"/>
      <c r="OBR414" s="449"/>
      <c r="OBS414" s="449"/>
      <c r="OBT414" s="449"/>
      <c r="OBU414" s="449"/>
      <c r="OBV414" s="449"/>
      <c r="OBW414" s="449"/>
      <c r="OBX414" s="449"/>
      <c r="OBY414" s="449"/>
      <c r="OBZ414" s="449"/>
      <c r="OCA414" s="449"/>
      <c r="OCB414" s="449"/>
      <c r="OCC414" s="449"/>
      <c r="OCD414" s="449"/>
      <c r="OCE414" s="449"/>
      <c r="OCF414" s="449"/>
      <c r="OCG414" s="449"/>
      <c r="OCH414" s="449"/>
      <c r="OCI414" s="449"/>
      <c r="OCJ414" s="449"/>
      <c r="OCK414" s="449"/>
      <c r="OCL414" s="449"/>
      <c r="OCM414" s="449"/>
      <c r="OCN414" s="449"/>
      <c r="OCO414" s="449"/>
      <c r="OCP414" s="449"/>
      <c r="OCQ414" s="449"/>
      <c r="OCR414" s="449"/>
      <c r="OCS414" s="449"/>
      <c r="OCT414" s="449"/>
      <c r="OCU414" s="449"/>
      <c r="OCV414" s="449"/>
      <c r="OCW414" s="449"/>
      <c r="OCX414" s="449"/>
      <c r="OCY414" s="449"/>
      <c r="OCZ414" s="449"/>
      <c r="ODA414" s="449"/>
      <c r="ODB414" s="449"/>
      <c r="ODC414" s="449"/>
      <c r="ODD414" s="449"/>
      <c r="ODE414" s="449"/>
      <c r="ODF414" s="449"/>
      <c r="ODG414" s="449"/>
      <c r="ODH414" s="449"/>
      <c r="ODI414" s="449"/>
      <c r="ODJ414" s="449"/>
      <c r="ODK414" s="449"/>
      <c r="ODL414" s="449"/>
      <c r="ODM414" s="449"/>
      <c r="ODN414" s="449"/>
      <c r="ODO414" s="449"/>
      <c r="ODP414" s="449"/>
      <c r="ODQ414" s="449"/>
      <c r="ODR414" s="449"/>
      <c r="ODS414" s="449"/>
      <c r="ODT414" s="449"/>
      <c r="ODU414" s="449"/>
      <c r="ODV414" s="449"/>
      <c r="ODW414" s="449"/>
      <c r="ODX414" s="449"/>
      <c r="ODY414" s="449"/>
      <c r="ODZ414" s="449"/>
      <c r="OEA414" s="449"/>
      <c r="OEB414" s="449"/>
      <c r="OEC414" s="449"/>
      <c r="OED414" s="449"/>
      <c r="OEE414" s="449"/>
      <c r="OEF414" s="449"/>
      <c r="OEG414" s="449"/>
      <c r="OEH414" s="449"/>
      <c r="OEI414" s="449"/>
      <c r="OEJ414" s="449"/>
      <c r="OEK414" s="449"/>
      <c r="OEL414" s="449"/>
      <c r="OEM414" s="449"/>
      <c r="OEN414" s="449"/>
      <c r="OEO414" s="449"/>
      <c r="OEP414" s="449"/>
      <c r="OEQ414" s="449"/>
      <c r="OER414" s="449"/>
      <c r="OES414" s="449"/>
      <c r="OET414" s="449"/>
      <c r="OEU414" s="449"/>
      <c r="OEV414" s="449"/>
      <c r="OEW414" s="449"/>
      <c r="OEX414" s="449"/>
      <c r="OEY414" s="449"/>
      <c r="OEZ414" s="449"/>
      <c r="OFA414" s="449"/>
      <c r="OFB414" s="449"/>
      <c r="OFC414" s="449"/>
      <c r="OFD414" s="449"/>
      <c r="OFE414" s="449"/>
      <c r="OFF414" s="449"/>
      <c r="OFG414" s="449"/>
      <c r="OFH414" s="449"/>
      <c r="OFI414" s="449"/>
      <c r="OFJ414" s="449"/>
      <c r="OFK414" s="449"/>
      <c r="OFL414" s="449"/>
      <c r="OFM414" s="449"/>
      <c r="OFN414" s="449"/>
      <c r="OFO414" s="449"/>
      <c r="OFP414" s="449"/>
      <c r="OFQ414" s="449"/>
      <c r="OFR414" s="449"/>
      <c r="OFS414" s="449"/>
      <c r="OFT414" s="449"/>
      <c r="OFU414" s="449"/>
      <c r="OFV414" s="449"/>
      <c r="OFW414" s="449"/>
      <c r="OFX414" s="449"/>
      <c r="OFY414" s="449"/>
      <c r="OFZ414" s="449"/>
      <c r="OGA414" s="449"/>
      <c r="OGB414" s="449"/>
      <c r="OGC414" s="449"/>
      <c r="OGD414" s="449"/>
      <c r="OGE414" s="449"/>
      <c r="OGF414" s="449"/>
      <c r="OGG414" s="449"/>
      <c r="OGH414" s="449"/>
      <c r="OGI414" s="449"/>
      <c r="OGJ414" s="449"/>
      <c r="OGK414" s="449"/>
      <c r="OGL414" s="449"/>
      <c r="OGM414" s="449"/>
      <c r="OGN414" s="449"/>
      <c r="OGO414" s="449"/>
      <c r="OGP414" s="449"/>
      <c r="OGQ414" s="449"/>
      <c r="OGR414" s="449"/>
      <c r="OGS414" s="449"/>
      <c r="OGT414" s="449"/>
      <c r="OGU414" s="449"/>
      <c r="OGV414" s="449"/>
      <c r="OGW414" s="449"/>
      <c r="OGX414" s="449"/>
      <c r="OGY414" s="449"/>
      <c r="OGZ414" s="449"/>
      <c r="OHA414" s="449"/>
      <c r="OHB414" s="449"/>
      <c r="OHC414" s="449"/>
      <c r="OHD414" s="449"/>
      <c r="OHE414" s="449"/>
      <c r="OHF414" s="449"/>
      <c r="OHG414" s="449"/>
      <c r="OHH414" s="449"/>
      <c r="OHI414" s="449"/>
      <c r="OHJ414" s="449"/>
      <c r="OHK414" s="449"/>
      <c r="OHL414" s="449"/>
      <c r="OHM414" s="449"/>
      <c r="OHN414" s="449"/>
      <c r="OHO414" s="449"/>
      <c r="OHP414" s="449"/>
      <c r="OHQ414" s="449"/>
      <c r="OHR414" s="449"/>
      <c r="OHS414" s="449"/>
      <c r="OHT414" s="449"/>
      <c r="OHU414" s="449"/>
      <c r="OHV414" s="449"/>
      <c r="OHW414" s="449"/>
      <c r="OHX414" s="449"/>
      <c r="OHY414" s="449"/>
      <c r="OHZ414" s="449"/>
      <c r="OIA414" s="449"/>
      <c r="OIB414" s="449"/>
      <c r="OIC414" s="449"/>
      <c r="OID414" s="449"/>
      <c r="OIE414" s="449"/>
      <c r="OIF414" s="449"/>
      <c r="OIG414" s="449"/>
      <c r="OIH414" s="449"/>
      <c r="OII414" s="449"/>
      <c r="OIJ414" s="449"/>
      <c r="OIK414" s="449"/>
      <c r="OIL414" s="449"/>
      <c r="OIM414" s="449"/>
      <c r="OIN414" s="449"/>
      <c r="OIO414" s="449"/>
      <c r="OIP414" s="449"/>
      <c r="OIQ414" s="449"/>
      <c r="OIR414" s="449"/>
      <c r="OIS414" s="449"/>
      <c r="OIT414" s="449"/>
      <c r="OIU414" s="449"/>
      <c r="OIV414" s="449"/>
      <c r="OIW414" s="449"/>
      <c r="OIX414" s="449"/>
      <c r="OIY414" s="449"/>
      <c r="OIZ414" s="449"/>
      <c r="OJA414" s="449"/>
      <c r="OJB414" s="449"/>
      <c r="OJC414" s="449"/>
      <c r="OJD414" s="449"/>
      <c r="OJE414" s="449"/>
      <c r="OJF414" s="449"/>
      <c r="OJG414" s="449"/>
      <c r="OJH414" s="449"/>
      <c r="OJI414" s="449"/>
      <c r="OJJ414" s="449"/>
      <c r="OJK414" s="449"/>
      <c r="OJL414" s="449"/>
      <c r="OJM414" s="449"/>
      <c r="OJN414" s="449"/>
      <c r="OJO414" s="449"/>
      <c r="OJP414" s="449"/>
      <c r="OJQ414" s="449"/>
      <c r="OJR414" s="449"/>
      <c r="OJS414" s="449"/>
      <c r="OJT414" s="449"/>
      <c r="OJU414" s="449"/>
      <c r="OJV414" s="449"/>
      <c r="OJW414" s="449"/>
      <c r="OJX414" s="449"/>
      <c r="OJY414" s="449"/>
      <c r="OJZ414" s="449"/>
      <c r="OKA414" s="449"/>
      <c r="OKB414" s="449"/>
      <c r="OKC414" s="449"/>
      <c r="OKD414" s="449"/>
      <c r="OKE414" s="449"/>
      <c r="OKF414" s="449"/>
      <c r="OKG414" s="449"/>
      <c r="OKH414" s="449"/>
      <c r="OKI414" s="449"/>
      <c r="OKJ414" s="449"/>
      <c r="OKK414" s="449"/>
      <c r="OKL414" s="449"/>
      <c r="OKM414" s="449"/>
      <c r="OKN414" s="449"/>
      <c r="OKO414" s="449"/>
      <c r="OKP414" s="449"/>
      <c r="OKQ414" s="449"/>
      <c r="OKR414" s="449"/>
      <c r="OKS414" s="449"/>
      <c r="OKT414" s="449"/>
      <c r="OKU414" s="449"/>
      <c r="OKV414" s="449"/>
      <c r="OKW414" s="449"/>
      <c r="OKX414" s="449"/>
      <c r="OKY414" s="449"/>
      <c r="OKZ414" s="449"/>
      <c r="OLA414" s="449"/>
      <c r="OLB414" s="449"/>
      <c r="OLC414" s="449"/>
      <c r="OLD414" s="449"/>
      <c r="OLE414" s="449"/>
      <c r="OLF414" s="449"/>
      <c r="OLG414" s="449"/>
      <c r="OLH414" s="449"/>
      <c r="OLI414" s="449"/>
      <c r="OLJ414" s="449"/>
      <c r="OLK414" s="449"/>
      <c r="OLL414" s="449"/>
      <c r="OLM414" s="449"/>
      <c r="OLN414" s="449"/>
      <c r="OLO414" s="449"/>
      <c r="OLP414" s="449"/>
      <c r="OLQ414" s="449"/>
      <c r="OLR414" s="449"/>
      <c r="OLS414" s="449"/>
      <c r="OLT414" s="449"/>
      <c r="OLU414" s="449"/>
      <c r="OLV414" s="449"/>
      <c r="OLW414" s="449"/>
      <c r="OLX414" s="449"/>
      <c r="OLY414" s="449"/>
      <c r="OLZ414" s="449"/>
      <c r="OMA414" s="449"/>
      <c r="OMB414" s="449"/>
      <c r="OMC414" s="449"/>
      <c r="OMD414" s="449"/>
      <c r="OME414" s="449"/>
      <c r="OMF414" s="449"/>
      <c r="OMG414" s="449"/>
      <c r="OMH414" s="449"/>
      <c r="OMI414" s="449"/>
      <c r="OMJ414" s="449"/>
      <c r="OMK414" s="449"/>
      <c r="OML414" s="449"/>
      <c r="OMM414" s="449"/>
      <c r="OMN414" s="449"/>
      <c r="OMO414" s="449"/>
      <c r="OMP414" s="449"/>
      <c r="OMQ414" s="449"/>
      <c r="OMR414" s="449"/>
      <c r="OMS414" s="449"/>
      <c r="OMT414" s="449"/>
      <c r="OMU414" s="449"/>
      <c r="OMV414" s="449"/>
      <c r="OMW414" s="449"/>
      <c r="OMX414" s="449"/>
      <c r="OMY414" s="449"/>
      <c r="OMZ414" s="449"/>
      <c r="ONA414" s="449"/>
      <c r="ONB414" s="449"/>
      <c r="ONC414" s="449"/>
      <c r="OND414" s="449"/>
      <c r="ONE414" s="449"/>
      <c r="ONF414" s="449"/>
      <c r="ONG414" s="449"/>
      <c r="ONH414" s="449"/>
      <c r="ONI414" s="449"/>
      <c r="ONJ414" s="449"/>
      <c r="ONK414" s="449"/>
      <c r="ONL414" s="449"/>
      <c r="ONM414" s="449"/>
      <c r="ONN414" s="449"/>
      <c r="ONO414" s="449"/>
      <c r="ONP414" s="449"/>
      <c r="ONQ414" s="449"/>
      <c r="ONR414" s="449"/>
      <c r="ONS414" s="449"/>
      <c r="ONT414" s="449"/>
      <c r="ONU414" s="449"/>
      <c r="ONV414" s="449"/>
      <c r="ONW414" s="449"/>
      <c r="ONX414" s="449"/>
      <c r="ONY414" s="449"/>
      <c r="ONZ414" s="449"/>
      <c r="OOA414" s="449"/>
      <c r="OOB414" s="449"/>
      <c r="OOC414" s="449"/>
      <c r="OOD414" s="449"/>
      <c r="OOE414" s="449"/>
      <c r="OOF414" s="449"/>
      <c r="OOG414" s="449"/>
      <c r="OOH414" s="449"/>
      <c r="OOI414" s="449"/>
      <c r="OOJ414" s="449"/>
      <c r="OOK414" s="449"/>
      <c r="OOL414" s="449"/>
      <c r="OOM414" s="449"/>
      <c r="OON414" s="449"/>
      <c r="OOO414" s="449"/>
      <c r="OOP414" s="449"/>
      <c r="OOQ414" s="449"/>
      <c r="OOR414" s="449"/>
      <c r="OOS414" s="449"/>
      <c r="OOT414" s="449"/>
      <c r="OOU414" s="449"/>
      <c r="OOV414" s="449"/>
      <c r="OOW414" s="449"/>
      <c r="OOX414" s="449"/>
      <c r="OOY414" s="449"/>
      <c r="OOZ414" s="449"/>
      <c r="OPA414" s="449"/>
      <c r="OPB414" s="449"/>
      <c r="OPC414" s="449"/>
      <c r="OPD414" s="449"/>
      <c r="OPE414" s="449"/>
      <c r="OPF414" s="449"/>
      <c r="OPG414" s="449"/>
      <c r="OPH414" s="449"/>
      <c r="OPI414" s="449"/>
      <c r="OPJ414" s="449"/>
      <c r="OPK414" s="449"/>
      <c r="OPL414" s="449"/>
      <c r="OPM414" s="449"/>
      <c r="OPN414" s="449"/>
      <c r="OPO414" s="449"/>
      <c r="OPP414" s="449"/>
      <c r="OPQ414" s="449"/>
      <c r="OPR414" s="449"/>
      <c r="OPS414" s="449"/>
      <c r="OPT414" s="449"/>
      <c r="OPU414" s="449"/>
      <c r="OPV414" s="449"/>
      <c r="OPW414" s="449"/>
      <c r="OPX414" s="449"/>
      <c r="OPY414" s="449"/>
      <c r="OPZ414" s="449"/>
      <c r="OQA414" s="449"/>
      <c r="OQB414" s="449"/>
      <c r="OQC414" s="449"/>
      <c r="OQD414" s="449"/>
      <c r="OQE414" s="449"/>
      <c r="OQF414" s="449"/>
      <c r="OQG414" s="449"/>
      <c r="OQH414" s="449"/>
      <c r="OQI414" s="449"/>
      <c r="OQJ414" s="449"/>
      <c r="OQK414" s="449"/>
      <c r="OQL414" s="449"/>
      <c r="OQM414" s="449"/>
      <c r="OQN414" s="449"/>
      <c r="OQO414" s="449"/>
      <c r="OQP414" s="449"/>
      <c r="OQQ414" s="449"/>
      <c r="OQR414" s="449"/>
      <c r="OQS414" s="449"/>
      <c r="OQT414" s="449"/>
      <c r="OQU414" s="449"/>
      <c r="OQV414" s="449"/>
      <c r="OQW414" s="449"/>
      <c r="OQX414" s="449"/>
      <c r="OQY414" s="449"/>
      <c r="OQZ414" s="449"/>
      <c r="ORA414" s="449"/>
      <c r="ORB414" s="449"/>
      <c r="ORC414" s="449"/>
      <c r="ORD414" s="449"/>
      <c r="ORE414" s="449"/>
      <c r="ORF414" s="449"/>
      <c r="ORG414" s="449"/>
      <c r="ORH414" s="449"/>
      <c r="ORI414" s="449"/>
      <c r="ORJ414" s="449"/>
      <c r="ORK414" s="449"/>
      <c r="ORL414" s="449"/>
      <c r="ORM414" s="449"/>
      <c r="ORN414" s="449"/>
      <c r="ORO414" s="449"/>
      <c r="ORP414" s="449"/>
      <c r="ORQ414" s="449"/>
      <c r="ORR414" s="449"/>
      <c r="ORS414" s="449"/>
      <c r="ORT414" s="449"/>
      <c r="ORU414" s="449"/>
      <c r="ORV414" s="449"/>
      <c r="ORW414" s="449"/>
      <c r="ORX414" s="449"/>
      <c r="ORY414" s="449"/>
      <c r="ORZ414" s="449"/>
      <c r="OSA414" s="449"/>
      <c r="OSB414" s="449"/>
      <c r="OSC414" s="449"/>
      <c r="OSD414" s="449"/>
      <c r="OSE414" s="449"/>
      <c r="OSF414" s="449"/>
      <c r="OSG414" s="449"/>
      <c r="OSH414" s="449"/>
      <c r="OSI414" s="449"/>
      <c r="OSJ414" s="449"/>
      <c r="OSK414" s="449"/>
      <c r="OSL414" s="449"/>
      <c r="OSM414" s="449"/>
      <c r="OSN414" s="449"/>
      <c r="OSO414" s="449"/>
      <c r="OSP414" s="449"/>
      <c r="OSQ414" s="449"/>
      <c r="OSR414" s="449"/>
      <c r="OSS414" s="449"/>
      <c r="OST414" s="449"/>
      <c r="OSU414" s="449"/>
      <c r="OSV414" s="449"/>
      <c r="OSW414" s="449"/>
      <c r="OSX414" s="449"/>
      <c r="OSY414" s="449"/>
      <c r="OSZ414" s="449"/>
      <c r="OTA414" s="449"/>
      <c r="OTB414" s="449"/>
      <c r="OTC414" s="449"/>
      <c r="OTD414" s="449"/>
      <c r="OTE414" s="449"/>
      <c r="OTF414" s="449"/>
      <c r="OTG414" s="449"/>
      <c r="OTH414" s="449"/>
      <c r="OTI414" s="449"/>
      <c r="OTJ414" s="449"/>
      <c r="OTK414" s="449"/>
      <c r="OTL414" s="449"/>
      <c r="OTM414" s="449"/>
      <c r="OTN414" s="449"/>
      <c r="OTO414" s="449"/>
      <c r="OTP414" s="449"/>
      <c r="OTQ414" s="449"/>
      <c r="OTR414" s="449"/>
      <c r="OTS414" s="449"/>
      <c r="OTT414" s="449"/>
      <c r="OTU414" s="449"/>
      <c r="OTV414" s="449"/>
      <c r="OTW414" s="449"/>
      <c r="OTX414" s="449"/>
      <c r="OTY414" s="449"/>
      <c r="OTZ414" s="449"/>
      <c r="OUA414" s="449"/>
      <c r="OUB414" s="449"/>
      <c r="OUC414" s="449"/>
      <c r="OUD414" s="449"/>
      <c r="OUE414" s="449"/>
      <c r="OUF414" s="449"/>
      <c r="OUG414" s="449"/>
      <c r="OUH414" s="449"/>
      <c r="OUI414" s="449"/>
      <c r="OUJ414" s="449"/>
      <c r="OUK414" s="449"/>
      <c r="OUL414" s="449"/>
      <c r="OUM414" s="449"/>
      <c r="OUN414" s="449"/>
      <c r="OUO414" s="449"/>
      <c r="OUP414" s="449"/>
      <c r="OUQ414" s="449"/>
      <c r="OUR414" s="449"/>
      <c r="OUS414" s="449"/>
      <c r="OUT414" s="449"/>
      <c r="OUU414" s="449"/>
      <c r="OUV414" s="449"/>
      <c r="OUW414" s="449"/>
      <c r="OUX414" s="449"/>
      <c r="OUY414" s="449"/>
      <c r="OUZ414" s="449"/>
      <c r="OVA414" s="449"/>
      <c r="OVB414" s="449"/>
      <c r="OVC414" s="449"/>
      <c r="OVD414" s="449"/>
      <c r="OVE414" s="449"/>
      <c r="OVF414" s="449"/>
      <c r="OVG414" s="449"/>
      <c r="OVH414" s="449"/>
      <c r="OVI414" s="449"/>
      <c r="OVJ414" s="449"/>
      <c r="OVK414" s="449"/>
      <c r="OVL414" s="449"/>
      <c r="OVM414" s="449"/>
      <c r="OVN414" s="449"/>
      <c r="OVO414" s="449"/>
      <c r="OVP414" s="449"/>
      <c r="OVQ414" s="449"/>
      <c r="OVR414" s="449"/>
      <c r="OVS414" s="449"/>
      <c r="OVT414" s="449"/>
      <c r="OVU414" s="449"/>
      <c r="OVV414" s="449"/>
      <c r="OVW414" s="449"/>
      <c r="OVX414" s="449"/>
      <c r="OVY414" s="449"/>
      <c r="OVZ414" s="449"/>
      <c r="OWA414" s="449"/>
      <c r="OWB414" s="449"/>
      <c r="OWC414" s="449"/>
      <c r="OWD414" s="449"/>
      <c r="OWE414" s="449"/>
      <c r="OWF414" s="449"/>
      <c r="OWG414" s="449"/>
      <c r="OWH414" s="449"/>
      <c r="OWI414" s="449"/>
      <c r="OWJ414" s="449"/>
      <c r="OWK414" s="449"/>
      <c r="OWL414" s="449"/>
      <c r="OWM414" s="449"/>
      <c r="OWN414" s="449"/>
      <c r="OWO414" s="449"/>
      <c r="OWP414" s="449"/>
      <c r="OWQ414" s="449"/>
      <c r="OWR414" s="449"/>
      <c r="OWS414" s="449"/>
      <c r="OWT414" s="449"/>
      <c r="OWU414" s="449"/>
      <c r="OWV414" s="449"/>
      <c r="OWW414" s="449"/>
      <c r="OWX414" s="449"/>
      <c r="OWY414" s="449"/>
      <c r="OWZ414" s="449"/>
      <c r="OXA414" s="449"/>
      <c r="OXB414" s="449"/>
      <c r="OXC414" s="449"/>
      <c r="OXD414" s="449"/>
      <c r="OXE414" s="449"/>
      <c r="OXF414" s="449"/>
      <c r="OXG414" s="449"/>
      <c r="OXH414" s="449"/>
      <c r="OXI414" s="449"/>
      <c r="OXJ414" s="449"/>
      <c r="OXK414" s="449"/>
      <c r="OXL414" s="449"/>
      <c r="OXM414" s="449"/>
      <c r="OXN414" s="449"/>
      <c r="OXO414" s="449"/>
      <c r="OXP414" s="449"/>
      <c r="OXQ414" s="449"/>
      <c r="OXR414" s="449"/>
      <c r="OXS414" s="449"/>
      <c r="OXT414" s="449"/>
      <c r="OXU414" s="449"/>
      <c r="OXV414" s="449"/>
      <c r="OXW414" s="449"/>
      <c r="OXX414" s="449"/>
      <c r="OXY414" s="449"/>
      <c r="OXZ414" s="449"/>
      <c r="OYA414" s="449"/>
      <c r="OYB414" s="449"/>
      <c r="OYC414" s="449"/>
      <c r="OYD414" s="449"/>
      <c r="OYE414" s="449"/>
      <c r="OYF414" s="449"/>
      <c r="OYG414" s="449"/>
      <c r="OYH414" s="449"/>
      <c r="OYI414" s="449"/>
      <c r="OYJ414" s="449"/>
      <c r="OYK414" s="449"/>
      <c r="OYL414" s="449"/>
      <c r="OYM414" s="449"/>
      <c r="OYN414" s="449"/>
      <c r="OYO414" s="449"/>
      <c r="OYP414" s="449"/>
      <c r="OYQ414" s="449"/>
      <c r="OYR414" s="449"/>
      <c r="OYS414" s="449"/>
      <c r="OYT414" s="449"/>
      <c r="OYU414" s="449"/>
      <c r="OYV414" s="449"/>
      <c r="OYW414" s="449"/>
      <c r="OYX414" s="449"/>
      <c r="OYY414" s="449"/>
      <c r="OYZ414" s="449"/>
      <c r="OZA414" s="449"/>
      <c r="OZB414" s="449"/>
      <c r="OZC414" s="449"/>
      <c r="OZD414" s="449"/>
      <c r="OZE414" s="449"/>
      <c r="OZF414" s="449"/>
      <c r="OZG414" s="449"/>
      <c r="OZH414" s="449"/>
      <c r="OZI414" s="449"/>
      <c r="OZJ414" s="449"/>
      <c r="OZK414" s="449"/>
      <c r="OZL414" s="449"/>
      <c r="OZM414" s="449"/>
      <c r="OZN414" s="449"/>
      <c r="OZO414" s="449"/>
      <c r="OZP414" s="449"/>
      <c r="OZQ414" s="449"/>
      <c r="OZR414" s="449"/>
      <c r="OZS414" s="449"/>
      <c r="OZT414" s="449"/>
      <c r="OZU414" s="449"/>
      <c r="OZV414" s="449"/>
      <c r="OZW414" s="449"/>
      <c r="OZX414" s="449"/>
      <c r="OZY414" s="449"/>
      <c r="OZZ414" s="449"/>
      <c r="PAA414" s="449"/>
      <c r="PAB414" s="449"/>
      <c r="PAC414" s="449"/>
      <c r="PAD414" s="449"/>
      <c r="PAE414" s="449"/>
      <c r="PAF414" s="449"/>
      <c r="PAG414" s="449"/>
      <c r="PAH414" s="449"/>
      <c r="PAI414" s="449"/>
      <c r="PAJ414" s="449"/>
      <c r="PAK414" s="449"/>
      <c r="PAL414" s="449"/>
      <c r="PAM414" s="449"/>
      <c r="PAN414" s="449"/>
      <c r="PAO414" s="449"/>
      <c r="PAP414" s="449"/>
      <c r="PAQ414" s="449"/>
      <c r="PAR414" s="449"/>
      <c r="PAS414" s="449"/>
      <c r="PAT414" s="449"/>
      <c r="PAU414" s="449"/>
      <c r="PAV414" s="449"/>
      <c r="PAW414" s="449"/>
      <c r="PAX414" s="449"/>
      <c r="PAY414" s="449"/>
      <c r="PAZ414" s="449"/>
      <c r="PBA414" s="449"/>
      <c r="PBB414" s="449"/>
      <c r="PBC414" s="449"/>
      <c r="PBD414" s="449"/>
      <c r="PBE414" s="449"/>
      <c r="PBF414" s="449"/>
      <c r="PBG414" s="449"/>
      <c r="PBH414" s="449"/>
      <c r="PBI414" s="449"/>
      <c r="PBJ414" s="449"/>
      <c r="PBK414" s="449"/>
      <c r="PBL414" s="449"/>
      <c r="PBM414" s="449"/>
      <c r="PBN414" s="449"/>
      <c r="PBO414" s="449"/>
      <c r="PBP414" s="449"/>
      <c r="PBQ414" s="449"/>
      <c r="PBR414" s="449"/>
      <c r="PBS414" s="449"/>
      <c r="PBT414" s="449"/>
      <c r="PBU414" s="449"/>
      <c r="PBV414" s="449"/>
      <c r="PBW414" s="449"/>
      <c r="PBX414" s="449"/>
      <c r="PBY414" s="449"/>
      <c r="PBZ414" s="449"/>
      <c r="PCA414" s="449"/>
      <c r="PCB414" s="449"/>
      <c r="PCC414" s="449"/>
      <c r="PCD414" s="449"/>
      <c r="PCE414" s="449"/>
      <c r="PCF414" s="449"/>
      <c r="PCG414" s="449"/>
      <c r="PCH414" s="449"/>
      <c r="PCI414" s="449"/>
      <c r="PCJ414" s="449"/>
      <c r="PCK414" s="449"/>
      <c r="PCL414" s="449"/>
      <c r="PCM414" s="449"/>
      <c r="PCN414" s="449"/>
      <c r="PCO414" s="449"/>
      <c r="PCP414" s="449"/>
      <c r="PCQ414" s="449"/>
      <c r="PCR414" s="449"/>
      <c r="PCS414" s="449"/>
      <c r="PCT414" s="449"/>
      <c r="PCU414" s="449"/>
      <c r="PCV414" s="449"/>
      <c r="PCW414" s="449"/>
      <c r="PCX414" s="449"/>
      <c r="PCY414" s="449"/>
      <c r="PCZ414" s="449"/>
      <c r="PDA414" s="449"/>
      <c r="PDB414" s="449"/>
      <c r="PDC414" s="449"/>
      <c r="PDD414" s="449"/>
      <c r="PDE414" s="449"/>
      <c r="PDF414" s="449"/>
      <c r="PDG414" s="449"/>
      <c r="PDH414" s="449"/>
      <c r="PDI414" s="449"/>
      <c r="PDJ414" s="449"/>
      <c r="PDK414" s="449"/>
      <c r="PDL414" s="449"/>
      <c r="PDM414" s="449"/>
      <c r="PDN414" s="449"/>
      <c r="PDO414" s="449"/>
      <c r="PDP414" s="449"/>
      <c r="PDQ414" s="449"/>
      <c r="PDR414" s="449"/>
      <c r="PDS414" s="449"/>
      <c r="PDT414" s="449"/>
      <c r="PDU414" s="449"/>
      <c r="PDV414" s="449"/>
      <c r="PDW414" s="449"/>
      <c r="PDX414" s="449"/>
      <c r="PDY414" s="449"/>
      <c r="PDZ414" s="449"/>
      <c r="PEA414" s="449"/>
      <c r="PEB414" s="449"/>
      <c r="PEC414" s="449"/>
      <c r="PED414" s="449"/>
      <c r="PEE414" s="449"/>
      <c r="PEF414" s="449"/>
      <c r="PEG414" s="449"/>
      <c r="PEH414" s="449"/>
      <c r="PEI414" s="449"/>
      <c r="PEJ414" s="449"/>
      <c r="PEK414" s="449"/>
      <c r="PEL414" s="449"/>
      <c r="PEM414" s="449"/>
      <c r="PEN414" s="449"/>
      <c r="PEO414" s="449"/>
      <c r="PEP414" s="449"/>
      <c r="PEQ414" s="449"/>
      <c r="PER414" s="449"/>
      <c r="PES414" s="449"/>
      <c r="PET414" s="449"/>
      <c r="PEU414" s="449"/>
      <c r="PEV414" s="449"/>
      <c r="PEW414" s="449"/>
      <c r="PEX414" s="449"/>
      <c r="PEY414" s="449"/>
      <c r="PEZ414" s="449"/>
      <c r="PFA414" s="449"/>
      <c r="PFB414" s="449"/>
      <c r="PFC414" s="449"/>
      <c r="PFD414" s="449"/>
      <c r="PFE414" s="449"/>
      <c r="PFF414" s="449"/>
      <c r="PFG414" s="449"/>
      <c r="PFH414" s="449"/>
      <c r="PFI414" s="449"/>
      <c r="PFJ414" s="449"/>
      <c r="PFK414" s="449"/>
      <c r="PFL414" s="449"/>
      <c r="PFM414" s="449"/>
      <c r="PFN414" s="449"/>
      <c r="PFO414" s="449"/>
      <c r="PFP414" s="449"/>
      <c r="PFQ414" s="449"/>
      <c r="PFR414" s="449"/>
      <c r="PFS414" s="449"/>
      <c r="PFT414" s="449"/>
      <c r="PFU414" s="449"/>
      <c r="PFV414" s="449"/>
      <c r="PFW414" s="449"/>
      <c r="PFX414" s="449"/>
      <c r="PFY414" s="449"/>
      <c r="PFZ414" s="449"/>
      <c r="PGA414" s="449"/>
      <c r="PGB414" s="449"/>
      <c r="PGC414" s="449"/>
      <c r="PGD414" s="449"/>
      <c r="PGE414" s="449"/>
      <c r="PGF414" s="449"/>
      <c r="PGG414" s="449"/>
      <c r="PGH414" s="449"/>
      <c r="PGI414" s="449"/>
      <c r="PGJ414" s="449"/>
      <c r="PGK414" s="449"/>
      <c r="PGL414" s="449"/>
      <c r="PGM414" s="449"/>
      <c r="PGN414" s="449"/>
      <c r="PGO414" s="449"/>
      <c r="PGP414" s="449"/>
      <c r="PGQ414" s="449"/>
      <c r="PGR414" s="449"/>
      <c r="PGS414" s="449"/>
      <c r="PGT414" s="449"/>
      <c r="PGU414" s="449"/>
      <c r="PGV414" s="449"/>
      <c r="PGW414" s="449"/>
      <c r="PGX414" s="449"/>
      <c r="PGY414" s="449"/>
      <c r="PGZ414" s="449"/>
      <c r="PHA414" s="449"/>
      <c r="PHB414" s="449"/>
      <c r="PHC414" s="449"/>
      <c r="PHD414" s="449"/>
      <c r="PHE414" s="449"/>
      <c r="PHF414" s="449"/>
      <c r="PHG414" s="449"/>
      <c r="PHH414" s="449"/>
      <c r="PHI414" s="449"/>
      <c r="PHJ414" s="449"/>
      <c r="PHK414" s="449"/>
      <c r="PHL414" s="449"/>
      <c r="PHM414" s="449"/>
      <c r="PHN414" s="449"/>
      <c r="PHO414" s="449"/>
      <c r="PHP414" s="449"/>
      <c r="PHQ414" s="449"/>
      <c r="PHR414" s="449"/>
      <c r="PHS414" s="449"/>
      <c r="PHT414" s="449"/>
      <c r="PHU414" s="449"/>
      <c r="PHV414" s="449"/>
      <c r="PHW414" s="449"/>
      <c r="PHX414" s="449"/>
      <c r="PHY414" s="449"/>
      <c r="PHZ414" s="449"/>
      <c r="PIA414" s="449"/>
      <c r="PIB414" s="449"/>
      <c r="PIC414" s="449"/>
      <c r="PID414" s="449"/>
      <c r="PIE414" s="449"/>
      <c r="PIF414" s="449"/>
      <c r="PIG414" s="449"/>
      <c r="PIH414" s="449"/>
      <c r="PII414" s="449"/>
      <c r="PIJ414" s="449"/>
      <c r="PIK414" s="449"/>
      <c r="PIL414" s="449"/>
      <c r="PIM414" s="449"/>
      <c r="PIN414" s="449"/>
      <c r="PIO414" s="449"/>
      <c r="PIP414" s="449"/>
      <c r="PIQ414" s="449"/>
      <c r="PIR414" s="449"/>
      <c r="PIS414" s="449"/>
      <c r="PIT414" s="449"/>
      <c r="PIU414" s="449"/>
      <c r="PIV414" s="449"/>
      <c r="PIW414" s="449"/>
      <c r="PIX414" s="449"/>
      <c r="PIY414" s="449"/>
      <c r="PIZ414" s="449"/>
      <c r="PJA414" s="449"/>
      <c r="PJB414" s="449"/>
      <c r="PJC414" s="449"/>
      <c r="PJD414" s="449"/>
      <c r="PJE414" s="449"/>
      <c r="PJF414" s="449"/>
      <c r="PJG414" s="449"/>
      <c r="PJH414" s="449"/>
      <c r="PJI414" s="449"/>
      <c r="PJJ414" s="449"/>
      <c r="PJK414" s="449"/>
      <c r="PJL414" s="449"/>
      <c r="PJM414" s="449"/>
      <c r="PJN414" s="449"/>
      <c r="PJO414" s="449"/>
      <c r="PJP414" s="449"/>
      <c r="PJQ414" s="449"/>
      <c r="PJR414" s="449"/>
      <c r="PJS414" s="449"/>
      <c r="PJT414" s="449"/>
      <c r="PJU414" s="449"/>
      <c r="PJV414" s="449"/>
      <c r="PJW414" s="449"/>
      <c r="PJX414" s="449"/>
      <c r="PJY414" s="449"/>
      <c r="PJZ414" s="449"/>
      <c r="PKA414" s="449"/>
      <c r="PKB414" s="449"/>
      <c r="PKC414" s="449"/>
      <c r="PKD414" s="449"/>
      <c r="PKE414" s="449"/>
      <c r="PKF414" s="449"/>
      <c r="PKG414" s="449"/>
      <c r="PKH414" s="449"/>
      <c r="PKI414" s="449"/>
      <c r="PKJ414" s="449"/>
      <c r="PKK414" s="449"/>
      <c r="PKL414" s="449"/>
      <c r="PKM414" s="449"/>
      <c r="PKN414" s="449"/>
      <c r="PKO414" s="449"/>
      <c r="PKP414" s="449"/>
      <c r="PKQ414" s="449"/>
      <c r="PKR414" s="449"/>
      <c r="PKS414" s="449"/>
      <c r="PKT414" s="449"/>
      <c r="PKU414" s="449"/>
      <c r="PKV414" s="449"/>
      <c r="PKW414" s="449"/>
      <c r="PKX414" s="449"/>
      <c r="PKY414" s="449"/>
      <c r="PKZ414" s="449"/>
      <c r="PLA414" s="449"/>
      <c r="PLB414" s="449"/>
      <c r="PLC414" s="449"/>
      <c r="PLD414" s="449"/>
      <c r="PLE414" s="449"/>
      <c r="PLF414" s="449"/>
      <c r="PLG414" s="449"/>
      <c r="PLH414" s="449"/>
      <c r="PLI414" s="449"/>
      <c r="PLJ414" s="449"/>
      <c r="PLK414" s="449"/>
      <c r="PLL414" s="449"/>
      <c r="PLM414" s="449"/>
      <c r="PLN414" s="449"/>
      <c r="PLO414" s="449"/>
      <c r="PLP414" s="449"/>
      <c r="PLQ414" s="449"/>
      <c r="PLR414" s="449"/>
      <c r="PLS414" s="449"/>
      <c r="PLT414" s="449"/>
      <c r="PLU414" s="449"/>
      <c r="PLV414" s="449"/>
      <c r="PLW414" s="449"/>
      <c r="PLX414" s="449"/>
      <c r="PLY414" s="449"/>
      <c r="PLZ414" s="449"/>
      <c r="PMA414" s="449"/>
      <c r="PMB414" s="449"/>
      <c r="PMC414" s="449"/>
      <c r="PMD414" s="449"/>
      <c r="PME414" s="449"/>
      <c r="PMF414" s="449"/>
      <c r="PMG414" s="449"/>
      <c r="PMH414" s="449"/>
      <c r="PMI414" s="449"/>
      <c r="PMJ414" s="449"/>
      <c r="PMK414" s="449"/>
      <c r="PML414" s="449"/>
      <c r="PMM414" s="449"/>
      <c r="PMN414" s="449"/>
      <c r="PMO414" s="449"/>
      <c r="PMP414" s="449"/>
      <c r="PMQ414" s="449"/>
      <c r="PMR414" s="449"/>
      <c r="PMS414" s="449"/>
      <c r="PMT414" s="449"/>
      <c r="PMU414" s="449"/>
      <c r="PMV414" s="449"/>
      <c r="PMW414" s="449"/>
      <c r="PMX414" s="449"/>
      <c r="PMY414" s="449"/>
      <c r="PMZ414" s="449"/>
      <c r="PNA414" s="449"/>
      <c r="PNB414" s="449"/>
      <c r="PNC414" s="449"/>
      <c r="PND414" s="449"/>
      <c r="PNE414" s="449"/>
      <c r="PNF414" s="449"/>
      <c r="PNG414" s="449"/>
      <c r="PNH414" s="449"/>
      <c r="PNI414" s="449"/>
      <c r="PNJ414" s="449"/>
      <c r="PNK414" s="449"/>
      <c r="PNL414" s="449"/>
      <c r="PNM414" s="449"/>
      <c r="PNN414" s="449"/>
      <c r="PNO414" s="449"/>
      <c r="PNP414" s="449"/>
      <c r="PNQ414" s="449"/>
      <c r="PNR414" s="449"/>
      <c r="PNS414" s="449"/>
      <c r="PNT414" s="449"/>
      <c r="PNU414" s="449"/>
      <c r="PNV414" s="449"/>
      <c r="PNW414" s="449"/>
      <c r="PNX414" s="449"/>
      <c r="PNY414" s="449"/>
      <c r="PNZ414" s="449"/>
      <c r="POA414" s="449"/>
      <c r="POB414" s="449"/>
      <c r="POC414" s="449"/>
      <c r="POD414" s="449"/>
      <c r="POE414" s="449"/>
      <c r="POF414" s="449"/>
      <c r="POG414" s="449"/>
      <c r="POH414" s="449"/>
      <c r="POI414" s="449"/>
      <c r="POJ414" s="449"/>
      <c r="POK414" s="449"/>
      <c r="POL414" s="449"/>
      <c r="POM414" s="449"/>
      <c r="PON414" s="449"/>
      <c r="POO414" s="449"/>
      <c r="POP414" s="449"/>
      <c r="POQ414" s="449"/>
      <c r="POR414" s="449"/>
      <c r="POS414" s="449"/>
      <c r="POT414" s="449"/>
      <c r="POU414" s="449"/>
      <c r="POV414" s="449"/>
      <c r="POW414" s="449"/>
      <c r="POX414" s="449"/>
      <c r="POY414" s="449"/>
      <c r="POZ414" s="449"/>
      <c r="PPA414" s="449"/>
      <c r="PPB414" s="449"/>
      <c r="PPC414" s="449"/>
      <c r="PPD414" s="449"/>
      <c r="PPE414" s="449"/>
      <c r="PPF414" s="449"/>
      <c r="PPG414" s="449"/>
      <c r="PPH414" s="449"/>
      <c r="PPI414" s="449"/>
      <c r="PPJ414" s="449"/>
      <c r="PPK414" s="449"/>
      <c r="PPL414" s="449"/>
      <c r="PPM414" s="449"/>
      <c r="PPN414" s="449"/>
      <c r="PPO414" s="449"/>
      <c r="PPP414" s="449"/>
      <c r="PPQ414" s="449"/>
      <c r="PPR414" s="449"/>
      <c r="PPS414" s="449"/>
      <c r="PPT414" s="449"/>
      <c r="PPU414" s="449"/>
      <c r="PPV414" s="449"/>
      <c r="PPW414" s="449"/>
      <c r="PPX414" s="449"/>
      <c r="PPY414" s="449"/>
      <c r="PPZ414" s="449"/>
      <c r="PQA414" s="449"/>
      <c r="PQB414" s="449"/>
      <c r="PQC414" s="449"/>
      <c r="PQD414" s="449"/>
      <c r="PQE414" s="449"/>
      <c r="PQF414" s="449"/>
      <c r="PQG414" s="449"/>
      <c r="PQH414" s="449"/>
      <c r="PQI414" s="449"/>
      <c r="PQJ414" s="449"/>
      <c r="PQK414" s="449"/>
      <c r="PQL414" s="449"/>
      <c r="PQM414" s="449"/>
      <c r="PQN414" s="449"/>
      <c r="PQO414" s="449"/>
      <c r="PQP414" s="449"/>
      <c r="PQQ414" s="449"/>
      <c r="PQR414" s="449"/>
      <c r="PQS414" s="449"/>
      <c r="PQT414" s="449"/>
      <c r="PQU414" s="449"/>
      <c r="PQV414" s="449"/>
      <c r="PQW414" s="449"/>
      <c r="PQX414" s="449"/>
      <c r="PQY414" s="449"/>
      <c r="PQZ414" s="449"/>
      <c r="PRA414" s="449"/>
      <c r="PRB414" s="449"/>
      <c r="PRC414" s="449"/>
      <c r="PRD414" s="449"/>
      <c r="PRE414" s="449"/>
      <c r="PRF414" s="449"/>
      <c r="PRG414" s="449"/>
      <c r="PRH414" s="449"/>
      <c r="PRI414" s="449"/>
      <c r="PRJ414" s="449"/>
      <c r="PRK414" s="449"/>
      <c r="PRL414" s="449"/>
      <c r="PRM414" s="449"/>
      <c r="PRN414" s="449"/>
      <c r="PRO414" s="449"/>
      <c r="PRP414" s="449"/>
      <c r="PRQ414" s="449"/>
      <c r="PRR414" s="449"/>
      <c r="PRS414" s="449"/>
      <c r="PRT414" s="449"/>
      <c r="PRU414" s="449"/>
      <c r="PRV414" s="449"/>
      <c r="PRW414" s="449"/>
      <c r="PRX414" s="449"/>
      <c r="PRY414" s="449"/>
      <c r="PRZ414" s="449"/>
      <c r="PSA414" s="449"/>
      <c r="PSB414" s="449"/>
      <c r="PSC414" s="449"/>
      <c r="PSD414" s="449"/>
      <c r="PSE414" s="449"/>
      <c r="PSF414" s="449"/>
      <c r="PSG414" s="449"/>
      <c r="PSH414" s="449"/>
      <c r="PSI414" s="449"/>
      <c r="PSJ414" s="449"/>
      <c r="PSK414" s="449"/>
      <c r="PSL414" s="449"/>
      <c r="PSM414" s="449"/>
      <c r="PSN414" s="449"/>
      <c r="PSO414" s="449"/>
      <c r="PSP414" s="449"/>
      <c r="PSQ414" s="449"/>
      <c r="PSR414" s="449"/>
      <c r="PSS414" s="449"/>
      <c r="PST414" s="449"/>
      <c r="PSU414" s="449"/>
      <c r="PSV414" s="449"/>
      <c r="PSW414" s="449"/>
      <c r="PSX414" s="449"/>
      <c r="PSY414" s="449"/>
      <c r="PSZ414" s="449"/>
      <c r="PTA414" s="449"/>
      <c r="PTB414" s="449"/>
      <c r="PTC414" s="449"/>
      <c r="PTD414" s="449"/>
      <c r="PTE414" s="449"/>
      <c r="PTF414" s="449"/>
      <c r="PTG414" s="449"/>
      <c r="PTH414" s="449"/>
      <c r="PTI414" s="449"/>
      <c r="PTJ414" s="449"/>
      <c r="PTK414" s="449"/>
      <c r="PTL414" s="449"/>
      <c r="PTM414" s="449"/>
      <c r="PTN414" s="449"/>
      <c r="PTO414" s="449"/>
      <c r="PTP414" s="449"/>
      <c r="PTQ414" s="449"/>
      <c r="PTR414" s="449"/>
      <c r="PTS414" s="449"/>
      <c r="PTT414" s="449"/>
      <c r="PTU414" s="449"/>
      <c r="PTV414" s="449"/>
      <c r="PTW414" s="449"/>
      <c r="PTX414" s="449"/>
      <c r="PTY414" s="449"/>
      <c r="PTZ414" s="449"/>
      <c r="PUA414" s="449"/>
      <c r="PUB414" s="449"/>
      <c r="PUC414" s="449"/>
      <c r="PUD414" s="449"/>
      <c r="PUE414" s="449"/>
      <c r="PUF414" s="449"/>
      <c r="PUG414" s="449"/>
      <c r="PUH414" s="449"/>
      <c r="PUI414" s="449"/>
      <c r="PUJ414" s="449"/>
      <c r="PUK414" s="449"/>
      <c r="PUL414" s="449"/>
      <c r="PUM414" s="449"/>
      <c r="PUN414" s="449"/>
      <c r="PUO414" s="449"/>
      <c r="PUP414" s="449"/>
      <c r="PUQ414" s="449"/>
      <c r="PUR414" s="449"/>
      <c r="PUS414" s="449"/>
      <c r="PUT414" s="449"/>
      <c r="PUU414" s="449"/>
      <c r="PUV414" s="449"/>
      <c r="PUW414" s="449"/>
      <c r="PUX414" s="449"/>
      <c r="PUY414" s="449"/>
      <c r="PUZ414" s="449"/>
      <c r="PVA414" s="449"/>
      <c r="PVB414" s="449"/>
      <c r="PVC414" s="449"/>
      <c r="PVD414" s="449"/>
      <c r="PVE414" s="449"/>
      <c r="PVF414" s="449"/>
      <c r="PVG414" s="449"/>
      <c r="PVH414" s="449"/>
      <c r="PVI414" s="449"/>
      <c r="PVJ414" s="449"/>
      <c r="PVK414" s="449"/>
      <c r="PVL414" s="449"/>
      <c r="PVM414" s="449"/>
      <c r="PVN414" s="449"/>
      <c r="PVO414" s="449"/>
      <c r="PVP414" s="449"/>
      <c r="PVQ414" s="449"/>
      <c r="PVR414" s="449"/>
      <c r="PVS414" s="449"/>
      <c r="PVT414" s="449"/>
      <c r="PVU414" s="449"/>
      <c r="PVV414" s="449"/>
      <c r="PVW414" s="449"/>
      <c r="PVX414" s="449"/>
      <c r="PVY414" s="449"/>
      <c r="PVZ414" s="449"/>
      <c r="PWA414" s="449"/>
      <c r="PWB414" s="449"/>
      <c r="PWC414" s="449"/>
      <c r="PWD414" s="449"/>
      <c r="PWE414" s="449"/>
      <c r="PWF414" s="449"/>
      <c r="PWG414" s="449"/>
      <c r="PWH414" s="449"/>
      <c r="PWI414" s="449"/>
      <c r="PWJ414" s="449"/>
      <c r="PWK414" s="449"/>
      <c r="PWL414" s="449"/>
      <c r="PWM414" s="449"/>
      <c r="PWN414" s="449"/>
      <c r="PWO414" s="449"/>
      <c r="PWP414" s="449"/>
      <c r="PWQ414" s="449"/>
      <c r="PWR414" s="449"/>
      <c r="PWS414" s="449"/>
      <c r="PWT414" s="449"/>
      <c r="PWU414" s="449"/>
      <c r="PWV414" s="449"/>
      <c r="PWW414" s="449"/>
      <c r="PWX414" s="449"/>
      <c r="PWY414" s="449"/>
      <c r="PWZ414" s="449"/>
      <c r="PXA414" s="449"/>
      <c r="PXB414" s="449"/>
      <c r="PXC414" s="449"/>
      <c r="PXD414" s="449"/>
      <c r="PXE414" s="449"/>
      <c r="PXF414" s="449"/>
      <c r="PXG414" s="449"/>
      <c r="PXH414" s="449"/>
      <c r="PXI414" s="449"/>
      <c r="PXJ414" s="449"/>
      <c r="PXK414" s="449"/>
      <c r="PXL414" s="449"/>
      <c r="PXM414" s="449"/>
      <c r="PXN414" s="449"/>
      <c r="PXO414" s="449"/>
      <c r="PXP414" s="449"/>
      <c r="PXQ414" s="449"/>
      <c r="PXR414" s="449"/>
      <c r="PXS414" s="449"/>
      <c r="PXT414" s="449"/>
      <c r="PXU414" s="449"/>
      <c r="PXV414" s="449"/>
      <c r="PXW414" s="449"/>
      <c r="PXX414" s="449"/>
      <c r="PXY414" s="449"/>
      <c r="PXZ414" s="449"/>
      <c r="PYA414" s="449"/>
      <c r="PYB414" s="449"/>
      <c r="PYC414" s="449"/>
      <c r="PYD414" s="449"/>
      <c r="PYE414" s="449"/>
      <c r="PYF414" s="449"/>
      <c r="PYG414" s="449"/>
      <c r="PYH414" s="449"/>
      <c r="PYI414" s="449"/>
      <c r="PYJ414" s="449"/>
      <c r="PYK414" s="449"/>
      <c r="PYL414" s="449"/>
      <c r="PYM414" s="449"/>
      <c r="PYN414" s="449"/>
      <c r="PYO414" s="449"/>
      <c r="PYP414" s="449"/>
      <c r="PYQ414" s="449"/>
      <c r="PYR414" s="449"/>
      <c r="PYS414" s="449"/>
      <c r="PYT414" s="449"/>
      <c r="PYU414" s="449"/>
      <c r="PYV414" s="449"/>
      <c r="PYW414" s="449"/>
      <c r="PYX414" s="449"/>
      <c r="PYY414" s="449"/>
      <c r="PYZ414" s="449"/>
      <c r="PZA414" s="449"/>
      <c r="PZB414" s="449"/>
      <c r="PZC414" s="449"/>
      <c r="PZD414" s="449"/>
      <c r="PZE414" s="449"/>
      <c r="PZF414" s="449"/>
      <c r="PZG414" s="449"/>
      <c r="PZH414" s="449"/>
      <c r="PZI414" s="449"/>
      <c r="PZJ414" s="449"/>
      <c r="PZK414" s="449"/>
      <c r="PZL414" s="449"/>
      <c r="PZM414" s="449"/>
      <c r="PZN414" s="449"/>
      <c r="PZO414" s="449"/>
      <c r="PZP414" s="449"/>
      <c r="PZQ414" s="449"/>
      <c r="PZR414" s="449"/>
      <c r="PZS414" s="449"/>
      <c r="PZT414" s="449"/>
      <c r="PZU414" s="449"/>
      <c r="PZV414" s="449"/>
      <c r="PZW414" s="449"/>
      <c r="PZX414" s="449"/>
      <c r="PZY414" s="449"/>
      <c r="PZZ414" s="449"/>
      <c r="QAA414" s="449"/>
      <c r="QAB414" s="449"/>
      <c r="QAC414" s="449"/>
      <c r="QAD414" s="449"/>
      <c r="QAE414" s="449"/>
      <c r="QAF414" s="449"/>
      <c r="QAG414" s="449"/>
      <c r="QAH414" s="449"/>
      <c r="QAI414" s="449"/>
      <c r="QAJ414" s="449"/>
      <c r="QAK414" s="449"/>
      <c r="QAL414" s="449"/>
      <c r="QAM414" s="449"/>
      <c r="QAN414" s="449"/>
      <c r="QAO414" s="449"/>
      <c r="QAP414" s="449"/>
      <c r="QAQ414" s="449"/>
      <c r="QAR414" s="449"/>
      <c r="QAS414" s="449"/>
      <c r="QAT414" s="449"/>
      <c r="QAU414" s="449"/>
      <c r="QAV414" s="449"/>
      <c r="QAW414" s="449"/>
      <c r="QAX414" s="449"/>
      <c r="QAY414" s="449"/>
      <c r="QAZ414" s="449"/>
      <c r="QBA414" s="449"/>
      <c r="QBB414" s="449"/>
      <c r="QBC414" s="449"/>
      <c r="QBD414" s="449"/>
      <c r="QBE414" s="449"/>
      <c r="QBF414" s="449"/>
      <c r="QBG414" s="449"/>
      <c r="QBH414" s="449"/>
      <c r="QBI414" s="449"/>
      <c r="QBJ414" s="449"/>
      <c r="QBK414" s="449"/>
      <c r="QBL414" s="449"/>
      <c r="QBM414" s="449"/>
      <c r="QBN414" s="449"/>
      <c r="QBO414" s="449"/>
      <c r="QBP414" s="449"/>
      <c r="QBQ414" s="449"/>
      <c r="QBR414" s="449"/>
      <c r="QBS414" s="449"/>
      <c r="QBT414" s="449"/>
      <c r="QBU414" s="449"/>
      <c r="QBV414" s="449"/>
      <c r="QBW414" s="449"/>
      <c r="QBX414" s="449"/>
      <c r="QBY414" s="449"/>
      <c r="QBZ414" s="449"/>
      <c r="QCA414" s="449"/>
      <c r="QCB414" s="449"/>
      <c r="QCC414" s="449"/>
      <c r="QCD414" s="449"/>
      <c r="QCE414" s="449"/>
      <c r="QCF414" s="449"/>
      <c r="QCG414" s="449"/>
      <c r="QCH414" s="449"/>
      <c r="QCI414" s="449"/>
      <c r="QCJ414" s="449"/>
      <c r="QCK414" s="449"/>
      <c r="QCL414" s="449"/>
      <c r="QCM414" s="449"/>
      <c r="QCN414" s="449"/>
      <c r="QCO414" s="449"/>
      <c r="QCP414" s="449"/>
      <c r="QCQ414" s="449"/>
      <c r="QCR414" s="449"/>
      <c r="QCS414" s="449"/>
      <c r="QCT414" s="449"/>
      <c r="QCU414" s="449"/>
      <c r="QCV414" s="449"/>
      <c r="QCW414" s="449"/>
      <c r="QCX414" s="449"/>
      <c r="QCY414" s="449"/>
      <c r="QCZ414" s="449"/>
      <c r="QDA414" s="449"/>
      <c r="QDB414" s="449"/>
      <c r="QDC414" s="449"/>
      <c r="QDD414" s="449"/>
      <c r="QDE414" s="449"/>
      <c r="QDF414" s="449"/>
      <c r="QDG414" s="449"/>
      <c r="QDH414" s="449"/>
      <c r="QDI414" s="449"/>
      <c r="QDJ414" s="449"/>
      <c r="QDK414" s="449"/>
      <c r="QDL414" s="449"/>
      <c r="QDM414" s="449"/>
      <c r="QDN414" s="449"/>
      <c r="QDO414" s="449"/>
      <c r="QDP414" s="449"/>
      <c r="QDQ414" s="449"/>
      <c r="QDR414" s="449"/>
      <c r="QDS414" s="449"/>
      <c r="QDT414" s="449"/>
      <c r="QDU414" s="449"/>
      <c r="QDV414" s="449"/>
      <c r="QDW414" s="449"/>
      <c r="QDX414" s="449"/>
      <c r="QDY414" s="449"/>
      <c r="QDZ414" s="449"/>
      <c r="QEA414" s="449"/>
      <c r="QEB414" s="449"/>
      <c r="QEC414" s="449"/>
      <c r="QED414" s="449"/>
      <c r="QEE414" s="449"/>
      <c r="QEF414" s="449"/>
      <c r="QEG414" s="449"/>
      <c r="QEH414" s="449"/>
      <c r="QEI414" s="449"/>
      <c r="QEJ414" s="449"/>
      <c r="QEK414" s="449"/>
      <c r="QEL414" s="449"/>
      <c r="QEM414" s="449"/>
      <c r="QEN414" s="449"/>
      <c r="QEO414" s="449"/>
      <c r="QEP414" s="449"/>
      <c r="QEQ414" s="449"/>
      <c r="QER414" s="449"/>
      <c r="QES414" s="449"/>
      <c r="QET414" s="449"/>
      <c r="QEU414" s="449"/>
      <c r="QEV414" s="449"/>
      <c r="QEW414" s="449"/>
      <c r="QEX414" s="449"/>
      <c r="QEY414" s="449"/>
      <c r="QEZ414" s="449"/>
      <c r="QFA414" s="449"/>
      <c r="QFB414" s="449"/>
      <c r="QFC414" s="449"/>
      <c r="QFD414" s="449"/>
      <c r="QFE414" s="449"/>
      <c r="QFF414" s="449"/>
      <c r="QFG414" s="449"/>
      <c r="QFH414" s="449"/>
      <c r="QFI414" s="449"/>
      <c r="QFJ414" s="449"/>
      <c r="QFK414" s="449"/>
      <c r="QFL414" s="449"/>
      <c r="QFM414" s="449"/>
      <c r="QFN414" s="449"/>
      <c r="QFO414" s="449"/>
      <c r="QFP414" s="449"/>
      <c r="QFQ414" s="449"/>
      <c r="QFR414" s="449"/>
      <c r="QFS414" s="449"/>
      <c r="QFT414" s="449"/>
      <c r="QFU414" s="449"/>
      <c r="QFV414" s="449"/>
      <c r="QFW414" s="449"/>
      <c r="QFX414" s="449"/>
      <c r="QFY414" s="449"/>
      <c r="QFZ414" s="449"/>
      <c r="QGA414" s="449"/>
      <c r="QGB414" s="449"/>
      <c r="QGC414" s="449"/>
      <c r="QGD414" s="449"/>
      <c r="QGE414" s="449"/>
      <c r="QGF414" s="449"/>
      <c r="QGG414" s="449"/>
      <c r="QGH414" s="449"/>
      <c r="QGI414" s="449"/>
      <c r="QGJ414" s="449"/>
      <c r="QGK414" s="449"/>
      <c r="QGL414" s="449"/>
      <c r="QGM414" s="449"/>
      <c r="QGN414" s="449"/>
      <c r="QGO414" s="449"/>
      <c r="QGP414" s="449"/>
      <c r="QGQ414" s="449"/>
      <c r="QGR414" s="449"/>
      <c r="QGS414" s="449"/>
      <c r="QGT414" s="449"/>
      <c r="QGU414" s="449"/>
      <c r="QGV414" s="449"/>
      <c r="QGW414" s="449"/>
      <c r="QGX414" s="449"/>
      <c r="QGY414" s="449"/>
      <c r="QGZ414" s="449"/>
      <c r="QHA414" s="449"/>
      <c r="QHB414" s="449"/>
      <c r="QHC414" s="449"/>
      <c r="QHD414" s="449"/>
      <c r="QHE414" s="449"/>
      <c r="QHF414" s="449"/>
      <c r="QHG414" s="449"/>
      <c r="QHH414" s="449"/>
      <c r="QHI414" s="449"/>
      <c r="QHJ414" s="449"/>
      <c r="QHK414" s="449"/>
      <c r="QHL414" s="449"/>
      <c r="QHM414" s="449"/>
      <c r="QHN414" s="449"/>
      <c r="QHO414" s="449"/>
      <c r="QHP414" s="449"/>
      <c r="QHQ414" s="449"/>
      <c r="QHR414" s="449"/>
      <c r="QHS414" s="449"/>
      <c r="QHT414" s="449"/>
      <c r="QHU414" s="449"/>
      <c r="QHV414" s="449"/>
      <c r="QHW414" s="449"/>
      <c r="QHX414" s="449"/>
      <c r="QHY414" s="449"/>
      <c r="QHZ414" s="449"/>
      <c r="QIA414" s="449"/>
      <c r="QIB414" s="449"/>
      <c r="QIC414" s="449"/>
      <c r="QID414" s="449"/>
      <c r="QIE414" s="449"/>
      <c r="QIF414" s="449"/>
      <c r="QIG414" s="449"/>
      <c r="QIH414" s="449"/>
      <c r="QII414" s="449"/>
      <c r="QIJ414" s="449"/>
      <c r="QIK414" s="449"/>
      <c r="QIL414" s="449"/>
      <c r="QIM414" s="449"/>
      <c r="QIN414" s="449"/>
      <c r="QIO414" s="449"/>
      <c r="QIP414" s="449"/>
      <c r="QIQ414" s="449"/>
      <c r="QIR414" s="449"/>
      <c r="QIS414" s="449"/>
      <c r="QIT414" s="449"/>
      <c r="QIU414" s="449"/>
      <c r="QIV414" s="449"/>
      <c r="QIW414" s="449"/>
      <c r="QIX414" s="449"/>
      <c r="QIY414" s="449"/>
      <c r="QIZ414" s="449"/>
      <c r="QJA414" s="449"/>
      <c r="QJB414" s="449"/>
      <c r="QJC414" s="449"/>
      <c r="QJD414" s="449"/>
      <c r="QJE414" s="449"/>
      <c r="QJF414" s="449"/>
      <c r="QJG414" s="449"/>
      <c r="QJH414" s="449"/>
      <c r="QJI414" s="449"/>
      <c r="QJJ414" s="449"/>
      <c r="QJK414" s="449"/>
      <c r="QJL414" s="449"/>
      <c r="QJM414" s="449"/>
      <c r="QJN414" s="449"/>
      <c r="QJO414" s="449"/>
      <c r="QJP414" s="449"/>
      <c r="QJQ414" s="449"/>
      <c r="QJR414" s="449"/>
      <c r="QJS414" s="449"/>
      <c r="QJT414" s="449"/>
      <c r="QJU414" s="449"/>
      <c r="QJV414" s="449"/>
      <c r="QJW414" s="449"/>
      <c r="QJX414" s="449"/>
      <c r="QJY414" s="449"/>
      <c r="QJZ414" s="449"/>
      <c r="QKA414" s="449"/>
      <c r="QKB414" s="449"/>
      <c r="QKC414" s="449"/>
      <c r="QKD414" s="449"/>
      <c r="QKE414" s="449"/>
      <c r="QKF414" s="449"/>
      <c r="QKG414" s="449"/>
      <c r="QKH414" s="449"/>
      <c r="QKI414" s="449"/>
      <c r="QKJ414" s="449"/>
      <c r="QKK414" s="449"/>
      <c r="QKL414" s="449"/>
      <c r="QKM414" s="449"/>
      <c r="QKN414" s="449"/>
      <c r="QKO414" s="449"/>
      <c r="QKP414" s="449"/>
      <c r="QKQ414" s="449"/>
      <c r="QKR414" s="449"/>
      <c r="QKS414" s="449"/>
      <c r="QKT414" s="449"/>
      <c r="QKU414" s="449"/>
      <c r="QKV414" s="449"/>
      <c r="QKW414" s="449"/>
      <c r="QKX414" s="449"/>
      <c r="QKY414" s="449"/>
      <c r="QKZ414" s="449"/>
      <c r="QLA414" s="449"/>
      <c r="QLB414" s="449"/>
      <c r="QLC414" s="449"/>
      <c r="QLD414" s="449"/>
      <c r="QLE414" s="449"/>
      <c r="QLF414" s="449"/>
      <c r="QLG414" s="449"/>
      <c r="QLH414" s="449"/>
      <c r="QLI414" s="449"/>
      <c r="QLJ414" s="449"/>
      <c r="QLK414" s="449"/>
      <c r="QLL414" s="449"/>
      <c r="QLM414" s="449"/>
      <c r="QLN414" s="449"/>
      <c r="QLO414" s="449"/>
      <c r="QLP414" s="449"/>
      <c r="QLQ414" s="449"/>
      <c r="QLR414" s="449"/>
      <c r="QLS414" s="449"/>
      <c r="QLT414" s="449"/>
      <c r="QLU414" s="449"/>
      <c r="QLV414" s="449"/>
      <c r="QLW414" s="449"/>
      <c r="QLX414" s="449"/>
      <c r="QLY414" s="449"/>
      <c r="QLZ414" s="449"/>
      <c r="QMA414" s="449"/>
      <c r="QMB414" s="449"/>
      <c r="QMC414" s="449"/>
      <c r="QMD414" s="449"/>
      <c r="QME414" s="449"/>
      <c r="QMF414" s="449"/>
      <c r="QMG414" s="449"/>
      <c r="QMH414" s="449"/>
      <c r="QMI414" s="449"/>
      <c r="QMJ414" s="449"/>
      <c r="QMK414" s="449"/>
      <c r="QML414" s="449"/>
      <c r="QMM414" s="449"/>
      <c r="QMN414" s="449"/>
      <c r="QMO414" s="449"/>
      <c r="QMP414" s="449"/>
      <c r="QMQ414" s="449"/>
      <c r="QMR414" s="449"/>
      <c r="QMS414" s="449"/>
      <c r="QMT414" s="449"/>
      <c r="QMU414" s="449"/>
      <c r="QMV414" s="449"/>
      <c r="QMW414" s="449"/>
      <c r="QMX414" s="449"/>
      <c r="QMY414" s="449"/>
      <c r="QMZ414" s="449"/>
      <c r="QNA414" s="449"/>
      <c r="QNB414" s="449"/>
      <c r="QNC414" s="449"/>
      <c r="QND414" s="449"/>
      <c r="QNE414" s="449"/>
      <c r="QNF414" s="449"/>
      <c r="QNG414" s="449"/>
      <c r="QNH414" s="449"/>
      <c r="QNI414" s="449"/>
      <c r="QNJ414" s="449"/>
      <c r="QNK414" s="449"/>
      <c r="QNL414" s="449"/>
      <c r="QNM414" s="449"/>
      <c r="QNN414" s="449"/>
      <c r="QNO414" s="449"/>
      <c r="QNP414" s="449"/>
      <c r="QNQ414" s="449"/>
      <c r="QNR414" s="449"/>
      <c r="QNS414" s="449"/>
      <c r="QNT414" s="449"/>
      <c r="QNU414" s="449"/>
      <c r="QNV414" s="449"/>
      <c r="QNW414" s="449"/>
      <c r="QNX414" s="449"/>
      <c r="QNY414" s="449"/>
      <c r="QNZ414" s="449"/>
      <c r="QOA414" s="449"/>
      <c r="QOB414" s="449"/>
      <c r="QOC414" s="449"/>
      <c r="QOD414" s="449"/>
      <c r="QOE414" s="449"/>
      <c r="QOF414" s="449"/>
      <c r="QOG414" s="449"/>
      <c r="QOH414" s="449"/>
      <c r="QOI414" s="449"/>
      <c r="QOJ414" s="449"/>
      <c r="QOK414" s="449"/>
      <c r="QOL414" s="449"/>
      <c r="QOM414" s="449"/>
      <c r="QON414" s="449"/>
      <c r="QOO414" s="449"/>
      <c r="QOP414" s="449"/>
      <c r="QOQ414" s="449"/>
      <c r="QOR414" s="449"/>
      <c r="QOS414" s="449"/>
      <c r="QOT414" s="449"/>
      <c r="QOU414" s="449"/>
      <c r="QOV414" s="449"/>
      <c r="QOW414" s="449"/>
      <c r="QOX414" s="449"/>
      <c r="QOY414" s="449"/>
      <c r="QOZ414" s="449"/>
      <c r="QPA414" s="449"/>
      <c r="QPB414" s="449"/>
      <c r="QPC414" s="449"/>
      <c r="QPD414" s="449"/>
      <c r="QPE414" s="449"/>
      <c r="QPF414" s="449"/>
      <c r="QPG414" s="449"/>
      <c r="QPH414" s="449"/>
      <c r="QPI414" s="449"/>
      <c r="QPJ414" s="449"/>
      <c r="QPK414" s="449"/>
      <c r="QPL414" s="449"/>
      <c r="QPM414" s="449"/>
      <c r="QPN414" s="449"/>
      <c r="QPO414" s="449"/>
      <c r="QPP414" s="449"/>
      <c r="QPQ414" s="449"/>
      <c r="QPR414" s="449"/>
      <c r="QPS414" s="449"/>
      <c r="QPT414" s="449"/>
      <c r="QPU414" s="449"/>
      <c r="QPV414" s="449"/>
      <c r="QPW414" s="449"/>
      <c r="QPX414" s="449"/>
      <c r="QPY414" s="449"/>
      <c r="QPZ414" s="449"/>
      <c r="QQA414" s="449"/>
      <c r="QQB414" s="449"/>
      <c r="QQC414" s="449"/>
      <c r="QQD414" s="449"/>
      <c r="QQE414" s="449"/>
      <c r="QQF414" s="449"/>
      <c r="QQG414" s="449"/>
      <c r="QQH414" s="449"/>
      <c r="QQI414" s="449"/>
      <c r="QQJ414" s="449"/>
      <c r="QQK414" s="449"/>
      <c r="QQL414" s="449"/>
      <c r="QQM414" s="449"/>
      <c r="QQN414" s="449"/>
      <c r="QQO414" s="449"/>
      <c r="QQP414" s="449"/>
      <c r="QQQ414" s="449"/>
      <c r="QQR414" s="449"/>
      <c r="QQS414" s="449"/>
      <c r="QQT414" s="449"/>
      <c r="QQU414" s="449"/>
      <c r="QQV414" s="449"/>
      <c r="QQW414" s="449"/>
      <c r="QQX414" s="449"/>
      <c r="QQY414" s="449"/>
      <c r="QQZ414" s="449"/>
      <c r="QRA414" s="449"/>
      <c r="QRB414" s="449"/>
      <c r="QRC414" s="449"/>
      <c r="QRD414" s="449"/>
      <c r="QRE414" s="449"/>
      <c r="QRF414" s="449"/>
      <c r="QRG414" s="449"/>
      <c r="QRH414" s="449"/>
      <c r="QRI414" s="449"/>
      <c r="QRJ414" s="449"/>
      <c r="QRK414" s="449"/>
      <c r="QRL414" s="449"/>
      <c r="QRM414" s="449"/>
      <c r="QRN414" s="449"/>
      <c r="QRO414" s="449"/>
      <c r="QRP414" s="449"/>
      <c r="QRQ414" s="449"/>
      <c r="QRR414" s="449"/>
      <c r="QRS414" s="449"/>
      <c r="QRT414" s="449"/>
      <c r="QRU414" s="449"/>
      <c r="QRV414" s="449"/>
      <c r="QRW414" s="449"/>
      <c r="QRX414" s="449"/>
      <c r="QRY414" s="449"/>
      <c r="QRZ414" s="449"/>
      <c r="QSA414" s="449"/>
      <c r="QSB414" s="449"/>
      <c r="QSC414" s="449"/>
      <c r="QSD414" s="449"/>
      <c r="QSE414" s="449"/>
      <c r="QSF414" s="449"/>
      <c r="QSG414" s="449"/>
      <c r="QSH414" s="449"/>
      <c r="QSI414" s="449"/>
      <c r="QSJ414" s="449"/>
      <c r="QSK414" s="449"/>
      <c r="QSL414" s="449"/>
      <c r="QSM414" s="449"/>
      <c r="QSN414" s="449"/>
      <c r="QSO414" s="449"/>
      <c r="QSP414" s="449"/>
      <c r="QSQ414" s="449"/>
      <c r="QSR414" s="449"/>
      <c r="QSS414" s="449"/>
      <c r="QST414" s="449"/>
      <c r="QSU414" s="449"/>
      <c r="QSV414" s="449"/>
      <c r="QSW414" s="449"/>
      <c r="QSX414" s="449"/>
      <c r="QSY414" s="449"/>
      <c r="QSZ414" s="449"/>
      <c r="QTA414" s="449"/>
      <c r="QTB414" s="449"/>
      <c r="QTC414" s="449"/>
      <c r="QTD414" s="449"/>
      <c r="QTE414" s="449"/>
      <c r="QTF414" s="449"/>
      <c r="QTG414" s="449"/>
      <c r="QTH414" s="449"/>
      <c r="QTI414" s="449"/>
      <c r="QTJ414" s="449"/>
      <c r="QTK414" s="449"/>
      <c r="QTL414" s="449"/>
      <c r="QTM414" s="449"/>
      <c r="QTN414" s="449"/>
      <c r="QTO414" s="449"/>
      <c r="QTP414" s="449"/>
      <c r="QTQ414" s="449"/>
      <c r="QTR414" s="449"/>
      <c r="QTS414" s="449"/>
      <c r="QTT414" s="449"/>
      <c r="QTU414" s="449"/>
      <c r="QTV414" s="449"/>
      <c r="QTW414" s="449"/>
      <c r="QTX414" s="449"/>
      <c r="QTY414" s="449"/>
      <c r="QTZ414" s="449"/>
      <c r="QUA414" s="449"/>
      <c r="QUB414" s="449"/>
      <c r="QUC414" s="449"/>
      <c r="QUD414" s="449"/>
      <c r="QUE414" s="449"/>
      <c r="QUF414" s="449"/>
      <c r="QUG414" s="449"/>
      <c r="QUH414" s="449"/>
      <c r="QUI414" s="449"/>
      <c r="QUJ414" s="449"/>
      <c r="QUK414" s="449"/>
      <c r="QUL414" s="449"/>
      <c r="QUM414" s="449"/>
      <c r="QUN414" s="449"/>
      <c r="QUO414" s="449"/>
      <c r="QUP414" s="449"/>
      <c r="QUQ414" s="449"/>
      <c r="QUR414" s="449"/>
      <c r="QUS414" s="449"/>
      <c r="QUT414" s="449"/>
      <c r="QUU414" s="449"/>
      <c r="QUV414" s="449"/>
      <c r="QUW414" s="449"/>
      <c r="QUX414" s="449"/>
      <c r="QUY414" s="449"/>
      <c r="QUZ414" s="449"/>
      <c r="QVA414" s="449"/>
      <c r="QVB414" s="449"/>
      <c r="QVC414" s="449"/>
      <c r="QVD414" s="449"/>
      <c r="QVE414" s="449"/>
      <c r="QVF414" s="449"/>
      <c r="QVG414" s="449"/>
      <c r="QVH414" s="449"/>
      <c r="QVI414" s="449"/>
      <c r="QVJ414" s="449"/>
      <c r="QVK414" s="449"/>
      <c r="QVL414" s="449"/>
      <c r="QVM414" s="449"/>
      <c r="QVN414" s="449"/>
      <c r="QVO414" s="449"/>
      <c r="QVP414" s="449"/>
      <c r="QVQ414" s="449"/>
      <c r="QVR414" s="449"/>
      <c r="QVS414" s="449"/>
      <c r="QVT414" s="449"/>
      <c r="QVU414" s="449"/>
      <c r="QVV414" s="449"/>
      <c r="QVW414" s="449"/>
      <c r="QVX414" s="449"/>
      <c r="QVY414" s="449"/>
      <c r="QVZ414" s="449"/>
      <c r="QWA414" s="449"/>
      <c r="QWB414" s="449"/>
      <c r="QWC414" s="449"/>
      <c r="QWD414" s="449"/>
      <c r="QWE414" s="449"/>
      <c r="QWF414" s="449"/>
      <c r="QWG414" s="449"/>
      <c r="QWH414" s="449"/>
      <c r="QWI414" s="449"/>
      <c r="QWJ414" s="449"/>
      <c r="QWK414" s="449"/>
      <c r="QWL414" s="449"/>
      <c r="QWM414" s="449"/>
      <c r="QWN414" s="449"/>
      <c r="QWO414" s="449"/>
      <c r="QWP414" s="449"/>
      <c r="QWQ414" s="449"/>
      <c r="QWR414" s="449"/>
      <c r="QWS414" s="449"/>
      <c r="QWT414" s="449"/>
      <c r="QWU414" s="449"/>
      <c r="QWV414" s="449"/>
      <c r="QWW414" s="449"/>
      <c r="QWX414" s="449"/>
      <c r="QWY414" s="449"/>
      <c r="QWZ414" s="449"/>
      <c r="QXA414" s="449"/>
      <c r="QXB414" s="449"/>
      <c r="QXC414" s="449"/>
      <c r="QXD414" s="449"/>
      <c r="QXE414" s="449"/>
      <c r="QXF414" s="449"/>
      <c r="QXG414" s="449"/>
      <c r="QXH414" s="449"/>
      <c r="QXI414" s="449"/>
      <c r="QXJ414" s="449"/>
      <c r="QXK414" s="449"/>
      <c r="QXL414" s="449"/>
      <c r="QXM414" s="449"/>
      <c r="QXN414" s="449"/>
      <c r="QXO414" s="449"/>
      <c r="QXP414" s="449"/>
      <c r="QXQ414" s="449"/>
      <c r="QXR414" s="449"/>
      <c r="QXS414" s="449"/>
      <c r="QXT414" s="449"/>
      <c r="QXU414" s="449"/>
      <c r="QXV414" s="449"/>
      <c r="QXW414" s="449"/>
      <c r="QXX414" s="449"/>
      <c r="QXY414" s="449"/>
      <c r="QXZ414" s="449"/>
      <c r="QYA414" s="449"/>
      <c r="QYB414" s="449"/>
      <c r="QYC414" s="449"/>
      <c r="QYD414" s="449"/>
      <c r="QYE414" s="449"/>
      <c r="QYF414" s="449"/>
      <c r="QYG414" s="449"/>
      <c r="QYH414" s="449"/>
      <c r="QYI414" s="449"/>
      <c r="QYJ414" s="449"/>
      <c r="QYK414" s="449"/>
      <c r="QYL414" s="449"/>
      <c r="QYM414" s="449"/>
      <c r="QYN414" s="449"/>
      <c r="QYO414" s="449"/>
      <c r="QYP414" s="449"/>
      <c r="QYQ414" s="449"/>
      <c r="QYR414" s="449"/>
      <c r="QYS414" s="449"/>
      <c r="QYT414" s="449"/>
      <c r="QYU414" s="449"/>
      <c r="QYV414" s="449"/>
      <c r="QYW414" s="449"/>
      <c r="QYX414" s="449"/>
      <c r="QYY414" s="449"/>
      <c r="QYZ414" s="449"/>
      <c r="QZA414" s="449"/>
      <c r="QZB414" s="449"/>
      <c r="QZC414" s="449"/>
      <c r="QZD414" s="449"/>
      <c r="QZE414" s="449"/>
      <c r="QZF414" s="449"/>
      <c r="QZG414" s="449"/>
      <c r="QZH414" s="449"/>
      <c r="QZI414" s="449"/>
      <c r="QZJ414" s="449"/>
      <c r="QZK414" s="449"/>
      <c r="QZL414" s="449"/>
      <c r="QZM414" s="449"/>
      <c r="QZN414" s="449"/>
      <c r="QZO414" s="449"/>
      <c r="QZP414" s="449"/>
      <c r="QZQ414" s="449"/>
      <c r="QZR414" s="449"/>
      <c r="QZS414" s="449"/>
      <c r="QZT414" s="449"/>
      <c r="QZU414" s="449"/>
      <c r="QZV414" s="449"/>
      <c r="QZW414" s="449"/>
      <c r="QZX414" s="449"/>
      <c r="QZY414" s="449"/>
      <c r="QZZ414" s="449"/>
      <c r="RAA414" s="449"/>
      <c r="RAB414" s="449"/>
      <c r="RAC414" s="449"/>
      <c r="RAD414" s="449"/>
      <c r="RAE414" s="449"/>
      <c r="RAF414" s="449"/>
      <c r="RAG414" s="449"/>
      <c r="RAH414" s="449"/>
      <c r="RAI414" s="449"/>
      <c r="RAJ414" s="449"/>
      <c r="RAK414" s="449"/>
      <c r="RAL414" s="449"/>
      <c r="RAM414" s="449"/>
      <c r="RAN414" s="449"/>
      <c r="RAO414" s="449"/>
      <c r="RAP414" s="449"/>
      <c r="RAQ414" s="449"/>
      <c r="RAR414" s="449"/>
      <c r="RAS414" s="449"/>
      <c r="RAT414" s="449"/>
      <c r="RAU414" s="449"/>
      <c r="RAV414" s="449"/>
      <c r="RAW414" s="449"/>
      <c r="RAX414" s="449"/>
      <c r="RAY414" s="449"/>
      <c r="RAZ414" s="449"/>
      <c r="RBA414" s="449"/>
      <c r="RBB414" s="449"/>
      <c r="RBC414" s="449"/>
      <c r="RBD414" s="449"/>
      <c r="RBE414" s="449"/>
      <c r="RBF414" s="449"/>
      <c r="RBG414" s="449"/>
      <c r="RBH414" s="449"/>
      <c r="RBI414" s="449"/>
      <c r="RBJ414" s="449"/>
      <c r="RBK414" s="449"/>
      <c r="RBL414" s="449"/>
      <c r="RBM414" s="449"/>
      <c r="RBN414" s="449"/>
      <c r="RBO414" s="449"/>
      <c r="RBP414" s="449"/>
      <c r="RBQ414" s="449"/>
      <c r="RBR414" s="449"/>
      <c r="RBS414" s="449"/>
      <c r="RBT414" s="449"/>
      <c r="RBU414" s="449"/>
      <c r="RBV414" s="449"/>
      <c r="RBW414" s="449"/>
      <c r="RBX414" s="449"/>
      <c r="RBY414" s="449"/>
      <c r="RBZ414" s="449"/>
      <c r="RCA414" s="449"/>
      <c r="RCB414" s="449"/>
      <c r="RCC414" s="449"/>
      <c r="RCD414" s="449"/>
      <c r="RCE414" s="449"/>
      <c r="RCF414" s="449"/>
      <c r="RCG414" s="449"/>
      <c r="RCH414" s="449"/>
      <c r="RCI414" s="449"/>
      <c r="RCJ414" s="449"/>
      <c r="RCK414" s="449"/>
      <c r="RCL414" s="449"/>
      <c r="RCM414" s="449"/>
      <c r="RCN414" s="449"/>
      <c r="RCO414" s="449"/>
      <c r="RCP414" s="449"/>
      <c r="RCQ414" s="449"/>
      <c r="RCR414" s="449"/>
      <c r="RCS414" s="449"/>
      <c r="RCT414" s="449"/>
      <c r="RCU414" s="449"/>
      <c r="RCV414" s="449"/>
      <c r="RCW414" s="449"/>
      <c r="RCX414" s="449"/>
      <c r="RCY414" s="449"/>
      <c r="RCZ414" s="449"/>
      <c r="RDA414" s="449"/>
      <c r="RDB414" s="449"/>
      <c r="RDC414" s="449"/>
      <c r="RDD414" s="449"/>
      <c r="RDE414" s="449"/>
      <c r="RDF414" s="449"/>
      <c r="RDG414" s="449"/>
      <c r="RDH414" s="449"/>
      <c r="RDI414" s="449"/>
      <c r="RDJ414" s="449"/>
      <c r="RDK414" s="449"/>
      <c r="RDL414" s="449"/>
      <c r="RDM414" s="449"/>
      <c r="RDN414" s="449"/>
      <c r="RDO414" s="449"/>
      <c r="RDP414" s="449"/>
      <c r="RDQ414" s="449"/>
      <c r="RDR414" s="449"/>
      <c r="RDS414" s="449"/>
      <c r="RDT414" s="449"/>
      <c r="RDU414" s="449"/>
      <c r="RDV414" s="449"/>
      <c r="RDW414" s="449"/>
      <c r="RDX414" s="449"/>
      <c r="RDY414" s="449"/>
      <c r="RDZ414" s="449"/>
      <c r="REA414" s="449"/>
      <c r="REB414" s="449"/>
      <c r="REC414" s="449"/>
      <c r="RED414" s="449"/>
      <c r="REE414" s="449"/>
      <c r="REF414" s="449"/>
      <c r="REG414" s="449"/>
      <c r="REH414" s="449"/>
      <c r="REI414" s="449"/>
      <c r="REJ414" s="449"/>
      <c r="REK414" s="449"/>
      <c r="REL414" s="449"/>
      <c r="REM414" s="449"/>
      <c r="REN414" s="449"/>
      <c r="REO414" s="449"/>
      <c r="REP414" s="449"/>
      <c r="REQ414" s="449"/>
      <c r="RER414" s="449"/>
      <c r="RES414" s="449"/>
      <c r="RET414" s="449"/>
      <c r="REU414" s="449"/>
      <c r="REV414" s="449"/>
      <c r="REW414" s="449"/>
      <c r="REX414" s="449"/>
      <c r="REY414" s="449"/>
      <c r="REZ414" s="449"/>
      <c r="RFA414" s="449"/>
      <c r="RFB414" s="449"/>
      <c r="RFC414" s="449"/>
      <c r="RFD414" s="449"/>
      <c r="RFE414" s="449"/>
      <c r="RFF414" s="449"/>
      <c r="RFG414" s="449"/>
      <c r="RFH414" s="449"/>
      <c r="RFI414" s="449"/>
      <c r="RFJ414" s="449"/>
      <c r="RFK414" s="449"/>
      <c r="RFL414" s="449"/>
      <c r="RFM414" s="449"/>
      <c r="RFN414" s="449"/>
      <c r="RFO414" s="449"/>
      <c r="RFP414" s="449"/>
      <c r="RFQ414" s="449"/>
      <c r="RFR414" s="449"/>
      <c r="RFS414" s="449"/>
      <c r="RFT414" s="449"/>
      <c r="RFU414" s="449"/>
      <c r="RFV414" s="449"/>
      <c r="RFW414" s="449"/>
      <c r="RFX414" s="449"/>
      <c r="RFY414" s="449"/>
      <c r="RFZ414" s="449"/>
      <c r="RGA414" s="449"/>
      <c r="RGB414" s="449"/>
      <c r="RGC414" s="449"/>
      <c r="RGD414" s="449"/>
      <c r="RGE414" s="449"/>
      <c r="RGF414" s="449"/>
      <c r="RGG414" s="449"/>
      <c r="RGH414" s="449"/>
      <c r="RGI414" s="449"/>
      <c r="RGJ414" s="449"/>
      <c r="RGK414" s="449"/>
      <c r="RGL414" s="449"/>
      <c r="RGM414" s="449"/>
      <c r="RGN414" s="449"/>
      <c r="RGO414" s="449"/>
      <c r="RGP414" s="449"/>
      <c r="RGQ414" s="449"/>
      <c r="RGR414" s="449"/>
      <c r="RGS414" s="449"/>
      <c r="RGT414" s="449"/>
      <c r="RGU414" s="449"/>
      <c r="RGV414" s="449"/>
      <c r="RGW414" s="449"/>
      <c r="RGX414" s="449"/>
      <c r="RGY414" s="449"/>
      <c r="RGZ414" s="449"/>
      <c r="RHA414" s="449"/>
      <c r="RHB414" s="449"/>
      <c r="RHC414" s="449"/>
      <c r="RHD414" s="449"/>
      <c r="RHE414" s="449"/>
      <c r="RHF414" s="449"/>
      <c r="RHG414" s="449"/>
      <c r="RHH414" s="449"/>
      <c r="RHI414" s="449"/>
      <c r="RHJ414" s="449"/>
      <c r="RHK414" s="449"/>
      <c r="RHL414" s="449"/>
      <c r="RHM414" s="449"/>
      <c r="RHN414" s="449"/>
      <c r="RHO414" s="449"/>
      <c r="RHP414" s="449"/>
      <c r="RHQ414" s="449"/>
      <c r="RHR414" s="449"/>
      <c r="RHS414" s="449"/>
      <c r="RHT414" s="449"/>
      <c r="RHU414" s="449"/>
      <c r="RHV414" s="449"/>
      <c r="RHW414" s="449"/>
      <c r="RHX414" s="449"/>
      <c r="RHY414" s="449"/>
      <c r="RHZ414" s="449"/>
      <c r="RIA414" s="449"/>
      <c r="RIB414" s="449"/>
      <c r="RIC414" s="449"/>
      <c r="RID414" s="449"/>
      <c r="RIE414" s="449"/>
      <c r="RIF414" s="449"/>
      <c r="RIG414" s="449"/>
      <c r="RIH414" s="449"/>
      <c r="RII414" s="449"/>
      <c r="RIJ414" s="449"/>
      <c r="RIK414" s="449"/>
      <c r="RIL414" s="449"/>
      <c r="RIM414" s="449"/>
      <c r="RIN414" s="449"/>
      <c r="RIO414" s="449"/>
      <c r="RIP414" s="449"/>
      <c r="RIQ414" s="449"/>
      <c r="RIR414" s="449"/>
      <c r="RIS414" s="449"/>
      <c r="RIT414" s="449"/>
      <c r="RIU414" s="449"/>
      <c r="RIV414" s="449"/>
      <c r="RIW414" s="449"/>
      <c r="RIX414" s="449"/>
      <c r="RIY414" s="449"/>
      <c r="RIZ414" s="449"/>
      <c r="RJA414" s="449"/>
      <c r="RJB414" s="449"/>
      <c r="RJC414" s="449"/>
      <c r="RJD414" s="449"/>
      <c r="RJE414" s="449"/>
      <c r="RJF414" s="449"/>
      <c r="RJG414" s="449"/>
      <c r="RJH414" s="449"/>
      <c r="RJI414" s="449"/>
      <c r="RJJ414" s="449"/>
      <c r="RJK414" s="449"/>
      <c r="RJL414" s="449"/>
      <c r="RJM414" s="449"/>
      <c r="RJN414" s="449"/>
      <c r="RJO414" s="449"/>
      <c r="RJP414" s="449"/>
      <c r="RJQ414" s="449"/>
      <c r="RJR414" s="449"/>
      <c r="RJS414" s="449"/>
      <c r="RJT414" s="449"/>
      <c r="RJU414" s="449"/>
      <c r="RJV414" s="449"/>
      <c r="RJW414" s="449"/>
      <c r="RJX414" s="449"/>
      <c r="RJY414" s="449"/>
      <c r="RJZ414" s="449"/>
      <c r="RKA414" s="449"/>
      <c r="RKB414" s="449"/>
      <c r="RKC414" s="449"/>
      <c r="RKD414" s="449"/>
      <c r="RKE414" s="449"/>
      <c r="RKF414" s="449"/>
      <c r="RKG414" s="449"/>
      <c r="RKH414" s="449"/>
      <c r="RKI414" s="449"/>
      <c r="RKJ414" s="449"/>
      <c r="RKK414" s="449"/>
      <c r="RKL414" s="449"/>
      <c r="RKM414" s="449"/>
      <c r="RKN414" s="449"/>
      <c r="RKO414" s="449"/>
      <c r="RKP414" s="449"/>
      <c r="RKQ414" s="449"/>
      <c r="RKR414" s="449"/>
      <c r="RKS414" s="449"/>
      <c r="RKT414" s="449"/>
      <c r="RKU414" s="449"/>
      <c r="RKV414" s="449"/>
      <c r="RKW414" s="449"/>
      <c r="RKX414" s="449"/>
      <c r="RKY414" s="449"/>
      <c r="RKZ414" s="449"/>
      <c r="RLA414" s="449"/>
      <c r="RLB414" s="449"/>
      <c r="RLC414" s="449"/>
      <c r="RLD414" s="449"/>
      <c r="RLE414" s="449"/>
      <c r="RLF414" s="449"/>
      <c r="RLG414" s="449"/>
      <c r="RLH414" s="449"/>
      <c r="RLI414" s="449"/>
      <c r="RLJ414" s="449"/>
      <c r="RLK414" s="449"/>
      <c r="RLL414" s="449"/>
      <c r="RLM414" s="449"/>
      <c r="RLN414" s="449"/>
      <c r="RLO414" s="449"/>
      <c r="RLP414" s="449"/>
      <c r="RLQ414" s="449"/>
      <c r="RLR414" s="449"/>
      <c r="RLS414" s="449"/>
      <c r="RLT414" s="449"/>
      <c r="RLU414" s="449"/>
      <c r="RLV414" s="449"/>
      <c r="RLW414" s="449"/>
      <c r="RLX414" s="449"/>
      <c r="RLY414" s="449"/>
      <c r="RLZ414" s="449"/>
      <c r="RMA414" s="449"/>
      <c r="RMB414" s="449"/>
      <c r="RMC414" s="449"/>
      <c r="RMD414" s="449"/>
      <c r="RME414" s="449"/>
      <c r="RMF414" s="449"/>
      <c r="RMG414" s="449"/>
      <c r="RMH414" s="449"/>
      <c r="RMI414" s="449"/>
      <c r="RMJ414" s="449"/>
      <c r="RMK414" s="449"/>
      <c r="RML414" s="449"/>
      <c r="RMM414" s="449"/>
      <c r="RMN414" s="449"/>
      <c r="RMO414" s="449"/>
      <c r="RMP414" s="449"/>
      <c r="RMQ414" s="449"/>
      <c r="RMR414" s="449"/>
      <c r="RMS414" s="449"/>
      <c r="RMT414" s="449"/>
      <c r="RMU414" s="449"/>
      <c r="RMV414" s="449"/>
      <c r="RMW414" s="449"/>
      <c r="RMX414" s="449"/>
      <c r="RMY414" s="449"/>
      <c r="RMZ414" s="449"/>
      <c r="RNA414" s="449"/>
      <c r="RNB414" s="449"/>
      <c r="RNC414" s="449"/>
      <c r="RND414" s="449"/>
      <c r="RNE414" s="449"/>
      <c r="RNF414" s="449"/>
      <c r="RNG414" s="449"/>
      <c r="RNH414" s="449"/>
      <c r="RNI414" s="449"/>
      <c r="RNJ414" s="449"/>
      <c r="RNK414" s="449"/>
      <c r="RNL414" s="449"/>
      <c r="RNM414" s="449"/>
      <c r="RNN414" s="449"/>
      <c r="RNO414" s="449"/>
      <c r="RNP414" s="449"/>
      <c r="RNQ414" s="449"/>
      <c r="RNR414" s="449"/>
      <c r="RNS414" s="449"/>
      <c r="RNT414" s="449"/>
      <c r="RNU414" s="449"/>
      <c r="RNV414" s="449"/>
      <c r="RNW414" s="449"/>
      <c r="RNX414" s="449"/>
      <c r="RNY414" s="449"/>
      <c r="RNZ414" s="449"/>
      <c r="ROA414" s="449"/>
      <c r="ROB414" s="449"/>
      <c r="ROC414" s="449"/>
      <c r="ROD414" s="449"/>
      <c r="ROE414" s="449"/>
      <c r="ROF414" s="449"/>
      <c r="ROG414" s="449"/>
      <c r="ROH414" s="449"/>
      <c r="ROI414" s="449"/>
      <c r="ROJ414" s="449"/>
      <c r="ROK414" s="449"/>
      <c r="ROL414" s="449"/>
      <c r="ROM414" s="449"/>
      <c r="RON414" s="449"/>
      <c r="ROO414" s="449"/>
      <c r="ROP414" s="449"/>
      <c r="ROQ414" s="449"/>
      <c r="ROR414" s="449"/>
      <c r="ROS414" s="449"/>
      <c r="ROT414" s="449"/>
      <c r="ROU414" s="449"/>
      <c r="ROV414" s="449"/>
      <c r="ROW414" s="449"/>
      <c r="ROX414" s="449"/>
      <c r="ROY414" s="449"/>
      <c r="ROZ414" s="449"/>
      <c r="RPA414" s="449"/>
      <c r="RPB414" s="449"/>
      <c r="RPC414" s="449"/>
      <c r="RPD414" s="449"/>
      <c r="RPE414" s="449"/>
      <c r="RPF414" s="449"/>
      <c r="RPG414" s="449"/>
      <c r="RPH414" s="449"/>
      <c r="RPI414" s="449"/>
      <c r="RPJ414" s="449"/>
      <c r="RPK414" s="449"/>
      <c r="RPL414" s="449"/>
      <c r="RPM414" s="449"/>
      <c r="RPN414" s="449"/>
      <c r="RPO414" s="449"/>
      <c r="RPP414" s="449"/>
      <c r="RPQ414" s="449"/>
      <c r="RPR414" s="449"/>
      <c r="RPS414" s="449"/>
      <c r="RPT414" s="449"/>
      <c r="RPU414" s="449"/>
      <c r="RPV414" s="449"/>
      <c r="RPW414" s="449"/>
      <c r="RPX414" s="449"/>
      <c r="RPY414" s="449"/>
      <c r="RPZ414" s="449"/>
      <c r="RQA414" s="449"/>
      <c r="RQB414" s="449"/>
      <c r="RQC414" s="449"/>
      <c r="RQD414" s="449"/>
      <c r="RQE414" s="449"/>
      <c r="RQF414" s="449"/>
      <c r="RQG414" s="449"/>
      <c r="RQH414" s="449"/>
      <c r="RQI414" s="449"/>
      <c r="RQJ414" s="449"/>
      <c r="RQK414" s="449"/>
      <c r="RQL414" s="449"/>
      <c r="RQM414" s="449"/>
      <c r="RQN414" s="449"/>
      <c r="RQO414" s="449"/>
      <c r="RQP414" s="449"/>
      <c r="RQQ414" s="449"/>
      <c r="RQR414" s="449"/>
      <c r="RQS414" s="449"/>
      <c r="RQT414" s="449"/>
      <c r="RQU414" s="449"/>
      <c r="RQV414" s="449"/>
      <c r="RQW414" s="449"/>
      <c r="RQX414" s="449"/>
      <c r="RQY414" s="449"/>
      <c r="RQZ414" s="449"/>
      <c r="RRA414" s="449"/>
      <c r="RRB414" s="449"/>
      <c r="RRC414" s="449"/>
      <c r="RRD414" s="449"/>
      <c r="RRE414" s="449"/>
      <c r="RRF414" s="449"/>
      <c r="RRG414" s="449"/>
      <c r="RRH414" s="449"/>
      <c r="RRI414" s="449"/>
      <c r="RRJ414" s="449"/>
      <c r="RRK414" s="449"/>
      <c r="RRL414" s="449"/>
      <c r="RRM414" s="449"/>
      <c r="RRN414" s="449"/>
      <c r="RRO414" s="449"/>
      <c r="RRP414" s="449"/>
      <c r="RRQ414" s="449"/>
      <c r="RRR414" s="449"/>
      <c r="RRS414" s="449"/>
      <c r="RRT414" s="449"/>
      <c r="RRU414" s="449"/>
      <c r="RRV414" s="449"/>
      <c r="RRW414" s="449"/>
      <c r="RRX414" s="449"/>
      <c r="RRY414" s="449"/>
      <c r="RRZ414" s="449"/>
      <c r="RSA414" s="449"/>
      <c r="RSB414" s="449"/>
      <c r="RSC414" s="449"/>
      <c r="RSD414" s="449"/>
      <c r="RSE414" s="449"/>
      <c r="RSF414" s="449"/>
      <c r="RSG414" s="449"/>
      <c r="RSH414" s="449"/>
      <c r="RSI414" s="449"/>
      <c r="RSJ414" s="449"/>
      <c r="RSK414" s="449"/>
      <c r="RSL414" s="449"/>
      <c r="RSM414" s="449"/>
      <c r="RSN414" s="449"/>
      <c r="RSO414" s="449"/>
      <c r="RSP414" s="449"/>
      <c r="RSQ414" s="449"/>
      <c r="RSR414" s="449"/>
      <c r="RSS414" s="449"/>
      <c r="RST414" s="449"/>
      <c r="RSU414" s="449"/>
      <c r="RSV414" s="449"/>
      <c r="RSW414" s="449"/>
      <c r="RSX414" s="449"/>
      <c r="RSY414" s="449"/>
      <c r="RSZ414" s="449"/>
      <c r="RTA414" s="449"/>
      <c r="RTB414" s="449"/>
      <c r="RTC414" s="449"/>
      <c r="RTD414" s="449"/>
      <c r="RTE414" s="449"/>
      <c r="RTF414" s="449"/>
      <c r="RTG414" s="449"/>
      <c r="RTH414" s="449"/>
      <c r="RTI414" s="449"/>
      <c r="RTJ414" s="449"/>
      <c r="RTK414" s="449"/>
      <c r="RTL414" s="449"/>
      <c r="RTM414" s="449"/>
      <c r="RTN414" s="449"/>
      <c r="RTO414" s="449"/>
      <c r="RTP414" s="449"/>
      <c r="RTQ414" s="449"/>
      <c r="RTR414" s="449"/>
      <c r="RTS414" s="449"/>
      <c r="RTT414" s="449"/>
      <c r="RTU414" s="449"/>
      <c r="RTV414" s="449"/>
      <c r="RTW414" s="449"/>
      <c r="RTX414" s="449"/>
      <c r="RTY414" s="449"/>
      <c r="RTZ414" s="449"/>
      <c r="RUA414" s="449"/>
      <c r="RUB414" s="449"/>
      <c r="RUC414" s="449"/>
      <c r="RUD414" s="449"/>
      <c r="RUE414" s="449"/>
      <c r="RUF414" s="449"/>
      <c r="RUG414" s="449"/>
      <c r="RUH414" s="449"/>
      <c r="RUI414" s="449"/>
      <c r="RUJ414" s="449"/>
      <c r="RUK414" s="449"/>
      <c r="RUL414" s="449"/>
      <c r="RUM414" s="449"/>
      <c r="RUN414" s="449"/>
      <c r="RUO414" s="449"/>
      <c r="RUP414" s="449"/>
      <c r="RUQ414" s="449"/>
      <c r="RUR414" s="449"/>
      <c r="RUS414" s="449"/>
      <c r="RUT414" s="449"/>
      <c r="RUU414" s="449"/>
      <c r="RUV414" s="449"/>
      <c r="RUW414" s="449"/>
      <c r="RUX414" s="449"/>
      <c r="RUY414" s="449"/>
      <c r="RUZ414" s="449"/>
      <c r="RVA414" s="449"/>
      <c r="RVB414" s="449"/>
      <c r="RVC414" s="449"/>
      <c r="RVD414" s="449"/>
      <c r="RVE414" s="449"/>
      <c r="RVF414" s="449"/>
      <c r="RVG414" s="449"/>
      <c r="RVH414" s="449"/>
      <c r="RVI414" s="449"/>
      <c r="RVJ414" s="449"/>
      <c r="RVK414" s="449"/>
      <c r="RVL414" s="449"/>
      <c r="RVM414" s="449"/>
      <c r="RVN414" s="449"/>
      <c r="RVO414" s="449"/>
      <c r="RVP414" s="449"/>
      <c r="RVQ414" s="449"/>
      <c r="RVR414" s="449"/>
      <c r="RVS414" s="449"/>
      <c r="RVT414" s="449"/>
      <c r="RVU414" s="449"/>
      <c r="RVV414" s="449"/>
      <c r="RVW414" s="449"/>
      <c r="RVX414" s="449"/>
      <c r="RVY414" s="449"/>
      <c r="RVZ414" s="449"/>
      <c r="RWA414" s="449"/>
      <c r="RWB414" s="449"/>
      <c r="RWC414" s="449"/>
      <c r="RWD414" s="449"/>
      <c r="RWE414" s="449"/>
      <c r="RWF414" s="449"/>
      <c r="RWG414" s="449"/>
      <c r="RWH414" s="449"/>
      <c r="RWI414" s="449"/>
      <c r="RWJ414" s="449"/>
      <c r="RWK414" s="449"/>
      <c r="RWL414" s="449"/>
      <c r="RWM414" s="449"/>
      <c r="RWN414" s="449"/>
      <c r="RWO414" s="449"/>
      <c r="RWP414" s="449"/>
      <c r="RWQ414" s="449"/>
      <c r="RWR414" s="449"/>
      <c r="RWS414" s="449"/>
      <c r="RWT414" s="449"/>
      <c r="RWU414" s="449"/>
      <c r="RWV414" s="449"/>
      <c r="RWW414" s="449"/>
      <c r="RWX414" s="449"/>
      <c r="RWY414" s="449"/>
      <c r="RWZ414" s="449"/>
      <c r="RXA414" s="449"/>
      <c r="RXB414" s="449"/>
      <c r="RXC414" s="449"/>
      <c r="RXD414" s="449"/>
      <c r="RXE414" s="449"/>
      <c r="RXF414" s="449"/>
      <c r="RXG414" s="449"/>
      <c r="RXH414" s="449"/>
      <c r="RXI414" s="449"/>
      <c r="RXJ414" s="449"/>
      <c r="RXK414" s="449"/>
      <c r="RXL414" s="449"/>
      <c r="RXM414" s="449"/>
      <c r="RXN414" s="449"/>
      <c r="RXO414" s="449"/>
      <c r="RXP414" s="449"/>
      <c r="RXQ414" s="449"/>
      <c r="RXR414" s="449"/>
      <c r="RXS414" s="449"/>
      <c r="RXT414" s="449"/>
      <c r="RXU414" s="449"/>
      <c r="RXV414" s="449"/>
      <c r="RXW414" s="449"/>
      <c r="RXX414" s="449"/>
      <c r="RXY414" s="449"/>
      <c r="RXZ414" s="449"/>
      <c r="RYA414" s="449"/>
      <c r="RYB414" s="449"/>
      <c r="RYC414" s="449"/>
      <c r="RYD414" s="449"/>
      <c r="RYE414" s="449"/>
      <c r="RYF414" s="449"/>
      <c r="RYG414" s="449"/>
      <c r="RYH414" s="449"/>
      <c r="RYI414" s="449"/>
      <c r="RYJ414" s="449"/>
      <c r="RYK414" s="449"/>
      <c r="RYL414" s="449"/>
      <c r="RYM414" s="449"/>
      <c r="RYN414" s="449"/>
      <c r="RYO414" s="449"/>
      <c r="RYP414" s="449"/>
      <c r="RYQ414" s="449"/>
      <c r="RYR414" s="449"/>
      <c r="RYS414" s="449"/>
      <c r="RYT414" s="449"/>
      <c r="RYU414" s="449"/>
      <c r="RYV414" s="449"/>
      <c r="RYW414" s="449"/>
      <c r="RYX414" s="449"/>
      <c r="RYY414" s="449"/>
      <c r="RYZ414" s="449"/>
      <c r="RZA414" s="449"/>
      <c r="RZB414" s="449"/>
      <c r="RZC414" s="449"/>
      <c r="RZD414" s="449"/>
      <c r="RZE414" s="449"/>
      <c r="RZF414" s="449"/>
      <c r="RZG414" s="449"/>
      <c r="RZH414" s="449"/>
      <c r="RZI414" s="449"/>
      <c r="RZJ414" s="449"/>
      <c r="RZK414" s="449"/>
      <c r="RZL414" s="449"/>
      <c r="RZM414" s="449"/>
      <c r="RZN414" s="449"/>
      <c r="RZO414" s="449"/>
      <c r="RZP414" s="449"/>
      <c r="RZQ414" s="449"/>
      <c r="RZR414" s="449"/>
      <c r="RZS414" s="449"/>
      <c r="RZT414" s="449"/>
      <c r="RZU414" s="449"/>
      <c r="RZV414" s="449"/>
      <c r="RZW414" s="449"/>
      <c r="RZX414" s="449"/>
      <c r="RZY414" s="449"/>
      <c r="RZZ414" s="449"/>
      <c r="SAA414" s="449"/>
      <c r="SAB414" s="449"/>
      <c r="SAC414" s="449"/>
      <c r="SAD414" s="449"/>
      <c r="SAE414" s="449"/>
      <c r="SAF414" s="449"/>
      <c r="SAG414" s="449"/>
      <c r="SAH414" s="449"/>
      <c r="SAI414" s="449"/>
      <c r="SAJ414" s="449"/>
      <c r="SAK414" s="449"/>
      <c r="SAL414" s="449"/>
      <c r="SAM414" s="449"/>
      <c r="SAN414" s="449"/>
      <c r="SAO414" s="449"/>
      <c r="SAP414" s="449"/>
      <c r="SAQ414" s="449"/>
      <c r="SAR414" s="449"/>
      <c r="SAS414" s="449"/>
      <c r="SAT414" s="449"/>
      <c r="SAU414" s="449"/>
      <c r="SAV414" s="449"/>
      <c r="SAW414" s="449"/>
      <c r="SAX414" s="449"/>
      <c r="SAY414" s="449"/>
      <c r="SAZ414" s="449"/>
      <c r="SBA414" s="449"/>
      <c r="SBB414" s="449"/>
      <c r="SBC414" s="449"/>
      <c r="SBD414" s="449"/>
      <c r="SBE414" s="449"/>
      <c r="SBF414" s="449"/>
      <c r="SBG414" s="449"/>
      <c r="SBH414" s="449"/>
      <c r="SBI414" s="449"/>
      <c r="SBJ414" s="449"/>
      <c r="SBK414" s="449"/>
      <c r="SBL414" s="449"/>
      <c r="SBM414" s="449"/>
      <c r="SBN414" s="449"/>
      <c r="SBO414" s="449"/>
      <c r="SBP414" s="449"/>
      <c r="SBQ414" s="449"/>
      <c r="SBR414" s="449"/>
      <c r="SBS414" s="449"/>
      <c r="SBT414" s="449"/>
      <c r="SBU414" s="449"/>
      <c r="SBV414" s="449"/>
      <c r="SBW414" s="449"/>
      <c r="SBX414" s="449"/>
      <c r="SBY414" s="449"/>
      <c r="SBZ414" s="449"/>
      <c r="SCA414" s="449"/>
      <c r="SCB414" s="449"/>
      <c r="SCC414" s="449"/>
      <c r="SCD414" s="449"/>
      <c r="SCE414" s="449"/>
      <c r="SCF414" s="449"/>
      <c r="SCG414" s="449"/>
      <c r="SCH414" s="449"/>
      <c r="SCI414" s="449"/>
      <c r="SCJ414" s="449"/>
      <c r="SCK414" s="449"/>
      <c r="SCL414" s="449"/>
      <c r="SCM414" s="449"/>
      <c r="SCN414" s="449"/>
      <c r="SCO414" s="449"/>
      <c r="SCP414" s="449"/>
      <c r="SCQ414" s="449"/>
      <c r="SCR414" s="449"/>
      <c r="SCS414" s="449"/>
      <c r="SCT414" s="449"/>
      <c r="SCU414" s="449"/>
      <c r="SCV414" s="449"/>
      <c r="SCW414" s="449"/>
      <c r="SCX414" s="449"/>
      <c r="SCY414" s="449"/>
      <c r="SCZ414" s="449"/>
      <c r="SDA414" s="449"/>
      <c r="SDB414" s="449"/>
      <c r="SDC414" s="449"/>
      <c r="SDD414" s="449"/>
      <c r="SDE414" s="449"/>
      <c r="SDF414" s="449"/>
      <c r="SDG414" s="449"/>
      <c r="SDH414" s="449"/>
      <c r="SDI414" s="449"/>
      <c r="SDJ414" s="449"/>
      <c r="SDK414" s="449"/>
      <c r="SDL414" s="449"/>
      <c r="SDM414" s="449"/>
      <c r="SDN414" s="449"/>
      <c r="SDO414" s="449"/>
      <c r="SDP414" s="449"/>
      <c r="SDQ414" s="449"/>
      <c r="SDR414" s="449"/>
      <c r="SDS414" s="449"/>
      <c r="SDT414" s="449"/>
      <c r="SDU414" s="449"/>
      <c r="SDV414" s="449"/>
      <c r="SDW414" s="449"/>
      <c r="SDX414" s="449"/>
      <c r="SDY414" s="449"/>
      <c r="SDZ414" s="449"/>
      <c r="SEA414" s="449"/>
      <c r="SEB414" s="449"/>
      <c r="SEC414" s="449"/>
      <c r="SED414" s="449"/>
      <c r="SEE414" s="449"/>
      <c r="SEF414" s="449"/>
      <c r="SEG414" s="449"/>
      <c r="SEH414" s="449"/>
      <c r="SEI414" s="449"/>
      <c r="SEJ414" s="449"/>
      <c r="SEK414" s="449"/>
      <c r="SEL414" s="449"/>
      <c r="SEM414" s="449"/>
      <c r="SEN414" s="449"/>
      <c r="SEO414" s="449"/>
      <c r="SEP414" s="449"/>
      <c r="SEQ414" s="449"/>
      <c r="SER414" s="449"/>
      <c r="SES414" s="449"/>
      <c r="SET414" s="449"/>
      <c r="SEU414" s="449"/>
      <c r="SEV414" s="449"/>
      <c r="SEW414" s="449"/>
      <c r="SEX414" s="449"/>
      <c r="SEY414" s="449"/>
      <c r="SEZ414" s="449"/>
      <c r="SFA414" s="449"/>
      <c r="SFB414" s="449"/>
      <c r="SFC414" s="449"/>
      <c r="SFD414" s="449"/>
      <c r="SFE414" s="449"/>
      <c r="SFF414" s="449"/>
      <c r="SFG414" s="449"/>
      <c r="SFH414" s="449"/>
      <c r="SFI414" s="449"/>
      <c r="SFJ414" s="449"/>
      <c r="SFK414" s="449"/>
      <c r="SFL414" s="449"/>
      <c r="SFM414" s="449"/>
      <c r="SFN414" s="449"/>
      <c r="SFO414" s="449"/>
      <c r="SFP414" s="449"/>
      <c r="SFQ414" s="449"/>
      <c r="SFR414" s="449"/>
      <c r="SFS414" s="449"/>
      <c r="SFT414" s="449"/>
      <c r="SFU414" s="449"/>
      <c r="SFV414" s="449"/>
      <c r="SFW414" s="449"/>
      <c r="SFX414" s="449"/>
      <c r="SFY414" s="449"/>
      <c r="SFZ414" s="449"/>
      <c r="SGA414" s="449"/>
      <c r="SGB414" s="449"/>
      <c r="SGC414" s="449"/>
      <c r="SGD414" s="449"/>
      <c r="SGE414" s="449"/>
      <c r="SGF414" s="449"/>
      <c r="SGG414" s="449"/>
      <c r="SGH414" s="449"/>
      <c r="SGI414" s="449"/>
      <c r="SGJ414" s="449"/>
      <c r="SGK414" s="449"/>
      <c r="SGL414" s="449"/>
      <c r="SGM414" s="449"/>
      <c r="SGN414" s="449"/>
      <c r="SGO414" s="449"/>
      <c r="SGP414" s="449"/>
      <c r="SGQ414" s="449"/>
      <c r="SGR414" s="449"/>
      <c r="SGS414" s="449"/>
      <c r="SGT414" s="449"/>
      <c r="SGU414" s="449"/>
      <c r="SGV414" s="449"/>
      <c r="SGW414" s="449"/>
      <c r="SGX414" s="449"/>
      <c r="SGY414" s="449"/>
      <c r="SGZ414" s="449"/>
      <c r="SHA414" s="449"/>
      <c r="SHB414" s="449"/>
      <c r="SHC414" s="449"/>
      <c r="SHD414" s="449"/>
      <c r="SHE414" s="449"/>
      <c r="SHF414" s="449"/>
      <c r="SHG414" s="449"/>
      <c r="SHH414" s="449"/>
      <c r="SHI414" s="449"/>
      <c r="SHJ414" s="449"/>
      <c r="SHK414" s="449"/>
      <c r="SHL414" s="449"/>
      <c r="SHM414" s="449"/>
      <c r="SHN414" s="449"/>
      <c r="SHO414" s="449"/>
      <c r="SHP414" s="449"/>
      <c r="SHQ414" s="449"/>
      <c r="SHR414" s="449"/>
      <c r="SHS414" s="449"/>
      <c r="SHT414" s="449"/>
      <c r="SHU414" s="449"/>
      <c r="SHV414" s="449"/>
      <c r="SHW414" s="449"/>
      <c r="SHX414" s="449"/>
      <c r="SHY414" s="449"/>
      <c r="SHZ414" s="449"/>
      <c r="SIA414" s="449"/>
      <c r="SIB414" s="449"/>
      <c r="SIC414" s="449"/>
      <c r="SID414" s="449"/>
      <c r="SIE414" s="449"/>
      <c r="SIF414" s="449"/>
      <c r="SIG414" s="449"/>
      <c r="SIH414" s="449"/>
      <c r="SII414" s="449"/>
      <c r="SIJ414" s="449"/>
      <c r="SIK414" s="449"/>
      <c r="SIL414" s="449"/>
      <c r="SIM414" s="449"/>
      <c r="SIN414" s="449"/>
      <c r="SIO414" s="449"/>
      <c r="SIP414" s="449"/>
      <c r="SIQ414" s="449"/>
      <c r="SIR414" s="449"/>
      <c r="SIS414" s="449"/>
      <c r="SIT414" s="449"/>
      <c r="SIU414" s="449"/>
      <c r="SIV414" s="449"/>
      <c r="SIW414" s="449"/>
      <c r="SIX414" s="449"/>
      <c r="SIY414" s="449"/>
      <c r="SIZ414" s="449"/>
      <c r="SJA414" s="449"/>
      <c r="SJB414" s="449"/>
      <c r="SJC414" s="449"/>
      <c r="SJD414" s="449"/>
      <c r="SJE414" s="449"/>
      <c r="SJF414" s="449"/>
      <c r="SJG414" s="449"/>
      <c r="SJH414" s="449"/>
      <c r="SJI414" s="449"/>
      <c r="SJJ414" s="449"/>
      <c r="SJK414" s="449"/>
      <c r="SJL414" s="449"/>
      <c r="SJM414" s="449"/>
      <c r="SJN414" s="449"/>
      <c r="SJO414" s="449"/>
      <c r="SJP414" s="449"/>
      <c r="SJQ414" s="449"/>
      <c r="SJR414" s="449"/>
      <c r="SJS414" s="449"/>
      <c r="SJT414" s="449"/>
      <c r="SJU414" s="449"/>
      <c r="SJV414" s="449"/>
      <c r="SJW414" s="449"/>
      <c r="SJX414" s="449"/>
      <c r="SJY414" s="449"/>
      <c r="SJZ414" s="449"/>
      <c r="SKA414" s="449"/>
      <c r="SKB414" s="449"/>
      <c r="SKC414" s="449"/>
      <c r="SKD414" s="449"/>
      <c r="SKE414" s="449"/>
      <c r="SKF414" s="449"/>
      <c r="SKG414" s="449"/>
      <c r="SKH414" s="449"/>
      <c r="SKI414" s="449"/>
      <c r="SKJ414" s="449"/>
      <c r="SKK414" s="449"/>
      <c r="SKL414" s="449"/>
      <c r="SKM414" s="449"/>
      <c r="SKN414" s="449"/>
      <c r="SKO414" s="449"/>
      <c r="SKP414" s="449"/>
      <c r="SKQ414" s="449"/>
      <c r="SKR414" s="449"/>
      <c r="SKS414" s="449"/>
      <c r="SKT414" s="449"/>
      <c r="SKU414" s="449"/>
      <c r="SKV414" s="449"/>
      <c r="SKW414" s="449"/>
      <c r="SKX414" s="449"/>
      <c r="SKY414" s="449"/>
      <c r="SKZ414" s="449"/>
      <c r="SLA414" s="449"/>
      <c r="SLB414" s="449"/>
      <c r="SLC414" s="449"/>
      <c r="SLD414" s="449"/>
      <c r="SLE414" s="449"/>
      <c r="SLF414" s="449"/>
      <c r="SLG414" s="449"/>
      <c r="SLH414" s="449"/>
      <c r="SLI414" s="449"/>
      <c r="SLJ414" s="449"/>
      <c r="SLK414" s="449"/>
      <c r="SLL414" s="449"/>
      <c r="SLM414" s="449"/>
      <c r="SLN414" s="449"/>
      <c r="SLO414" s="449"/>
      <c r="SLP414" s="449"/>
      <c r="SLQ414" s="449"/>
      <c r="SLR414" s="449"/>
      <c r="SLS414" s="449"/>
      <c r="SLT414" s="449"/>
      <c r="SLU414" s="449"/>
      <c r="SLV414" s="449"/>
      <c r="SLW414" s="449"/>
      <c r="SLX414" s="449"/>
      <c r="SLY414" s="449"/>
      <c r="SLZ414" s="449"/>
      <c r="SMA414" s="449"/>
      <c r="SMB414" s="449"/>
      <c r="SMC414" s="449"/>
      <c r="SMD414" s="449"/>
      <c r="SME414" s="449"/>
      <c r="SMF414" s="449"/>
      <c r="SMG414" s="449"/>
      <c r="SMH414" s="449"/>
      <c r="SMI414" s="449"/>
      <c r="SMJ414" s="449"/>
      <c r="SMK414" s="449"/>
      <c r="SML414" s="449"/>
      <c r="SMM414" s="449"/>
      <c r="SMN414" s="449"/>
      <c r="SMO414" s="449"/>
      <c r="SMP414" s="449"/>
      <c r="SMQ414" s="449"/>
      <c r="SMR414" s="449"/>
      <c r="SMS414" s="449"/>
      <c r="SMT414" s="449"/>
      <c r="SMU414" s="449"/>
      <c r="SMV414" s="449"/>
      <c r="SMW414" s="449"/>
      <c r="SMX414" s="449"/>
      <c r="SMY414" s="449"/>
      <c r="SMZ414" s="449"/>
      <c r="SNA414" s="449"/>
      <c r="SNB414" s="449"/>
      <c r="SNC414" s="449"/>
      <c r="SND414" s="449"/>
      <c r="SNE414" s="449"/>
      <c r="SNF414" s="449"/>
      <c r="SNG414" s="449"/>
      <c r="SNH414" s="449"/>
      <c r="SNI414" s="449"/>
      <c r="SNJ414" s="449"/>
      <c r="SNK414" s="449"/>
      <c r="SNL414" s="449"/>
      <c r="SNM414" s="449"/>
      <c r="SNN414" s="449"/>
      <c r="SNO414" s="449"/>
      <c r="SNP414" s="449"/>
      <c r="SNQ414" s="449"/>
      <c r="SNR414" s="449"/>
      <c r="SNS414" s="449"/>
      <c r="SNT414" s="449"/>
      <c r="SNU414" s="449"/>
      <c r="SNV414" s="449"/>
      <c r="SNW414" s="449"/>
      <c r="SNX414" s="449"/>
      <c r="SNY414" s="449"/>
      <c r="SNZ414" s="449"/>
      <c r="SOA414" s="449"/>
      <c r="SOB414" s="449"/>
      <c r="SOC414" s="449"/>
      <c r="SOD414" s="449"/>
      <c r="SOE414" s="449"/>
      <c r="SOF414" s="449"/>
      <c r="SOG414" s="449"/>
      <c r="SOH414" s="449"/>
      <c r="SOI414" s="449"/>
      <c r="SOJ414" s="449"/>
      <c r="SOK414" s="449"/>
      <c r="SOL414" s="449"/>
      <c r="SOM414" s="449"/>
      <c r="SON414" s="449"/>
      <c r="SOO414" s="449"/>
      <c r="SOP414" s="449"/>
      <c r="SOQ414" s="449"/>
      <c r="SOR414" s="449"/>
      <c r="SOS414" s="449"/>
      <c r="SOT414" s="449"/>
      <c r="SOU414" s="449"/>
      <c r="SOV414" s="449"/>
      <c r="SOW414" s="449"/>
      <c r="SOX414" s="449"/>
      <c r="SOY414" s="449"/>
      <c r="SOZ414" s="449"/>
      <c r="SPA414" s="449"/>
      <c r="SPB414" s="449"/>
      <c r="SPC414" s="449"/>
      <c r="SPD414" s="449"/>
      <c r="SPE414" s="449"/>
      <c r="SPF414" s="449"/>
      <c r="SPG414" s="449"/>
      <c r="SPH414" s="449"/>
      <c r="SPI414" s="449"/>
      <c r="SPJ414" s="449"/>
      <c r="SPK414" s="449"/>
      <c r="SPL414" s="449"/>
      <c r="SPM414" s="449"/>
      <c r="SPN414" s="449"/>
      <c r="SPO414" s="449"/>
      <c r="SPP414" s="449"/>
      <c r="SPQ414" s="449"/>
      <c r="SPR414" s="449"/>
      <c r="SPS414" s="449"/>
      <c r="SPT414" s="449"/>
      <c r="SPU414" s="449"/>
      <c r="SPV414" s="449"/>
      <c r="SPW414" s="449"/>
      <c r="SPX414" s="449"/>
      <c r="SPY414" s="449"/>
      <c r="SPZ414" s="449"/>
      <c r="SQA414" s="449"/>
      <c r="SQB414" s="449"/>
      <c r="SQC414" s="449"/>
      <c r="SQD414" s="449"/>
      <c r="SQE414" s="449"/>
      <c r="SQF414" s="449"/>
      <c r="SQG414" s="449"/>
      <c r="SQH414" s="449"/>
      <c r="SQI414" s="449"/>
      <c r="SQJ414" s="449"/>
      <c r="SQK414" s="449"/>
      <c r="SQL414" s="449"/>
      <c r="SQM414" s="449"/>
      <c r="SQN414" s="449"/>
      <c r="SQO414" s="449"/>
      <c r="SQP414" s="449"/>
      <c r="SQQ414" s="449"/>
      <c r="SQR414" s="449"/>
      <c r="SQS414" s="449"/>
      <c r="SQT414" s="449"/>
      <c r="SQU414" s="449"/>
      <c r="SQV414" s="449"/>
      <c r="SQW414" s="449"/>
      <c r="SQX414" s="449"/>
      <c r="SQY414" s="449"/>
      <c r="SQZ414" s="449"/>
      <c r="SRA414" s="449"/>
      <c r="SRB414" s="449"/>
      <c r="SRC414" s="449"/>
      <c r="SRD414" s="449"/>
      <c r="SRE414" s="449"/>
      <c r="SRF414" s="449"/>
      <c r="SRG414" s="449"/>
      <c r="SRH414" s="449"/>
      <c r="SRI414" s="449"/>
      <c r="SRJ414" s="449"/>
      <c r="SRK414" s="449"/>
      <c r="SRL414" s="449"/>
      <c r="SRM414" s="449"/>
      <c r="SRN414" s="449"/>
      <c r="SRO414" s="449"/>
      <c r="SRP414" s="449"/>
      <c r="SRQ414" s="449"/>
      <c r="SRR414" s="449"/>
      <c r="SRS414" s="449"/>
      <c r="SRT414" s="449"/>
      <c r="SRU414" s="449"/>
      <c r="SRV414" s="449"/>
      <c r="SRW414" s="449"/>
      <c r="SRX414" s="449"/>
      <c r="SRY414" s="449"/>
      <c r="SRZ414" s="449"/>
      <c r="SSA414" s="449"/>
      <c r="SSB414" s="449"/>
      <c r="SSC414" s="449"/>
      <c r="SSD414" s="449"/>
      <c r="SSE414" s="449"/>
      <c r="SSF414" s="449"/>
      <c r="SSG414" s="449"/>
      <c r="SSH414" s="449"/>
      <c r="SSI414" s="449"/>
      <c r="SSJ414" s="449"/>
      <c r="SSK414" s="449"/>
      <c r="SSL414" s="449"/>
      <c r="SSM414" s="449"/>
      <c r="SSN414" s="449"/>
      <c r="SSO414" s="449"/>
      <c r="SSP414" s="449"/>
      <c r="SSQ414" s="449"/>
      <c r="SSR414" s="449"/>
      <c r="SSS414" s="449"/>
      <c r="SST414" s="449"/>
      <c r="SSU414" s="449"/>
      <c r="SSV414" s="449"/>
      <c r="SSW414" s="449"/>
      <c r="SSX414" s="449"/>
      <c r="SSY414" s="449"/>
      <c r="SSZ414" s="449"/>
      <c r="STA414" s="449"/>
      <c r="STB414" s="449"/>
      <c r="STC414" s="449"/>
      <c r="STD414" s="449"/>
      <c r="STE414" s="449"/>
      <c r="STF414" s="449"/>
      <c r="STG414" s="449"/>
      <c r="STH414" s="449"/>
      <c r="STI414" s="449"/>
      <c r="STJ414" s="449"/>
      <c r="STK414" s="449"/>
      <c r="STL414" s="449"/>
      <c r="STM414" s="449"/>
      <c r="STN414" s="449"/>
      <c r="STO414" s="449"/>
      <c r="STP414" s="449"/>
      <c r="STQ414" s="449"/>
      <c r="STR414" s="449"/>
      <c r="STS414" s="449"/>
      <c r="STT414" s="449"/>
      <c r="STU414" s="449"/>
      <c r="STV414" s="449"/>
      <c r="STW414" s="449"/>
      <c r="STX414" s="449"/>
      <c r="STY414" s="449"/>
      <c r="STZ414" s="449"/>
      <c r="SUA414" s="449"/>
      <c r="SUB414" s="449"/>
      <c r="SUC414" s="449"/>
      <c r="SUD414" s="449"/>
      <c r="SUE414" s="449"/>
      <c r="SUF414" s="449"/>
      <c r="SUG414" s="449"/>
      <c r="SUH414" s="449"/>
      <c r="SUI414" s="449"/>
      <c r="SUJ414" s="449"/>
      <c r="SUK414" s="449"/>
      <c r="SUL414" s="449"/>
      <c r="SUM414" s="449"/>
      <c r="SUN414" s="449"/>
      <c r="SUO414" s="449"/>
      <c r="SUP414" s="449"/>
      <c r="SUQ414" s="449"/>
      <c r="SUR414" s="449"/>
      <c r="SUS414" s="449"/>
      <c r="SUT414" s="449"/>
      <c r="SUU414" s="449"/>
      <c r="SUV414" s="449"/>
      <c r="SUW414" s="449"/>
      <c r="SUX414" s="449"/>
      <c r="SUY414" s="449"/>
      <c r="SUZ414" s="449"/>
      <c r="SVA414" s="449"/>
      <c r="SVB414" s="449"/>
      <c r="SVC414" s="449"/>
      <c r="SVD414" s="449"/>
      <c r="SVE414" s="449"/>
      <c r="SVF414" s="449"/>
      <c r="SVG414" s="449"/>
      <c r="SVH414" s="449"/>
      <c r="SVI414" s="449"/>
      <c r="SVJ414" s="449"/>
      <c r="SVK414" s="449"/>
      <c r="SVL414" s="449"/>
      <c r="SVM414" s="449"/>
      <c r="SVN414" s="449"/>
      <c r="SVO414" s="449"/>
      <c r="SVP414" s="449"/>
      <c r="SVQ414" s="449"/>
      <c r="SVR414" s="449"/>
      <c r="SVS414" s="449"/>
      <c r="SVT414" s="449"/>
      <c r="SVU414" s="449"/>
      <c r="SVV414" s="449"/>
      <c r="SVW414" s="449"/>
      <c r="SVX414" s="449"/>
      <c r="SVY414" s="449"/>
      <c r="SVZ414" s="449"/>
      <c r="SWA414" s="449"/>
      <c r="SWB414" s="449"/>
      <c r="SWC414" s="449"/>
      <c r="SWD414" s="449"/>
      <c r="SWE414" s="449"/>
      <c r="SWF414" s="449"/>
      <c r="SWG414" s="449"/>
      <c r="SWH414" s="449"/>
      <c r="SWI414" s="449"/>
      <c r="SWJ414" s="449"/>
      <c r="SWK414" s="449"/>
      <c r="SWL414" s="449"/>
      <c r="SWM414" s="449"/>
      <c r="SWN414" s="449"/>
      <c r="SWO414" s="449"/>
      <c r="SWP414" s="449"/>
      <c r="SWQ414" s="449"/>
      <c r="SWR414" s="449"/>
      <c r="SWS414" s="449"/>
      <c r="SWT414" s="449"/>
      <c r="SWU414" s="449"/>
      <c r="SWV414" s="449"/>
      <c r="SWW414" s="449"/>
      <c r="SWX414" s="449"/>
      <c r="SWY414" s="449"/>
      <c r="SWZ414" s="449"/>
      <c r="SXA414" s="449"/>
      <c r="SXB414" s="449"/>
      <c r="SXC414" s="449"/>
      <c r="SXD414" s="449"/>
      <c r="SXE414" s="449"/>
      <c r="SXF414" s="449"/>
      <c r="SXG414" s="449"/>
      <c r="SXH414" s="449"/>
      <c r="SXI414" s="449"/>
      <c r="SXJ414" s="449"/>
      <c r="SXK414" s="449"/>
      <c r="SXL414" s="449"/>
      <c r="SXM414" s="449"/>
      <c r="SXN414" s="449"/>
      <c r="SXO414" s="449"/>
      <c r="SXP414" s="449"/>
      <c r="SXQ414" s="449"/>
      <c r="SXR414" s="449"/>
      <c r="SXS414" s="449"/>
      <c r="SXT414" s="449"/>
      <c r="SXU414" s="449"/>
      <c r="SXV414" s="449"/>
      <c r="SXW414" s="449"/>
      <c r="SXX414" s="449"/>
      <c r="SXY414" s="449"/>
      <c r="SXZ414" s="449"/>
      <c r="SYA414" s="449"/>
      <c r="SYB414" s="449"/>
      <c r="SYC414" s="449"/>
      <c r="SYD414" s="449"/>
      <c r="SYE414" s="449"/>
      <c r="SYF414" s="449"/>
      <c r="SYG414" s="449"/>
      <c r="SYH414" s="449"/>
      <c r="SYI414" s="449"/>
      <c r="SYJ414" s="449"/>
      <c r="SYK414" s="449"/>
      <c r="SYL414" s="449"/>
      <c r="SYM414" s="449"/>
      <c r="SYN414" s="449"/>
      <c r="SYO414" s="449"/>
      <c r="SYP414" s="449"/>
      <c r="SYQ414" s="449"/>
      <c r="SYR414" s="449"/>
      <c r="SYS414" s="449"/>
      <c r="SYT414" s="449"/>
      <c r="SYU414" s="449"/>
      <c r="SYV414" s="449"/>
      <c r="SYW414" s="449"/>
      <c r="SYX414" s="449"/>
      <c r="SYY414" s="449"/>
      <c r="SYZ414" s="449"/>
      <c r="SZA414" s="449"/>
      <c r="SZB414" s="449"/>
      <c r="SZC414" s="449"/>
      <c r="SZD414" s="449"/>
      <c r="SZE414" s="449"/>
      <c r="SZF414" s="449"/>
      <c r="SZG414" s="449"/>
      <c r="SZH414" s="449"/>
      <c r="SZI414" s="449"/>
      <c r="SZJ414" s="449"/>
      <c r="SZK414" s="449"/>
      <c r="SZL414" s="449"/>
      <c r="SZM414" s="449"/>
      <c r="SZN414" s="449"/>
      <c r="SZO414" s="449"/>
      <c r="SZP414" s="449"/>
      <c r="SZQ414" s="449"/>
      <c r="SZR414" s="449"/>
      <c r="SZS414" s="449"/>
      <c r="SZT414" s="449"/>
      <c r="SZU414" s="449"/>
      <c r="SZV414" s="449"/>
      <c r="SZW414" s="449"/>
      <c r="SZX414" s="449"/>
      <c r="SZY414" s="449"/>
      <c r="SZZ414" s="449"/>
      <c r="TAA414" s="449"/>
      <c r="TAB414" s="449"/>
      <c r="TAC414" s="449"/>
      <c r="TAD414" s="449"/>
      <c r="TAE414" s="449"/>
      <c r="TAF414" s="449"/>
      <c r="TAG414" s="449"/>
      <c r="TAH414" s="449"/>
      <c r="TAI414" s="449"/>
      <c r="TAJ414" s="449"/>
      <c r="TAK414" s="449"/>
      <c r="TAL414" s="449"/>
      <c r="TAM414" s="449"/>
      <c r="TAN414" s="449"/>
      <c r="TAO414" s="449"/>
      <c r="TAP414" s="449"/>
      <c r="TAQ414" s="449"/>
      <c r="TAR414" s="449"/>
      <c r="TAS414" s="449"/>
      <c r="TAT414" s="449"/>
      <c r="TAU414" s="449"/>
      <c r="TAV414" s="449"/>
      <c r="TAW414" s="449"/>
      <c r="TAX414" s="449"/>
      <c r="TAY414" s="449"/>
      <c r="TAZ414" s="449"/>
      <c r="TBA414" s="449"/>
      <c r="TBB414" s="449"/>
      <c r="TBC414" s="449"/>
      <c r="TBD414" s="449"/>
      <c r="TBE414" s="449"/>
      <c r="TBF414" s="449"/>
      <c r="TBG414" s="449"/>
      <c r="TBH414" s="449"/>
      <c r="TBI414" s="449"/>
      <c r="TBJ414" s="449"/>
      <c r="TBK414" s="449"/>
      <c r="TBL414" s="449"/>
      <c r="TBM414" s="449"/>
      <c r="TBN414" s="449"/>
      <c r="TBO414" s="449"/>
      <c r="TBP414" s="449"/>
      <c r="TBQ414" s="449"/>
      <c r="TBR414" s="449"/>
      <c r="TBS414" s="449"/>
      <c r="TBT414" s="449"/>
      <c r="TBU414" s="449"/>
      <c r="TBV414" s="449"/>
      <c r="TBW414" s="449"/>
      <c r="TBX414" s="449"/>
      <c r="TBY414" s="449"/>
      <c r="TBZ414" s="449"/>
      <c r="TCA414" s="449"/>
      <c r="TCB414" s="449"/>
      <c r="TCC414" s="449"/>
      <c r="TCD414" s="449"/>
      <c r="TCE414" s="449"/>
      <c r="TCF414" s="449"/>
      <c r="TCG414" s="449"/>
      <c r="TCH414" s="449"/>
      <c r="TCI414" s="449"/>
      <c r="TCJ414" s="449"/>
      <c r="TCK414" s="449"/>
      <c r="TCL414" s="449"/>
      <c r="TCM414" s="449"/>
      <c r="TCN414" s="449"/>
      <c r="TCO414" s="449"/>
      <c r="TCP414" s="449"/>
      <c r="TCQ414" s="449"/>
      <c r="TCR414" s="449"/>
      <c r="TCS414" s="449"/>
      <c r="TCT414" s="449"/>
      <c r="TCU414" s="449"/>
      <c r="TCV414" s="449"/>
      <c r="TCW414" s="449"/>
      <c r="TCX414" s="449"/>
      <c r="TCY414" s="449"/>
      <c r="TCZ414" s="449"/>
      <c r="TDA414" s="449"/>
      <c r="TDB414" s="449"/>
      <c r="TDC414" s="449"/>
      <c r="TDD414" s="449"/>
      <c r="TDE414" s="449"/>
      <c r="TDF414" s="449"/>
      <c r="TDG414" s="449"/>
      <c r="TDH414" s="449"/>
      <c r="TDI414" s="449"/>
      <c r="TDJ414" s="449"/>
      <c r="TDK414" s="449"/>
      <c r="TDL414" s="449"/>
      <c r="TDM414" s="449"/>
      <c r="TDN414" s="449"/>
      <c r="TDO414" s="449"/>
      <c r="TDP414" s="449"/>
      <c r="TDQ414" s="449"/>
      <c r="TDR414" s="449"/>
      <c r="TDS414" s="449"/>
      <c r="TDT414" s="449"/>
      <c r="TDU414" s="449"/>
      <c r="TDV414" s="449"/>
      <c r="TDW414" s="449"/>
      <c r="TDX414" s="449"/>
      <c r="TDY414" s="449"/>
      <c r="TDZ414" s="449"/>
      <c r="TEA414" s="449"/>
      <c r="TEB414" s="449"/>
      <c r="TEC414" s="449"/>
      <c r="TED414" s="449"/>
      <c r="TEE414" s="449"/>
      <c r="TEF414" s="449"/>
      <c r="TEG414" s="449"/>
      <c r="TEH414" s="449"/>
      <c r="TEI414" s="449"/>
      <c r="TEJ414" s="449"/>
      <c r="TEK414" s="449"/>
      <c r="TEL414" s="449"/>
      <c r="TEM414" s="449"/>
      <c r="TEN414" s="449"/>
      <c r="TEO414" s="449"/>
      <c r="TEP414" s="449"/>
      <c r="TEQ414" s="449"/>
      <c r="TER414" s="449"/>
      <c r="TES414" s="449"/>
      <c r="TET414" s="449"/>
      <c r="TEU414" s="449"/>
      <c r="TEV414" s="449"/>
      <c r="TEW414" s="449"/>
      <c r="TEX414" s="449"/>
      <c r="TEY414" s="449"/>
      <c r="TEZ414" s="449"/>
      <c r="TFA414" s="449"/>
      <c r="TFB414" s="449"/>
      <c r="TFC414" s="449"/>
      <c r="TFD414" s="449"/>
      <c r="TFE414" s="449"/>
      <c r="TFF414" s="449"/>
      <c r="TFG414" s="449"/>
      <c r="TFH414" s="449"/>
      <c r="TFI414" s="449"/>
      <c r="TFJ414" s="449"/>
      <c r="TFK414" s="449"/>
      <c r="TFL414" s="449"/>
      <c r="TFM414" s="449"/>
      <c r="TFN414" s="449"/>
      <c r="TFO414" s="449"/>
      <c r="TFP414" s="449"/>
      <c r="TFQ414" s="449"/>
      <c r="TFR414" s="449"/>
      <c r="TFS414" s="449"/>
      <c r="TFT414" s="449"/>
      <c r="TFU414" s="449"/>
      <c r="TFV414" s="449"/>
      <c r="TFW414" s="449"/>
      <c r="TFX414" s="449"/>
      <c r="TFY414" s="449"/>
      <c r="TFZ414" s="449"/>
      <c r="TGA414" s="449"/>
      <c r="TGB414" s="449"/>
      <c r="TGC414" s="449"/>
      <c r="TGD414" s="449"/>
      <c r="TGE414" s="449"/>
      <c r="TGF414" s="449"/>
      <c r="TGG414" s="449"/>
      <c r="TGH414" s="449"/>
      <c r="TGI414" s="449"/>
      <c r="TGJ414" s="449"/>
      <c r="TGK414" s="449"/>
      <c r="TGL414" s="449"/>
      <c r="TGM414" s="449"/>
      <c r="TGN414" s="449"/>
      <c r="TGO414" s="449"/>
      <c r="TGP414" s="449"/>
      <c r="TGQ414" s="449"/>
      <c r="TGR414" s="449"/>
      <c r="TGS414" s="449"/>
      <c r="TGT414" s="449"/>
      <c r="TGU414" s="449"/>
      <c r="TGV414" s="449"/>
      <c r="TGW414" s="449"/>
      <c r="TGX414" s="449"/>
      <c r="TGY414" s="449"/>
      <c r="TGZ414" s="449"/>
      <c r="THA414" s="449"/>
      <c r="THB414" s="449"/>
      <c r="THC414" s="449"/>
      <c r="THD414" s="449"/>
      <c r="THE414" s="449"/>
      <c r="THF414" s="449"/>
      <c r="THG414" s="449"/>
      <c r="THH414" s="449"/>
      <c r="THI414" s="449"/>
      <c r="THJ414" s="449"/>
      <c r="THK414" s="449"/>
      <c r="THL414" s="449"/>
      <c r="THM414" s="449"/>
      <c r="THN414" s="449"/>
      <c r="THO414" s="449"/>
      <c r="THP414" s="449"/>
      <c r="THQ414" s="449"/>
      <c r="THR414" s="449"/>
      <c r="THS414" s="449"/>
      <c r="THT414" s="449"/>
      <c r="THU414" s="449"/>
      <c r="THV414" s="449"/>
      <c r="THW414" s="449"/>
      <c r="THX414" s="449"/>
      <c r="THY414" s="449"/>
      <c r="THZ414" s="449"/>
      <c r="TIA414" s="449"/>
      <c r="TIB414" s="449"/>
      <c r="TIC414" s="449"/>
      <c r="TID414" s="449"/>
      <c r="TIE414" s="449"/>
      <c r="TIF414" s="449"/>
      <c r="TIG414" s="449"/>
      <c r="TIH414" s="449"/>
      <c r="TII414" s="449"/>
      <c r="TIJ414" s="449"/>
      <c r="TIK414" s="449"/>
      <c r="TIL414" s="449"/>
      <c r="TIM414" s="449"/>
      <c r="TIN414" s="449"/>
      <c r="TIO414" s="449"/>
      <c r="TIP414" s="449"/>
      <c r="TIQ414" s="449"/>
      <c r="TIR414" s="449"/>
      <c r="TIS414" s="449"/>
      <c r="TIT414" s="449"/>
      <c r="TIU414" s="449"/>
      <c r="TIV414" s="449"/>
      <c r="TIW414" s="449"/>
      <c r="TIX414" s="449"/>
      <c r="TIY414" s="449"/>
      <c r="TIZ414" s="449"/>
      <c r="TJA414" s="449"/>
      <c r="TJB414" s="449"/>
      <c r="TJC414" s="449"/>
      <c r="TJD414" s="449"/>
      <c r="TJE414" s="449"/>
      <c r="TJF414" s="449"/>
      <c r="TJG414" s="449"/>
      <c r="TJH414" s="449"/>
      <c r="TJI414" s="449"/>
      <c r="TJJ414" s="449"/>
      <c r="TJK414" s="449"/>
      <c r="TJL414" s="449"/>
      <c r="TJM414" s="449"/>
      <c r="TJN414" s="449"/>
      <c r="TJO414" s="449"/>
      <c r="TJP414" s="449"/>
      <c r="TJQ414" s="449"/>
      <c r="TJR414" s="449"/>
      <c r="TJS414" s="449"/>
      <c r="TJT414" s="449"/>
      <c r="TJU414" s="449"/>
      <c r="TJV414" s="449"/>
      <c r="TJW414" s="449"/>
      <c r="TJX414" s="449"/>
      <c r="TJY414" s="449"/>
      <c r="TJZ414" s="449"/>
      <c r="TKA414" s="449"/>
      <c r="TKB414" s="449"/>
      <c r="TKC414" s="449"/>
      <c r="TKD414" s="449"/>
      <c r="TKE414" s="449"/>
      <c r="TKF414" s="449"/>
      <c r="TKG414" s="449"/>
      <c r="TKH414" s="449"/>
      <c r="TKI414" s="449"/>
      <c r="TKJ414" s="449"/>
      <c r="TKK414" s="449"/>
      <c r="TKL414" s="449"/>
      <c r="TKM414" s="449"/>
      <c r="TKN414" s="449"/>
      <c r="TKO414" s="449"/>
      <c r="TKP414" s="449"/>
      <c r="TKQ414" s="449"/>
      <c r="TKR414" s="449"/>
      <c r="TKS414" s="449"/>
      <c r="TKT414" s="449"/>
      <c r="TKU414" s="449"/>
      <c r="TKV414" s="449"/>
      <c r="TKW414" s="449"/>
      <c r="TKX414" s="449"/>
      <c r="TKY414" s="449"/>
      <c r="TKZ414" s="449"/>
      <c r="TLA414" s="449"/>
      <c r="TLB414" s="449"/>
      <c r="TLC414" s="449"/>
      <c r="TLD414" s="449"/>
      <c r="TLE414" s="449"/>
      <c r="TLF414" s="449"/>
      <c r="TLG414" s="449"/>
      <c r="TLH414" s="449"/>
      <c r="TLI414" s="449"/>
      <c r="TLJ414" s="449"/>
      <c r="TLK414" s="449"/>
      <c r="TLL414" s="449"/>
      <c r="TLM414" s="449"/>
      <c r="TLN414" s="449"/>
      <c r="TLO414" s="449"/>
      <c r="TLP414" s="449"/>
      <c r="TLQ414" s="449"/>
      <c r="TLR414" s="449"/>
      <c r="TLS414" s="449"/>
      <c r="TLT414" s="449"/>
      <c r="TLU414" s="449"/>
      <c r="TLV414" s="449"/>
      <c r="TLW414" s="449"/>
      <c r="TLX414" s="449"/>
      <c r="TLY414" s="449"/>
      <c r="TLZ414" s="449"/>
      <c r="TMA414" s="449"/>
      <c r="TMB414" s="449"/>
      <c r="TMC414" s="449"/>
      <c r="TMD414" s="449"/>
      <c r="TME414" s="449"/>
      <c r="TMF414" s="449"/>
      <c r="TMG414" s="449"/>
      <c r="TMH414" s="449"/>
      <c r="TMI414" s="449"/>
      <c r="TMJ414" s="449"/>
      <c r="TMK414" s="449"/>
      <c r="TML414" s="449"/>
      <c r="TMM414" s="449"/>
      <c r="TMN414" s="449"/>
      <c r="TMO414" s="449"/>
      <c r="TMP414" s="449"/>
      <c r="TMQ414" s="449"/>
      <c r="TMR414" s="449"/>
      <c r="TMS414" s="449"/>
      <c r="TMT414" s="449"/>
      <c r="TMU414" s="449"/>
      <c r="TMV414" s="449"/>
      <c r="TMW414" s="449"/>
      <c r="TMX414" s="449"/>
      <c r="TMY414" s="449"/>
      <c r="TMZ414" s="449"/>
      <c r="TNA414" s="449"/>
      <c r="TNB414" s="449"/>
      <c r="TNC414" s="449"/>
      <c r="TND414" s="449"/>
      <c r="TNE414" s="449"/>
      <c r="TNF414" s="449"/>
      <c r="TNG414" s="449"/>
      <c r="TNH414" s="449"/>
      <c r="TNI414" s="449"/>
      <c r="TNJ414" s="449"/>
      <c r="TNK414" s="449"/>
      <c r="TNL414" s="449"/>
      <c r="TNM414" s="449"/>
      <c r="TNN414" s="449"/>
      <c r="TNO414" s="449"/>
      <c r="TNP414" s="449"/>
      <c r="TNQ414" s="449"/>
      <c r="TNR414" s="449"/>
      <c r="TNS414" s="449"/>
      <c r="TNT414" s="449"/>
      <c r="TNU414" s="449"/>
      <c r="TNV414" s="449"/>
      <c r="TNW414" s="449"/>
      <c r="TNX414" s="449"/>
      <c r="TNY414" s="449"/>
      <c r="TNZ414" s="449"/>
      <c r="TOA414" s="449"/>
      <c r="TOB414" s="449"/>
      <c r="TOC414" s="449"/>
      <c r="TOD414" s="449"/>
      <c r="TOE414" s="449"/>
      <c r="TOF414" s="449"/>
      <c r="TOG414" s="449"/>
      <c r="TOH414" s="449"/>
      <c r="TOI414" s="449"/>
      <c r="TOJ414" s="449"/>
      <c r="TOK414" s="449"/>
      <c r="TOL414" s="449"/>
      <c r="TOM414" s="449"/>
      <c r="TON414" s="449"/>
      <c r="TOO414" s="449"/>
      <c r="TOP414" s="449"/>
      <c r="TOQ414" s="449"/>
      <c r="TOR414" s="449"/>
      <c r="TOS414" s="449"/>
      <c r="TOT414" s="449"/>
      <c r="TOU414" s="449"/>
      <c r="TOV414" s="449"/>
      <c r="TOW414" s="449"/>
      <c r="TOX414" s="449"/>
      <c r="TOY414" s="449"/>
      <c r="TOZ414" s="449"/>
      <c r="TPA414" s="449"/>
      <c r="TPB414" s="449"/>
      <c r="TPC414" s="449"/>
      <c r="TPD414" s="449"/>
      <c r="TPE414" s="449"/>
      <c r="TPF414" s="449"/>
      <c r="TPG414" s="449"/>
      <c r="TPH414" s="449"/>
      <c r="TPI414" s="449"/>
      <c r="TPJ414" s="449"/>
      <c r="TPK414" s="449"/>
      <c r="TPL414" s="449"/>
      <c r="TPM414" s="449"/>
      <c r="TPN414" s="449"/>
      <c r="TPO414" s="449"/>
      <c r="TPP414" s="449"/>
      <c r="TPQ414" s="449"/>
      <c r="TPR414" s="449"/>
      <c r="TPS414" s="449"/>
      <c r="TPT414" s="449"/>
      <c r="TPU414" s="449"/>
      <c r="TPV414" s="449"/>
      <c r="TPW414" s="449"/>
      <c r="TPX414" s="449"/>
      <c r="TPY414" s="449"/>
      <c r="TPZ414" s="449"/>
      <c r="TQA414" s="449"/>
      <c r="TQB414" s="449"/>
      <c r="TQC414" s="449"/>
      <c r="TQD414" s="449"/>
      <c r="TQE414" s="449"/>
      <c r="TQF414" s="449"/>
      <c r="TQG414" s="449"/>
      <c r="TQH414" s="449"/>
      <c r="TQI414" s="449"/>
      <c r="TQJ414" s="449"/>
      <c r="TQK414" s="449"/>
      <c r="TQL414" s="449"/>
      <c r="TQM414" s="449"/>
      <c r="TQN414" s="449"/>
      <c r="TQO414" s="449"/>
      <c r="TQP414" s="449"/>
      <c r="TQQ414" s="449"/>
      <c r="TQR414" s="449"/>
      <c r="TQS414" s="449"/>
      <c r="TQT414" s="449"/>
      <c r="TQU414" s="449"/>
      <c r="TQV414" s="449"/>
      <c r="TQW414" s="449"/>
      <c r="TQX414" s="449"/>
      <c r="TQY414" s="449"/>
      <c r="TQZ414" s="449"/>
      <c r="TRA414" s="449"/>
      <c r="TRB414" s="449"/>
      <c r="TRC414" s="449"/>
      <c r="TRD414" s="449"/>
      <c r="TRE414" s="449"/>
      <c r="TRF414" s="449"/>
      <c r="TRG414" s="449"/>
      <c r="TRH414" s="449"/>
      <c r="TRI414" s="449"/>
      <c r="TRJ414" s="449"/>
      <c r="TRK414" s="449"/>
      <c r="TRL414" s="449"/>
      <c r="TRM414" s="449"/>
      <c r="TRN414" s="449"/>
      <c r="TRO414" s="449"/>
      <c r="TRP414" s="449"/>
      <c r="TRQ414" s="449"/>
      <c r="TRR414" s="449"/>
      <c r="TRS414" s="449"/>
      <c r="TRT414" s="449"/>
      <c r="TRU414" s="449"/>
      <c r="TRV414" s="449"/>
      <c r="TRW414" s="449"/>
      <c r="TRX414" s="449"/>
      <c r="TRY414" s="449"/>
      <c r="TRZ414" s="449"/>
      <c r="TSA414" s="449"/>
      <c r="TSB414" s="449"/>
      <c r="TSC414" s="449"/>
      <c r="TSD414" s="449"/>
      <c r="TSE414" s="449"/>
      <c r="TSF414" s="449"/>
      <c r="TSG414" s="449"/>
      <c r="TSH414" s="449"/>
      <c r="TSI414" s="449"/>
      <c r="TSJ414" s="449"/>
      <c r="TSK414" s="449"/>
      <c r="TSL414" s="449"/>
      <c r="TSM414" s="449"/>
      <c r="TSN414" s="449"/>
      <c r="TSO414" s="449"/>
      <c r="TSP414" s="449"/>
      <c r="TSQ414" s="449"/>
      <c r="TSR414" s="449"/>
      <c r="TSS414" s="449"/>
      <c r="TST414" s="449"/>
      <c r="TSU414" s="449"/>
      <c r="TSV414" s="449"/>
      <c r="TSW414" s="449"/>
      <c r="TSX414" s="449"/>
      <c r="TSY414" s="449"/>
      <c r="TSZ414" s="449"/>
      <c r="TTA414" s="449"/>
      <c r="TTB414" s="449"/>
      <c r="TTC414" s="449"/>
      <c r="TTD414" s="449"/>
      <c r="TTE414" s="449"/>
      <c r="TTF414" s="449"/>
      <c r="TTG414" s="449"/>
      <c r="TTH414" s="449"/>
      <c r="TTI414" s="449"/>
      <c r="TTJ414" s="449"/>
      <c r="TTK414" s="449"/>
      <c r="TTL414" s="449"/>
      <c r="TTM414" s="449"/>
      <c r="TTN414" s="449"/>
      <c r="TTO414" s="449"/>
      <c r="TTP414" s="449"/>
      <c r="TTQ414" s="449"/>
      <c r="TTR414" s="449"/>
      <c r="TTS414" s="449"/>
      <c r="TTT414" s="449"/>
      <c r="TTU414" s="449"/>
      <c r="TTV414" s="449"/>
      <c r="TTW414" s="449"/>
      <c r="TTX414" s="449"/>
      <c r="TTY414" s="449"/>
      <c r="TTZ414" s="449"/>
      <c r="TUA414" s="449"/>
      <c r="TUB414" s="449"/>
      <c r="TUC414" s="449"/>
      <c r="TUD414" s="449"/>
      <c r="TUE414" s="449"/>
      <c r="TUF414" s="449"/>
      <c r="TUG414" s="449"/>
      <c r="TUH414" s="449"/>
      <c r="TUI414" s="449"/>
      <c r="TUJ414" s="449"/>
      <c r="TUK414" s="449"/>
      <c r="TUL414" s="449"/>
      <c r="TUM414" s="449"/>
      <c r="TUN414" s="449"/>
      <c r="TUO414" s="449"/>
      <c r="TUP414" s="449"/>
      <c r="TUQ414" s="449"/>
      <c r="TUR414" s="449"/>
      <c r="TUS414" s="449"/>
      <c r="TUT414" s="449"/>
      <c r="TUU414" s="449"/>
      <c r="TUV414" s="449"/>
      <c r="TUW414" s="449"/>
      <c r="TUX414" s="449"/>
      <c r="TUY414" s="449"/>
      <c r="TUZ414" s="449"/>
      <c r="TVA414" s="449"/>
      <c r="TVB414" s="449"/>
      <c r="TVC414" s="449"/>
      <c r="TVD414" s="449"/>
      <c r="TVE414" s="449"/>
      <c r="TVF414" s="449"/>
      <c r="TVG414" s="449"/>
      <c r="TVH414" s="449"/>
      <c r="TVI414" s="449"/>
      <c r="TVJ414" s="449"/>
      <c r="TVK414" s="449"/>
      <c r="TVL414" s="449"/>
      <c r="TVM414" s="449"/>
      <c r="TVN414" s="449"/>
      <c r="TVO414" s="449"/>
      <c r="TVP414" s="449"/>
      <c r="TVQ414" s="449"/>
      <c r="TVR414" s="449"/>
      <c r="TVS414" s="449"/>
      <c r="TVT414" s="449"/>
      <c r="TVU414" s="449"/>
      <c r="TVV414" s="449"/>
      <c r="TVW414" s="449"/>
      <c r="TVX414" s="449"/>
      <c r="TVY414" s="449"/>
      <c r="TVZ414" s="449"/>
      <c r="TWA414" s="449"/>
      <c r="TWB414" s="449"/>
      <c r="TWC414" s="449"/>
      <c r="TWD414" s="449"/>
      <c r="TWE414" s="449"/>
      <c r="TWF414" s="449"/>
      <c r="TWG414" s="449"/>
      <c r="TWH414" s="449"/>
      <c r="TWI414" s="449"/>
      <c r="TWJ414" s="449"/>
      <c r="TWK414" s="449"/>
      <c r="TWL414" s="449"/>
      <c r="TWM414" s="449"/>
      <c r="TWN414" s="449"/>
      <c r="TWO414" s="449"/>
      <c r="TWP414" s="449"/>
      <c r="TWQ414" s="449"/>
      <c r="TWR414" s="449"/>
      <c r="TWS414" s="449"/>
      <c r="TWT414" s="449"/>
      <c r="TWU414" s="449"/>
      <c r="TWV414" s="449"/>
      <c r="TWW414" s="449"/>
      <c r="TWX414" s="449"/>
      <c r="TWY414" s="449"/>
      <c r="TWZ414" s="449"/>
      <c r="TXA414" s="449"/>
      <c r="TXB414" s="449"/>
      <c r="TXC414" s="449"/>
      <c r="TXD414" s="449"/>
      <c r="TXE414" s="449"/>
      <c r="TXF414" s="449"/>
      <c r="TXG414" s="449"/>
      <c r="TXH414" s="449"/>
      <c r="TXI414" s="449"/>
      <c r="TXJ414" s="449"/>
      <c r="TXK414" s="449"/>
      <c r="TXL414" s="449"/>
      <c r="TXM414" s="449"/>
      <c r="TXN414" s="449"/>
      <c r="TXO414" s="449"/>
      <c r="TXP414" s="449"/>
      <c r="TXQ414" s="449"/>
      <c r="TXR414" s="449"/>
      <c r="TXS414" s="449"/>
      <c r="TXT414" s="449"/>
      <c r="TXU414" s="449"/>
      <c r="TXV414" s="449"/>
      <c r="TXW414" s="449"/>
      <c r="TXX414" s="449"/>
      <c r="TXY414" s="449"/>
      <c r="TXZ414" s="449"/>
      <c r="TYA414" s="449"/>
      <c r="TYB414" s="449"/>
      <c r="TYC414" s="449"/>
      <c r="TYD414" s="449"/>
      <c r="TYE414" s="449"/>
      <c r="TYF414" s="449"/>
      <c r="TYG414" s="449"/>
      <c r="TYH414" s="449"/>
      <c r="TYI414" s="449"/>
      <c r="TYJ414" s="449"/>
      <c r="TYK414" s="449"/>
      <c r="TYL414" s="449"/>
      <c r="TYM414" s="449"/>
      <c r="TYN414" s="449"/>
      <c r="TYO414" s="449"/>
      <c r="TYP414" s="449"/>
      <c r="TYQ414" s="449"/>
      <c r="TYR414" s="449"/>
      <c r="TYS414" s="449"/>
      <c r="TYT414" s="449"/>
      <c r="TYU414" s="449"/>
      <c r="TYV414" s="449"/>
      <c r="TYW414" s="449"/>
      <c r="TYX414" s="449"/>
      <c r="TYY414" s="449"/>
      <c r="TYZ414" s="449"/>
      <c r="TZA414" s="449"/>
      <c r="TZB414" s="449"/>
      <c r="TZC414" s="449"/>
      <c r="TZD414" s="449"/>
      <c r="TZE414" s="449"/>
      <c r="TZF414" s="449"/>
      <c r="TZG414" s="449"/>
      <c r="TZH414" s="449"/>
      <c r="TZI414" s="449"/>
      <c r="TZJ414" s="449"/>
      <c r="TZK414" s="449"/>
      <c r="TZL414" s="449"/>
      <c r="TZM414" s="449"/>
      <c r="TZN414" s="449"/>
      <c r="TZO414" s="449"/>
      <c r="TZP414" s="449"/>
      <c r="TZQ414" s="449"/>
      <c r="TZR414" s="449"/>
      <c r="TZS414" s="449"/>
      <c r="TZT414" s="449"/>
      <c r="TZU414" s="449"/>
      <c r="TZV414" s="449"/>
      <c r="TZW414" s="449"/>
      <c r="TZX414" s="449"/>
      <c r="TZY414" s="449"/>
      <c r="TZZ414" s="449"/>
      <c r="UAA414" s="449"/>
      <c r="UAB414" s="449"/>
      <c r="UAC414" s="449"/>
      <c r="UAD414" s="449"/>
      <c r="UAE414" s="449"/>
      <c r="UAF414" s="449"/>
      <c r="UAG414" s="449"/>
      <c r="UAH414" s="449"/>
      <c r="UAI414" s="449"/>
      <c r="UAJ414" s="449"/>
      <c r="UAK414" s="449"/>
      <c r="UAL414" s="449"/>
      <c r="UAM414" s="449"/>
      <c r="UAN414" s="449"/>
      <c r="UAO414" s="449"/>
      <c r="UAP414" s="449"/>
      <c r="UAQ414" s="449"/>
      <c r="UAR414" s="449"/>
      <c r="UAS414" s="449"/>
      <c r="UAT414" s="449"/>
      <c r="UAU414" s="449"/>
      <c r="UAV414" s="449"/>
      <c r="UAW414" s="449"/>
      <c r="UAX414" s="449"/>
      <c r="UAY414" s="449"/>
      <c r="UAZ414" s="449"/>
      <c r="UBA414" s="449"/>
      <c r="UBB414" s="449"/>
      <c r="UBC414" s="449"/>
      <c r="UBD414" s="449"/>
      <c r="UBE414" s="449"/>
      <c r="UBF414" s="449"/>
      <c r="UBG414" s="449"/>
      <c r="UBH414" s="449"/>
      <c r="UBI414" s="449"/>
      <c r="UBJ414" s="449"/>
      <c r="UBK414" s="449"/>
      <c r="UBL414" s="449"/>
      <c r="UBM414" s="449"/>
      <c r="UBN414" s="449"/>
      <c r="UBO414" s="449"/>
      <c r="UBP414" s="449"/>
      <c r="UBQ414" s="449"/>
      <c r="UBR414" s="449"/>
      <c r="UBS414" s="449"/>
      <c r="UBT414" s="449"/>
      <c r="UBU414" s="449"/>
      <c r="UBV414" s="449"/>
      <c r="UBW414" s="449"/>
      <c r="UBX414" s="449"/>
      <c r="UBY414" s="449"/>
      <c r="UBZ414" s="449"/>
      <c r="UCA414" s="449"/>
      <c r="UCB414" s="449"/>
      <c r="UCC414" s="449"/>
      <c r="UCD414" s="449"/>
      <c r="UCE414" s="449"/>
      <c r="UCF414" s="449"/>
      <c r="UCG414" s="449"/>
      <c r="UCH414" s="449"/>
      <c r="UCI414" s="449"/>
      <c r="UCJ414" s="449"/>
      <c r="UCK414" s="449"/>
      <c r="UCL414" s="449"/>
      <c r="UCM414" s="449"/>
      <c r="UCN414" s="449"/>
      <c r="UCO414" s="449"/>
      <c r="UCP414" s="449"/>
      <c r="UCQ414" s="449"/>
      <c r="UCR414" s="449"/>
      <c r="UCS414" s="449"/>
      <c r="UCT414" s="449"/>
      <c r="UCU414" s="449"/>
      <c r="UCV414" s="449"/>
      <c r="UCW414" s="449"/>
      <c r="UCX414" s="449"/>
      <c r="UCY414" s="449"/>
      <c r="UCZ414" s="449"/>
      <c r="UDA414" s="449"/>
      <c r="UDB414" s="449"/>
      <c r="UDC414" s="449"/>
      <c r="UDD414" s="449"/>
      <c r="UDE414" s="449"/>
      <c r="UDF414" s="449"/>
      <c r="UDG414" s="449"/>
      <c r="UDH414" s="449"/>
      <c r="UDI414" s="449"/>
      <c r="UDJ414" s="449"/>
      <c r="UDK414" s="449"/>
      <c r="UDL414" s="449"/>
      <c r="UDM414" s="449"/>
      <c r="UDN414" s="449"/>
      <c r="UDO414" s="449"/>
      <c r="UDP414" s="449"/>
      <c r="UDQ414" s="449"/>
      <c r="UDR414" s="449"/>
      <c r="UDS414" s="449"/>
      <c r="UDT414" s="449"/>
      <c r="UDU414" s="449"/>
      <c r="UDV414" s="449"/>
      <c r="UDW414" s="449"/>
      <c r="UDX414" s="449"/>
      <c r="UDY414" s="449"/>
      <c r="UDZ414" s="449"/>
      <c r="UEA414" s="449"/>
      <c r="UEB414" s="449"/>
      <c r="UEC414" s="449"/>
      <c r="UED414" s="449"/>
      <c r="UEE414" s="449"/>
      <c r="UEF414" s="449"/>
      <c r="UEG414" s="449"/>
      <c r="UEH414" s="449"/>
      <c r="UEI414" s="449"/>
      <c r="UEJ414" s="449"/>
      <c r="UEK414" s="449"/>
      <c r="UEL414" s="449"/>
      <c r="UEM414" s="449"/>
      <c r="UEN414" s="449"/>
      <c r="UEO414" s="449"/>
      <c r="UEP414" s="449"/>
      <c r="UEQ414" s="449"/>
      <c r="UER414" s="449"/>
      <c r="UES414" s="449"/>
      <c r="UET414" s="449"/>
      <c r="UEU414" s="449"/>
      <c r="UEV414" s="449"/>
      <c r="UEW414" s="449"/>
      <c r="UEX414" s="449"/>
      <c r="UEY414" s="449"/>
      <c r="UEZ414" s="449"/>
      <c r="UFA414" s="449"/>
      <c r="UFB414" s="449"/>
      <c r="UFC414" s="449"/>
      <c r="UFD414" s="449"/>
      <c r="UFE414" s="449"/>
      <c r="UFF414" s="449"/>
      <c r="UFG414" s="449"/>
      <c r="UFH414" s="449"/>
      <c r="UFI414" s="449"/>
      <c r="UFJ414" s="449"/>
      <c r="UFK414" s="449"/>
      <c r="UFL414" s="449"/>
      <c r="UFM414" s="449"/>
      <c r="UFN414" s="449"/>
      <c r="UFO414" s="449"/>
      <c r="UFP414" s="449"/>
      <c r="UFQ414" s="449"/>
      <c r="UFR414" s="449"/>
      <c r="UFS414" s="449"/>
      <c r="UFT414" s="449"/>
      <c r="UFU414" s="449"/>
      <c r="UFV414" s="449"/>
      <c r="UFW414" s="449"/>
      <c r="UFX414" s="449"/>
      <c r="UFY414" s="449"/>
      <c r="UFZ414" s="449"/>
      <c r="UGA414" s="449"/>
      <c r="UGB414" s="449"/>
      <c r="UGC414" s="449"/>
      <c r="UGD414" s="449"/>
      <c r="UGE414" s="449"/>
      <c r="UGF414" s="449"/>
      <c r="UGG414" s="449"/>
      <c r="UGH414" s="449"/>
      <c r="UGI414" s="449"/>
      <c r="UGJ414" s="449"/>
      <c r="UGK414" s="449"/>
      <c r="UGL414" s="449"/>
      <c r="UGM414" s="449"/>
      <c r="UGN414" s="449"/>
      <c r="UGO414" s="449"/>
      <c r="UGP414" s="449"/>
      <c r="UGQ414" s="449"/>
      <c r="UGR414" s="449"/>
      <c r="UGS414" s="449"/>
      <c r="UGT414" s="449"/>
      <c r="UGU414" s="449"/>
      <c r="UGV414" s="449"/>
      <c r="UGW414" s="449"/>
      <c r="UGX414" s="449"/>
      <c r="UGY414" s="449"/>
      <c r="UGZ414" s="449"/>
      <c r="UHA414" s="449"/>
      <c r="UHB414" s="449"/>
      <c r="UHC414" s="449"/>
      <c r="UHD414" s="449"/>
      <c r="UHE414" s="449"/>
      <c r="UHF414" s="449"/>
      <c r="UHG414" s="449"/>
      <c r="UHH414" s="449"/>
      <c r="UHI414" s="449"/>
      <c r="UHJ414" s="449"/>
      <c r="UHK414" s="449"/>
      <c r="UHL414" s="449"/>
      <c r="UHM414" s="449"/>
      <c r="UHN414" s="449"/>
      <c r="UHO414" s="449"/>
      <c r="UHP414" s="449"/>
      <c r="UHQ414" s="449"/>
      <c r="UHR414" s="449"/>
      <c r="UHS414" s="449"/>
      <c r="UHT414" s="449"/>
      <c r="UHU414" s="449"/>
      <c r="UHV414" s="449"/>
      <c r="UHW414" s="449"/>
      <c r="UHX414" s="449"/>
      <c r="UHY414" s="449"/>
      <c r="UHZ414" s="449"/>
      <c r="UIA414" s="449"/>
      <c r="UIB414" s="449"/>
      <c r="UIC414" s="449"/>
      <c r="UID414" s="449"/>
      <c r="UIE414" s="449"/>
      <c r="UIF414" s="449"/>
      <c r="UIG414" s="449"/>
      <c r="UIH414" s="449"/>
      <c r="UII414" s="449"/>
      <c r="UIJ414" s="449"/>
      <c r="UIK414" s="449"/>
      <c r="UIL414" s="449"/>
      <c r="UIM414" s="449"/>
      <c r="UIN414" s="449"/>
      <c r="UIO414" s="449"/>
      <c r="UIP414" s="449"/>
      <c r="UIQ414" s="449"/>
      <c r="UIR414" s="449"/>
      <c r="UIS414" s="449"/>
      <c r="UIT414" s="449"/>
      <c r="UIU414" s="449"/>
      <c r="UIV414" s="449"/>
      <c r="UIW414" s="449"/>
      <c r="UIX414" s="449"/>
      <c r="UIY414" s="449"/>
      <c r="UIZ414" s="449"/>
      <c r="UJA414" s="449"/>
      <c r="UJB414" s="449"/>
      <c r="UJC414" s="449"/>
      <c r="UJD414" s="449"/>
      <c r="UJE414" s="449"/>
      <c r="UJF414" s="449"/>
      <c r="UJG414" s="449"/>
      <c r="UJH414" s="449"/>
      <c r="UJI414" s="449"/>
      <c r="UJJ414" s="449"/>
      <c r="UJK414" s="449"/>
      <c r="UJL414" s="449"/>
      <c r="UJM414" s="449"/>
      <c r="UJN414" s="449"/>
      <c r="UJO414" s="449"/>
      <c r="UJP414" s="449"/>
      <c r="UJQ414" s="449"/>
      <c r="UJR414" s="449"/>
      <c r="UJS414" s="449"/>
      <c r="UJT414" s="449"/>
      <c r="UJU414" s="449"/>
      <c r="UJV414" s="449"/>
      <c r="UJW414" s="449"/>
      <c r="UJX414" s="449"/>
      <c r="UJY414" s="449"/>
      <c r="UJZ414" s="449"/>
      <c r="UKA414" s="449"/>
      <c r="UKB414" s="449"/>
      <c r="UKC414" s="449"/>
      <c r="UKD414" s="449"/>
      <c r="UKE414" s="449"/>
      <c r="UKF414" s="449"/>
      <c r="UKG414" s="449"/>
      <c r="UKH414" s="449"/>
      <c r="UKI414" s="449"/>
      <c r="UKJ414" s="449"/>
      <c r="UKK414" s="449"/>
      <c r="UKL414" s="449"/>
      <c r="UKM414" s="449"/>
      <c r="UKN414" s="449"/>
      <c r="UKO414" s="449"/>
      <c r="UKP414" s="449"/>
      <c r="UKQ414" s="449"/>
      <c r="UKR414" s="449"/>
      <c r="UKS414" s="449"/>
      <c r="UKT414" s="449"/>
      <c r="UKU414" s="449"/>
      <c r="UKV414" s="449"/>
      <c r="UKW414" s="449"/>
      <c r="UKX414" s="449"/>
      <c r="UKY414" s="449"/>
      <c r="UKZ414" s="449"/>
      <c r="ULA414" s="449"/>
      <c r="ULB414" s="449"/>
      <c r="ULC414" s="449"/>
      <c r="ULD414" s="449"/>
      <c r="ULE414" s="449"/>
      <c r="ULF414" s="449"/>
      <c r="ULG414" s="449"/>
      <c r="ULH414" s="449"/>
      <c r="ULI414" s="449"/>
      <c r="ULJ414" s="449"/>
      <c r="ULK414" s="449"/>
      <c r="ULL414" s="449"/>
      <c r="ULM414" s="449"/>
      <c r="ULN414" s="449"/>
      <c r="ULO414" s="449"/>
      <c r="ULP414" s="449"/>
      <c r="ULQ414" s="449"/>
      <c r="ULR414" s="449"/>
      <c r="ULS414" s="449"/>
      <c r="ULT414" s="449"/>
      <c r="ULU414" s="449"/>
      <c r="ULV414" s="449"/>
      <c r="ULW414" s="449"/>
      <c r="ULX414" s="449"/>
      <c r="ULY414" s="449"/>
      <c r="ULZ414" s="449"/>
      <c r="UMA414" s="449"/>
      <c r="UMB414" s="449"/>
      <c r="UMC414" s="449"/>
      <c r="UMD414" s="449"/>
      <c r="UME414" s="449"/>
      <c r="UMF414" s="449"/>
      <c r="UMG414" s="449"/>
      <c r="UMH414" s="449"/>
      <c r="UMI414" s="449"/>
      <c r="UMJ414" s="449"/>
      <c r="UMK414" s="449"/>
      <c r="UML414" s="449"/>
      <c r="UMM414" s="449"/>
      <c r="UMN414" s="449"/>
      <c r="UMO414" s="449"/>
      <c r="UMP414" s="449"/>
      <c r="UMQ414" s="449"/>
      <c r="UMR414" s="449"/>
      <c r="UMS414" s="449"/>
      <c r="UMT414" s="449"/>
      <c r="UMU414" s="449"/>
      <c r="UMV414" s="449"/>
      <c r="UMW414" s="449"/>
      <c r="UMX414" s="449"/>
      <c r="UMY414" s="449"/>
      <c r="UMZ414" s="449"/>
      <c r="UNA414" s="449"/>
      <c r="UNB414" s="449"/>
      <c r="UNC414" s="449"/>
      <c r="UND414" s="449"/>
      <c r="UNE414" s="449"/>
      <c r="UNF414" s="449"/>
      <c r="UNG414" s="449"/>
      <c r="UNH414" s="449"/>
      <c r="UNI414" s="449"/>
      <c r="UNJ414" s="449"/>
      <c r="UNK414" s="449"/>
      <c r="UNL414" s="449"/>
      <c r="UNM414" s="449"/>
      <c r="UNN414" s="449"/>
      <c r="UNO414" s="449"/>
      <c r="UNP414" s="449"/>
      <c r="UNQ414" s="449"/>
      <c r="UNR414" s="449"/>
      <c r="UNS414" s="449"/>
      <c r="UNT414" s="449"/>
      <c r="UNU414" s="449"/>
      <c r="UNV414" s="449"/>
      <c r="UNW414" s="449"/>
      <c r="UNX414" s="449"/>
      <c r="UNY414" s="449"/>
      <c r="UNZ414" s="449"/>
      <c r="UOA414" s="449"/>
      <c r="UOB414" s="449"/>
      <c r="UOC414" s="449"/>
      <c r="UOD414" s="449"/>
      <c r="UOE414" s="449"/>
      <c r="UOF414" s="449"/>
      <c r="UOG414" s="449"/>
      <c r="UOH414" s="449"/>
      <c r="UOI414" s="449"/>
      <c r="UOJ414" s="449"/>
      <c r="UOK414" s="449"/>
      <c r="UOL414" s="449"/>
      <c r="UOM414" s="449"/>
      <c r="UON414" s="449"/>
      <c r="UOO414" s="449"/>
      <c r="UOP414" s="449"/>
      <c r="UOQ414" s="449"/>
      <c r="UOR414" s="449"/>
      <c r="UOS414" s="449"/>
      <c r="UOT414" s="449"/>
      <c r="UOU414" s="449"/>
      <c r="UOV414" s="449"/>
      <c r="UOW414" s="449"/>
      <c r="UOX414" s="449"/>
      <c r="UOY414" s="449"/>
      <c r="UOZ414" s="449"/>
      <c r="UPA414" s="449"/>
      <c r="UPB414" s="449"/>
      <c r="UPC414" s="449"/>
      <c r="UPD414" s="449"/>
      <c r="UPE414" s="449"/>
      <c r="UPF414" s="449"/>
      <c r="UPG414" s="449"/>
      <c r="UPH414" s="449"/>
      <c r="UPI414" s="449"/>
      <c r="UPJ414" s="449"/>
      <c r="UPK414" s="449"/>
      <c r="UPL414" s="449"/>
      <c r="UPM414" s="449"/>
      <c r="UPN414" s="449"/>
      <c r="UPO414" s="449"/>
      <c r="UPP414" s="449"/>
      <c r="UPQ414" s="449"/>
      <c r="UPR414" s="449"/>
      <c r="UPS414" s="449"/>
      <c r="UPT414" s="449"/>
      <c r="UPU414" s="449"/>
      <c r="UPV414" s="449"/>
      <c r="UPW414" s="449"/>
      <c r="UPX414" s="449"/>
      <c r="UPY414" s="449"/>
      <c r="UPZ414" s="449"/>
      <c r="UQA414" s="449"/>
      <c r="UQB414" s="449"/>
      <c r="UQC414" s="449"/>
      <c r="UQD414" s="449"/>
      <c r="UQE414" s="449"/>
      <c r="UQF414" s="449"/>
      <c r="UQG414" s="449"/>
      <c r="UQH414" s="449"/>
      <c r="UQI414" s="449"/>
      <c r="UQJ414" s="449"/>
      <c r="UQK414" s="449"/>
      <c r="UQL414" s="449"/>
      <c r="UQM414" s="449"/>
      <c r="UQN414" s="449"/>
      <c r="UQO414" s="449"/>
      <c r="UQP414" s="449"/>
      <c r="UQQ414" s="449"/>
      <c r="UQR414" s="449"/>
      <c r="UQS414" s="449"/>
      <c r="UQT414" s="449"/>
      <c r="UQU414" s="449"/>
      <c r="UQV414" s="449"/>
      <c r="UQW414" s="449"/>
      <c r="UQX414" s="449"/>
      <c r="UQY414" s="449"/>
      <c r="UQZ414" s="449"/>
      <c r="URA414" s="449"/>
      <c r="URB414" s="449"/>
      <c r="URC414" s="449"/>
      <c r="URD414" s="449"/>
      <c r="URE414" s="449"/>
      <c r="URF414" s="449"/>
      <c r="URG414" s="449"/>
      <c r="URH414" s="449"/>
      <c r="URI414" s="449"/>
      <c r="URJ414" s="449"/>
      <c r="URK414" s="449"/>
      <c r="URL414" s="449"/>
      <c r="URM414" s="449"/>
      <c r="URN414" s="449"/>
      <c r="URO414" s="449"/>
      <c r="URP414" s="449"/>
      <c r="URQ414" s="449"/>
      <c r="URR414" s="449"/>
      <c r="URS414" s="449"/>
      <c r="URT414" s="449"/>
      <c r="URU414" s="449"/>
      <c r="URV414" s="449"/>
      <c r="URW414" s="449"/>
      <c r="URX414" s="449"/>
      <c r="URY414" s="449"/>
      <c r="URZ414" s="449"/>
      <c r="USA414" s="449"/>
      <c r="USB414" s="449"/>
      <c r="USC414" s="449"/>
      <c r="USD414" s="449"/>
      <c r="USE414" s="449"/>
      <c r="USF414" s="449"/>
      <c r="USG414" s="449"/>
      <c r="USH414" s="449"/>
      <c r="USI414" s="449"/>
      <c r="USJ414" s="449"/>
      <c r="USK414" s="449"/>
      <c r="USL414" s="449"/>
      <c r="USM414" s="449"/>
      <c r="USN414" s="449"/>
      <c r="USO414" s="449"/>
      <c r="USP414" s="449"/>
      <c r="USQ414" s="449"/>
      <c r="USR414" s="449"/>
      <c r="USS414" s="449"/>
      <c r="UST414" s="449"/>
      <c r="USU414" s="449"/>
      <c r="USV414" s="449"/>
      <c r="USW414" s="449"/>
      <c r="USX414" s="449"/>
      <c r="USY414" s="449"/>
      <c r="USZ414" s="449"/>
      <c r="UTA414" s="449"/>
      <c r="UTB414" s="449"/>
      <c r="UTC414" s="449"/>
      <c r="UTD414" s="449"/>
      <c r="UTE414" s="449"/>
      <c r="UTF414" s="449"/>
      <c r="UTG414" s="449"/>
      <c r="UTH414" s="449"/>
      <c r="UTI414" s="449"/>
      <c r="UTJ414" s="449"/>
      <c r="UTK414" s="449"/>
      <c r="UTL414" s="449"/>
      <c r="UTM414" s="449"/>
      <c r="UTN414" s="449"/>
      <c r="UTO414" s="449"/>
      <c r="UTP414" s="449"/>
      <c r="UTQ414" s="449"/>
      <c r="UTR414" s="449"/>
      <c r="UTS414" s="449"/>
      <c r="UTT414" s="449"/>
      <c r="UTU414" s="449"/>
      <c r="UTV414" s="449"/>
      <c r="UTW414" s="449"/>
      <c r="UTX414" s="449"/>
      <c r="UTY414" s="449"/>
      <c r="UTZ414" s="449"/>
      <c r="UUA414" s="449"/>
      <c r="UUB414" s="449"/>
      <c r="UUC414" s="449"/>
      <c r="UUD414" s="449"/>
      <c r="UUE414" s="449"/>
      <c r="UUF414" s="449"/>
      <c r="UUG414" s="449"/>
      <c r="UUH414" s="449"/>
      <c r="UUI414" s="449"/>
      <c r="UUJ414" s="449"/>
      <c r="UUK414" s="449"/>
      <c r="UUL414" s="449"/>
      <c r="UUM414" s="449"/>
      <c r="UUN414" s="449"/>
      <c r="UUO414" s="449"/>
      <c r="UUP414" s="449"/>
      <c r="UUQ414" s="449"/>
      <c r="UUR414" s="449"/>
      <c r="UUS414" s="449"/>
      <c r="UUT414" s="449"/>
      <c r="UUU414" s="449"/>
      <c r="UUV414" s="449"/>
      <c r="UUW414" s="449"/>
      <c r="UUX414" s="449"/>
      <c r="UUY414" s="449"/>
      <c r="UUZ414" s="449"/>
      <c r="UVA414" s="449"/>
      <c r="UVB414" s="449"/>
      <c r="UVC414" s="449"/>
      <c r="UVD414" s="449"/>
      <c r="UVE414" s="449"/>
      <c r="UVF414" s="449"/>
      <c r="UVG414" s="449"/>
      <c r="UVH414" s="449"/>
      <c r="UVI414" s="449"/>
      <c r="UVJ414" s="449"/>
      <c r="UVK414" s="449"/>
      <c r="UVL414" s="449"/>
      <c r="UVM414" s="449"/>
      <c r="UVN414" s="449"/>
      <c r="UVO414" s="449"/>
      <c r="UVP414" s="449"/>
      <c r="UVQ414" s="449"/>
      <c r="UVR414" s="449"/>
      <c r="UVS414" s="449"/>
      <c r="UVT414" s="449"/>
      <c r="UVU414" s="449"/>
      <c r="UVV414" s="449"/>
      <c r="UVW414" s="449"/>
      <c r="UVX414" s="449"/>
      <c r="UVY414" s="449"/>
      <c r="UVZ414" s="449"/>
      <c r="UWA414" s="449"/>
      <c r="UWB414" s="449"/>
      <c r="UWC414" s="449"/>
      <c r="UWD414" s="449"/>
      <c r="UWE414" s="449"/>
      <c r="UWF414" s="449"/>
      <c r="UWG414" s="449"/>
      <c r="UWH414" s="449"/>
      <c r="UWI414" s="449"/>
      <c r="UWJ414" s="449"/>
      <c r="UWK414" s="449"/>
      <c r="UWL414" s="449"/>
      <c r="UWM414" s="449"/>
      <c r="UWN414" s="449"/>
      <c r="UWO414" s="449"/>
      <c r="UWP414" s="449"/>
      <c r="UWQ414" s="449"/>
      <c r="UWR414" s="449"/>
      <c r="UWS414" s="449"/>
      <c r="UWT414" s="449"/>
      <c r="UWU414" s="449"/>
      <c r="UWV414" s="449"/>
      <c r="UWW414" s="449"/>
      <c r="UWX414" s="449"/>
      <c r="UWY414" s="449"/>
      <c r="UWZ414" s="449"/>
      <c r="UXA414" s="449"/>
      <c r="UXB414" s="449"/>
      <c r="UXC414" s="449"/>
      <c r="UXD414" s="449"/>
      <c r="UXE414" s="449"/>
      <c r="UXF414" s="449"/>
      <c r="UXG414" s="449"/>
      <c r="UXH414" s="449"/>
      <c r="UXI414" s="449"/>
      <c r="UXJ414" s="449"/>
      <c r="UXK414" s="449"/>
      <c r="UXL414" s="449"/>
      <c r="UXM414" s="449"/>
      <c r="UXN414" s="449"/>
      <c r="UXO414" s="449"/>
      <c r="UXP414" s="449"/>
      <c r="UXQ414" s="449"/>
      <c r="UXR414" s="449"/>
      <c r="UXS414" s="449"/>
      <c r="UXT414" s="449"/>
      <c r="UXU414" s="449"/>
      <c r="UXV414" s="449"/>
      <c r="UXW414" s="449"/>
      <c r="UXX414" s="449"/>
      <c r="UXY414" s="449"/>
      <c r="UXZ414" s="449"/>
      <c r="UYA414" s="449"/>
      <c r="UYB414" s="449"/>
      <c r="UYC414" s="449"/>
      <c r="UYD414" s="449"/>
      <c r="UYE414" s="449"/>
      <c r="UYF414" s="449"/>
      <c r="UYG414" s="449"/>
      <c r="UYH414" s="449"/>
      <c r="UYI414" s="449"/>
      <c r="UYJ414" s="449"/>
      <c r="UYK414" s="449"/>
      <c r="UYL414" s="449"/>
      <c r="UYM414" s="449"/>
      <c r="UYN414" s="449"/>
      <c r="UYO414" s="449"/>
      <c r="UYP414" s="449"/>
      <c r="UYQ414" s="449"/>
      <c r="UYR414" s="449"/>
      <c r="UYS414" s="449"/>
      <c r="UYT414" s="449"/>
      <c r="UYU414" s="449"/>
      <c r="UYV414" s="449"/>
      <c r="UYW414" s="449"/>
      <c r="UYX414" s="449"/>
      <c r="UYY414" s="449"/>
      <c r="UYZ414" s="449"/>
      <c r="UZA414" s="449"/>
      <c r="UZB414" s="449"/>
      <c r="UZC414" s="449"/>
      <c r="UZD414" s="449"/>
      <c r="UZE414" s="449"/>
      <c r="UZF414" s="449"/>
      <c r="UZG414" s="449"/>
      <c r="UZH414" s="449"/>
      <c r="UZI414" s="449"/>
      <c r="UZJ414" s="449"/>
      <c r="UZK414" s="449"/>
      <c r="UZL414" s="449"/>
      <c r="UZM414" s="449"/>
      <c r="UZN414" s="449"/>
      <c r="UZO414" s="449"/>
      <c r="UZP414" s="449"/>
      <c r="UZQ414" s="449"/>
      <c r="UZR414" s="449"/>
      <c r="UZS414" s="449"/>
      <c r="UZT414" s="449"/>
      <c r="UZU414" s="449"/>
      <c r="UZV414" s="449"/>
      <c r="UZW414" s="449"/>
      <c r="UZX414" s="449"/>
      <c r="UZY414" s="449"/>
      <c r="UZZ414" s="449"/>
      <c r="VAA414" s="449"/>
      <c r="VAB414" s="449"/>
      <c r="VAC414" s="449"/>
      <c r="VAD414" s="449"/>
      <c r="VAE414" s="449"/>
      <c r="VAF414" s="449"/>
      <c r="VAG414" s="449"/>
      <c r="VAH414" s="449"/>
      <c r="VAI414" s="449"/>
      <c r="VAJ414" s="449"/>
      <c r="VAK414" s="449"/>
      <c r="VAL414" s="449"/>
      <c r="VAM414" s="449"/>
      <c r="VAN414" s="449"/>
      <c r="VAO414" s="449"/>
      <c r="VAP414" s="449"/>
      <c r="VAQ414" s="449"/>
      <c r="VAR414" s="449"/>
      <c r="VAS414" s="449"/>
      <c r="VAT414" s="449"/>
      <c r="VAU414" s="449"/>
      <c r="VAV414" s="449"/>
      <c r="VAW414" s="449"/>
      <c r="VAX414" s="449"/>
      <c r="VAY414" s="449"/>
      <c r="VAZ414" s="449"/>
      <c r="VBA414" s="449"/>
      <c r="VBB414" s="449"/>
      <c r="VBC414" s="449"/>
      <c r="VBD414" s="449"/>
      <c r="VBE414" s="449"/>
      <c r="VBF414" s="449"/>
      <c r="VBG414" s="449"/>
      <c r="VBH414" s="449"/>
      <c r="VBI414" s="449"/>
      <c r="VBJ414" s="449"/>
      <c r="VBK414" s="449"/>
      <c r="VBL414" s="449"/>
      <c r="VBM414" s="449"/>
      <c r="VBN414" s="449"/>
      <c r="VBO414" s="449"/>
      <c r="VBP414" s="449"/>
      <c r="VBQ414" s="449"/>
      <c r="VBR414" s="449"/>
      <c r="VBS414" s="449"/>
      <c r="VBT414" s="449"/>
      <c r="VBU414" s="449"/>
      <c r="VBV414" s="449"/>
      <c r="VBW414" s="449"/>
      <c r="VBX414" s="449"/>
      <c r="VBY414" s="449"/>
      <c r="VBZ414" s="449"/>
      <c r="VCA414" s="449"/>
      <c r="VCB414" s="449"/>
      <c r="VCC414" s="449"/>
      <c r="VCD414" s="449"/>
      <c r="VCE414" s="449"/>
      <c r="VCF414" s="449"/>
      <c r="VCG414" s="449"/>
      <c r="VCH414" s="449"/>
      <c r="VCI414" s="449"/>
      <c r="VCJ414" s="449"/>
      <c r="VCK414" s="449"/>
      <c r="VCL414" s="449"/>
      <c r="VCM414" s="449"/>
      <c r="VCN414" s="449"/>
      <c r="VCO414" s="449"/>
      <c r="VCP414" s="449"/>
      <c r="VCQ414" s="449"/>
      <c r="VCR414" s="449"/>
      <c r="VCS414" s="449"/>
      <c r="VCT414" s="449"/>
      <c r="VCU414" s="449"/>
      <c r="VCV414" s="449"/>
      <c r="VCW414" s="449"/>
      <c r="VCX414" s="449"/>
      <c r="VCY414" s="449"/>
      <c r="VCZ414" s="449"/>
      <c r="VDA414" s="449"/>
      <c r="VDB414" s="449"/>
      <c r="VDC414" s="449"/>
      <c r="VDD414" s="449"/>
      <c r="VDE414" s="449"/>
      <c r="VDF414" s="449"/>
      <c r="VDG414" s="449"/>
      <c r="VDH414" s="449"/>
      <c r="VDI414" s="449"/>
      <c r="VDJ414" s="449"/>
      <c r="VDK414" s="449"/>
      <c r="VDL414" s="449"/>
      <c r="VDM414" s="449"/>
      <c r="VDN414" s="449"/>
      <c r="VDO414" s="449"/>
      <c r="VDP414" s="449"/>
      <c r="VDQ414" s="449"/>
      <c r="VDR414" s="449"/>
      <c r="VDS414" s="449"/>
      <c r="VDT414" s="449"/>
      <c r="VDU414" s="449"/>
      <c r="VDV414" s="449"/>
      <c r="VDW414" s="449"/>
      <c r="VDX414" s="449"/>
      <c r="VDY414" s="449"/>
      <c r="VDZ414" s="449"/>
      <c r="VEA414" s="449"/>
      <c r="VEB414" s="449"/>
      <c r="VEC414" s="449"/>
      <c r="VED414" s="449"/>
      <c r="VEE414" s="449"/>
      <c r="VEF414" s="449"/>
      <c r="VEG414" s="449"/>
      <c r="VEH414" s="449"/>
      <c r="VEI414" s="449"/>
      <c r="VEJ414" s="449"/>
      <c r="VEK414" s="449"/>
      <c r="VEL414" s="449"/>
      <c r="VEM414" s="449"/>
      <c r="VEN414" s="449"/>
      <c r="VEO414" s="449"/>
      <c r="VEP414" s="449"/>
      <c r="VEQ414" s="449"/>
      <c r="VER414" s="449"/>
      <c r="VES414" s="449"/>
      <c r="VET414" s="449"/>
      <c r="VEU414" s="449"/>
      <c r="VEV414" s="449"/>
      <c r="VEW414" s="449"/>
      <c r="VEX414" s="449"/>
      <c r="VEY414" s="449"/>
      <c r="VEZ414" s="449"/>
      <c r="VFA414" s="449"/>
      <c r="VFB414" s="449"/>
      <c r="VFC414" s="449"/>
      <c r="VFD414" s="449"/>
      <c r="VFE414" s="449"/>
      <c r="VFF414" s="449"/>
      <c r="VFG414" s="449"/>
      <c r="VFH414" s="449"/>
      <c r="VFI414" s="449"/>
      <c r="VFJ414" s="449"/>
      <c r="VFK414" s="449"/>
      <c r="VFL414" s="449"/>
      <c r="VFM414" s="449"/>
      <c r="VFN414" s="449"/>
      <c r="VFO414" s="449"/>
      <c r="VFP414" s="449"/>
      <c r="VFQ414" s="449"/>
      <c r="VFR414" s="449"/>
      <c r="VFS414" s="449"/>
      <c r="VFT414" s="449"/>
      <c r="VFU414" s="449"/>
      <c r="VFV414" s="449"/>
      <c r="VFW414" s="449"/>
      <c r="VFX414" s="449"/>
      <c r="VFY414" s="449"/>
      <c r="VFZ414" s="449"/>
      <c r="VGA414" s="449"/>
      <c r="VGB414" s="449"/>
      <c r="VGC414" s="449"/>
      <c r="VGD414" s="449"/>
      <c r="VGE414" s="449"/>
      <c r="VGF414" s="449"/>
      <c r="VGG414" s="449"/>
      <c r="VGH414" s="449"/>
      <c r="VGI414" s="449"/>
      <c r="VGJ414" s="449"/>
      <c r="VGK414" s="449"/>
      <c r="VGL414" s="449"/>
      <c r="VGM414" s="449"/>
      <c r="VGN414" s="449"/>
      <c r="VGO414" s="449"/>
      <c r="VGP414" s="449"/>
      <c r="VGQ414" s="449"/>
      <c r="VGR414" s="449"/>
      <c r="VGS414" s="449"/>
      <c r="VGT414" s="449"/>
      <c r="VGU414" s="449"/>
      <c r="VGV414" s="449"/>
      <c r="VGW414" s="449"/>
      <c r="VGX414" s="449"/>
      <c r="VGY414" s="449"/>
      <c r="VGZ414" s="449"/>
      <c r="VHA414" s="449"/>
      <c r="VHB414" s="449"/>
      <c r="VHC414" s="449"/>
      <c r="VHD414" s="449"/>
      <c r="VHE414" s="449"/>
      <c r="VHF414" s="449"/>
      <c r="VHG414" s="449"/>
      <c r="VHH414" s="449"/>
      <c r="VHI414" s="449"/>
      <c r="VHJ414" s="449"/>
      <c r="VHK414" s="449"/>
      <c r="VHL414" s="449"/>
      <c r="VHM414" s="449"/>
      <c r="VHN414" s="449"/>
      <c r="VHO414" s="449"/>
      <c r="VHP414" s="449"/>
      <c r="VHQ414" s="449"/>
      <c r="VHR414" s="449"/>
      <c r="VHS414" s="449"/>
      <c r="VHT414" s="449"/>
      <c r="VHU414" s="449"/>
      <c r="VHV414" s="449"/>
      <c r="VHW414" s="449"/>
      <c r="VHX414" s="449"/>
      <c r="VHY414" s="449"/>
      <c r="VHZ414" s="449"/>
      <c r="VIA414" s="449"/>
      <c r="VIB414" s="449"/>
      <c r="VIC414" s="449"/>
      <c r="VID414" s="449"/>
      <c r="VIE414" s="449"/>
      <c r="VIF414" s="449"/>
      <c r="VIG414" s="449"/>
      <c r="VIH414" s="449"/>
      <c r="VII414" s="449"/>
      <c r="VIJ414" s="449"/>
      <c r="VIK414" s="449"/>
      <c r="VIL414" s="449"/>
      <c r="VIM414" s="449"/>
      <c r="VIN414" s="449"/>
      <c r="VIO414" s="449"/>
      <c r="VIP414" s="449"/>
      <c r="VIQ414" s="449"/>
      <c r="VIR414" s="449"/>
      <c r="VIS414" s="449"/>
      <c r="VIT414" s="449"/>
      <c r="VIU414" s="449"/>
      <c r="VIV414" s="449"/>
      <c r="VIW414" s="449"/>
      <c r="VIX414" s="449"/>
      <c r="VIY414" s="449"/>
      <c r="VIZ414" s="449"/>
      <c r="VJA414" s="449"/>
      <c r="VJB414" s="449"/>
      <c r="VJC414" s="449"/>
      <c r="VJD414" s="449"/>
      <c r="VJE414" s="449"/>
      <c r="VJF414" s="449"/>
      <c r="VJG414" s="449"/>
      <c r="VJH414" s="449"/>
      <c r="VJI414" s="449"/>
      <c r="VJJ414" s="449"/>
      <c r="VJK414" s="449"/>
      <c r="VJL414" s="449"/>
      <c r="VJM414" s="449"/>
      <c r="VJN414" s="449"/>
      <c r="VJO414" s="449"/>
      <c r="VJP414" s="449"/>
      <c r="VJQ414" s="449"/>
      <c r="VJR414" s="449"/>
      <c r="VJS414" s="449"/>
      <c r="VJT414" s="449"/>
      <c r="VJU414" s="449"/>
      <c r="VJV414" s="449"/>
      <c r="VJW414" s="449"/>
      <c r="VJX414" s="449"/>
      <c r="VJY414" s="449"/>
      <c r="VJZ414" s="449"/>
      <c r="VKA414" s="449"/>
      <c r="VKB414" s="449"/>
      <c r="VKC414" s="449"/>
      <c r="VKD414" s="449"/>
      <c r="VKE414" s="449"/>
      <c r="VKF414" s="449"/>
      <c r="VKG414" s="449"/>
      <c r="VKH414" s="449"/>
      <c r="VKI414" s="449"/>
      <c r="VKJ414" s="449"/>
      <c r="VKK414" s="449"/>
      <c r="VKL414" s="449"/>
      <c r="VKM414" s="449"/>
      <c r="VKN414" s="449"/>
      <c r="VKO414" s="449"/>
      <c r="VKP414" s="449"/>
      <c r="VKQ414" s="449"/>
      <c r="VKR414" s="449"/>
      <c r="VKS414" s="449"/>
      <c r="VKT414" s="449"/>
      <c r="VKU414" s="449"/>
      <c r="VKV414" s="449"/>
      <c r="VKW414" s="449"/>
      <c r="VKX414" s="449"/>
      <c r="VKY414" s="449"/>
      <c r="VKZ414" s="449"/>
      <c r="VLA414" s="449"/>
      <c r="VLB414" s="449"/>
      <c r="VLC414" s="449"/>
      <c r="VLD414" s="449"/>
      <c r="VLE414" s="449"/>
      <c r="VLF414" s="449"/>
      <c r="VLG414" s="449"/>
      <c r="VLH414" s="449"/>
      <c r="VLI414" s="449"/>
      <c r="VLJ414" s="449"/>
      <c r="VLK414" s="449"/>
      <c r="VLL414" s="449"/>
      <c r="VLM414" s="449"/>
      <c r="VLN414" s="449"/>
      <c r="VLO414" s="449"/>
      <c r="VLP414" s="449"/>
      <c r="VLQ414" s="449"/>
      <c r="VLR414" s="449"/>
      <c r="VLS414" s="449"/>
      <c r="VLT414" s="449"/>
      <c r="VLU414" s="449"/>
      <c r="VLV414" s="449"/>
      <c r="VLW414" s="449"/>
      <c r="VLX414" s="449"/>
      <c r="VLY414" s="449"/>
      <c r="VLZ414" s="449"/>
      <c r="VMA414" s="449"/>
      <c r="VMB414" s="449"/>
      <c r="VMC414" s="449"/>
      <c r="VMD414" s="449"/>
      <c r="VME414" s="449"/>
      <c r="VMF414" s="449"/>
      <c r="VMG414" s="449"/>
      <c r="VMH414" s="449"/>
      <c r="VMI414" s="449"/>
      <c r="VMJ414" s="449"/>
      <c r="VMK414" s="449"/>
      <c r="VML414" s="449"/>
      <c r="VMM414" s="449"/>
      <c r="VMN414" s="449"/>
      <c r="VMO414" s="449"/>
      <c r="VMP414" s="449"/>
      <c r="VMQ414" s="449"/>
      <c r="VMR414" s="449"/>
      <c r="VMS414" s="449"/>
      <c r="VMT414" s="449"/>
      <c r="VMU414" s="449"/>
      <c r="VMV414" s="449"/>
      <c r="VMW414" s="449"/>
      <c r="VMX414" s="449"/>
      <c r="VMY414" s="449"/>
      <c r="VMZ414" s="449"/>
      <c r="VNA414" s="449"/>
      <c r="VNB414" s="449"/>
      <c r="VNC414" s="449"/>
      <c r="VND414" s="449"/>
      <c r="VNE414" s="449"/>
      <c r="VNF414" s="449"/>
      <c r="VNG414" s="449"/>
      <c r="VNH414" s="449"/>
      <c r="VNI414" s="449"/>
      <c r="VNJ414" s="449"/>
      <c r="VNK414" s="449"/>
      <c r="VNL414" s="449"/>
      <c r="VNM414" s="449"/>
      <c r="VNN414" s="449"/>
      <c r="VNO414" s="449"/>
      <c r="VNP414" s="449"/>
      <c r="VNQ414" s="449"/>
      <c r="VNR414" s="449"/>
      <c r="VNS414" s="449"/>
      <c r="VNT414" s="449"/>
      <c r="VNU414" s="449"/>
      <c r="VNV414" s="449"/>
      <c r="VNW414" s="449"/>
      <c r="VNX414" s="449"/>
      <c r="VNY414" s="449"/>
      <c r="VNZ414" s="449"/>
      <c r="VOA414" s="449"/>
      <c r="VOB414" s="449"/>
      <c r="VOC414" s="449"/>
      <c r="VOD414" s="449"/>
      <c r="VOE414" s="449"/>
      <c r="VOF414" s="449"/>
      <c r="VOG414" s="449"/>
      <c r="VOH414" s="449"/>
      <c r="VOI414" s="449"/>
      <c r="VOJ414" s="449"/>
      <c r="VOK414" s="449"/>
      <c r="VOL414" s="449"/>
      <c r="VOM414" s="449"/>
      <c r="VON414" s="449"/>
      <c r="VOO414" s="449"/>
      <c r="VOP414" s="449"/>
      <c r="VOQ414" s="449"/>
      <c r="VOR414" s="449"/>
      <c r="VOS414" s="449"/>
      <c r="VOT414" s="449"/>
      <c r="VOU414" s="449"/>
      <c r="VOV414" s="449"/>
      <c r="VOW414" s="449"/>
      <c r="VOX414" s="449"/>
      <c r="VOY414" s="449"/>
      <c r="VOZ414" s="449"/>
      <c r="VPA414" s="449"/>
      <c r="VPB414" s="449"/>
      <c r="VPC414" s="449"/>
      <c r="VPD414" s="449"/>
      <c r="VPE414" s="449"/>
      <c r="VPF414" s="449"/>
      <c r="VPG414" s="449"/>
      <c r="VPH414" s="449"/>
      <c r="VPI414" s="449"/>
      <c r="VPJ414" s="449"/>
      <c r="VPK414" s="449"/>
      <c r="VPL414" s="449"/>
      <c r="VPM414" s="449"/>
      <c r="VPN414" s="449"/>
      <c r="VPO414" s="449"/>
      <c r="VPP414" s="449"/>
      <c r="VPQ414" s="449"/>
      <c r="VPR414" s="449"/>
      <c r="VPS414" s="449"/>
      <c r="VPT414" s="449"/>
      <c r="VPU414" s="449"/>
      <c r="VPV414" s="449"/>
      <c r="VPW414" s="449"/>
      <c r="VPX414" s="449"/>
      <c r="VPY414" s="449"/>
      <c r="VPZ414" s="449"/>
      <c r="VQA414" s="449"/>
      <c r="VQB414" s="449"/>
      <c r="VQC414" s="449"/>
      <c r="VQD414" s="449"/>
      <c r="VQE414" s="449"/>
      <c r="VQF414" s="449"/>
      <c r="VQG414" s="449"/>
      <c r="VQH414" s="449"/>
      <c r="VQI414" s="449"/>
      <c r="VQJ414" s="449"/>
      <c r="VQK414" s="449"/>
      <c r="VQL414" s="449"/>
      <c r="VQM414" s="449"/>
      <c r="VQN414" s="449"/>
      <c r="VQO414" s="449"/>
      <c r="VQP414" s="449"/>
      <c r="VQQ414" s="449"/>
      <c r="VQR414" s="449"/>
      <c r="VQS414" s="449"/>
      <c r="VQT414" s="449"/>
      <c r="VQU414" s="449"/>
      <c r="VQV414" s="449"/>
      <c r="VQW414" s="449"/>
      <c r="VQX414" s="449"/>
      <c r="VQY414" s="449"/>
      <c r="VQZ414" s="449"/>
      <c r="VRA414" s="449"/>
      <c r="VRB414" s="449"/>
      <c r="VRC414" s="449"/>
      <c r="VRD414" s="449"/>
      <c r="VRE414" s="449"/>
      <c r="VRF414" s="449"/>
      <c r="VRG414" s="449"/>
      <c r="VRH414" s="449"/>
      <c r="VRI414" s="449"/>
      <c r="VRJ414" s="449"/>
      <c r="VRK414" s="449"/>
      <c r="VRL414" s="449"/>
      <c r="VRM414" s="449"/>
      <c r="VRN414" s="449"/>
      <c r="VRO414" s="449"/>
      <c r="VRP414" s="449"/>
      <c r="VRQ414" s="449"/>
      <c r="VRR414" s="449"/>
      <c r="VRS414" s="449"/>
      <c r="VRT414" s="449"/>
      <c r="VRU414" s="449"/>
      <c r="VRV414" s="449"/>
      <c r="VRW414" s="449"/>
      <c r="VRX414" s="449"/>
      <c r="VRY414" s="449"/>
      <c r="VRZ414" s="449"/>
      <c r="VSA414" s="449"/>
      <c r="VSB414" s="449"/>
      <c r="VSC414" s="449"/>
      <c r="VSD414" s="449"/>
      <c r="VSE414" s="449"/>
      <c r="VSF414" s="449"/>
      <c r="VSG414" s="449"/>
      <c r="VSH414" s="449"/>
      <c r="VSI414" s="449"/>
      <c r="VSJ414" s="449"/>
      <c r="VSK414" s="449"/>
      <c r="VSL414" s="449"/>
      <c r="VSM414" s="449"/>
      <c r="VSN414" s="449"/>
      <c r="VSO414" s="449"/>
      <c r="VSP414" s="449"/>
      <c r="VSQ414" s="449"/>
      <c r="VSR414" s="449"/>
      <c r="VSS414" s="449"/>
      <c r="VST414" s="449"/>
      <c r="VSU414" s="449"/>
      <c r="VSV414" s="449"/>
      <c r="VSW414" s="449"/>
      <c r="VSX414" s="449"/>
      <c r="VSY414" s="449"/>
      <c r="VSZ414" s="449"/>
      <c r="VTA414" s="449"/>
      <c r="VTB414" s="449"/>
      <c r="VTC414" s="449"/>
      <c r="VTD414" s="449"/>
      <c r="VTE414" s="449"/>
      <c r="VTF414" s="449"/>
      <c r="VTG414" s="449"/>
      <c r="VTH414" s="449"/>
      <c r="VTI414" s="449"/>
      <c r="VTJ414" s="449"/>
      <c r="VTK414" s="449"/>
      <c r="VTL414" s="449"/>
      <c r="VTM414" s="449"/>
      <c r="VTN414" s="449"/>
      <c r="VTO414" s="449"/>
      <c r="VTP414" s="449"/>
      <c r="VTQ414" s="449"/>
      <c r="VTR414" s="449"/>
      <c r="VTS414" s="449"/>
      <c r="VTT414" s="449"/>
      <c r="VTU414" s="449"/>
      <c r="VTV414" s="449"/>
      <c r="VTW414" s="449"/>
      <c r="VTX414" s="449"/>
      <c r="VTY414" s="449"/>
      <c r="VTZ414" s="449"/>
      <c r="VUA414" s="449"/>
      <c r="VUB414" s="449"/>
      <c r="VUC414" s="449"/>
      <c r="VUD414" s="449"/>
      <c r="VUE414" s="449"/>
      <c r="VUF414" s="449"/>
      <c r="VUG414" s="449"/>
      <c r="VUH414" s="449"/>
      <c r="VUI414" s="449"/>
      <c r="VUJ414" s="449"/>
      <c r="VUK414" s="449"/>
      <c r="VUL414" s="449"/>
      <c r="VUM414" s="449"/>
      <c r="VUN414" s="449"/>
      <c r="VUO414" s="449"/>
      <c r="VUP414" s="449"/>
      <c r="VUQ414" s="449"/>
      <c r="VUR414" s="449"/>
      <c r="VUS414" s="449"/>
      <c r="VUT414" s="449"/>
      <c r="VUU414" s="449"/>
      <c r="VUV414" s="449"/>
      <c r="VUW414" s="449"/>
      <c r="VUX414" s="449"/>
      <c r="VUY414" s="449"/>
      <c r="VUZ414" s="449"/>
      <c r="VVA414" s="449"/>
      <c r="VVB414" s="449"/>
      <c r="VVC414" s="449"/>
      <c r="VVD414" s="449"/>
      <c r="VVE414" s="449"/>
      <c r="VVF414" s="449"/>
      <c r="VVG414" s="449"/>
      <c r="VVH414" s="449"/>
      <c r="VVI414" s="449"/>
      <c r="VVJ414" s="449"/>
      <c r="VVK414" s="449"/>
      <c r="VVL414" s="449"/>
      <c r="VVM414" s="449"/>
      <c r="VVN414" s="449"/>
      <c r="VVO414" s="449"/>
      <c r="VVP414" s="449"/>
      <c r="VVQ414" s="449"/>
      <c r="VVR414" s="449"/>
      <c r="VVS414" s="449"/>
      <c r="VVT414" s="449"/>
      <c r="VVU414" s="449"/>
      <c r="VVV414" s="449"/>
      <c r="VVW414" s="449"/>
      <c r="VVX414" s="449"/>
      <c r="VVY414" s="449"/>
      <c r="VVZ414" s="449"/>
      <c r="VWA414" s="449"/>
      <c r="VWB414" s="449"/>
      <c r="VWC414" s="449"/>
      <c r="VWD414" s="449"/>
      <c r="VWE414" s="449"/>
      <c r="VWF414" s="449"/>
      <c r="VWG414" s="449"/>
      <c r="VWH414" s="449"/>
      <c r="VWI414" s="449"/>
      <c r="VWJ414" s="449"/>
      <c r="VWK414" s="449"/>
      <c r="VWL414" s="449"/>
      <c r="VWM414" s="449"/>
      <c r="VWN414" s="449"/>
      <c r="VWO414" s="449"/>
      <c r="VWP414" s="449"/>
      <c r="VWQ414" s="449"/>
      <c r="VWR414" s="449"/>
      <c r="VWS414" s="449"/>
      <c r="VWT414" s="449"/>
      <c r="VWU414" s="449"/>
      <c r="VWV414" s="449"/>
      <c r="VWW414" s="449"/>
      <c r="VWX414" s="449"/>
      <c r="VWY414" s="449"/>
      <c r="VWZ414" s="449"/>
      <c r="VXA414" s="449"/>
      <c r="VXB414" s="449"/>
      <c r="VXC414" s="449"/>
      <c r="VXD414" s="449"/>
      <c r="VXE414" s="449"/>
      <c r="VXF414" s="449"/>
      <c r="VXG414" s="449"/>
      <c r="VXH414" s="449"/>
      <c r="VXI414" s="449"/>
      <c r="VXJ414" s="449"/>
      <c r="VXK414" s="449"/>
      <c r="VXL414" s="449"/>
      <c r="VXM414" s="449"/>
      <c r="VXN414" s="449"/>
      <c r="VXO414" s="449"/>
      <c r="VXP414" s="449"/>
      <c r="VXQ414" s="449"/>
      <c r="VXR414" s="449"/>
      <c r="VXS414" s="449"/>
      <c r="VXT414" s="449"/>
      <c r="VXU414" s="449"/>
      <c r="VXV414" s="449"/>
      <c r="VXW414" s="449"/>
      <c r="VXX414" s="449"/>
      <c r="VXY414" s="449"/>
      <c r="VXZ414" s="449"/>
      <c r="VYA414" s="449"/>
      <c r="VYB414" s="449"/>
      <c r="VYC414" s="449"/>
      <c r="VYD414" s="449"/>
      <c r="VYE414" s="449"/>
      <c r="VYF414" s="449"/>
      <c r="VYG414" s="449"/>
      <c r="VYH414" s="449"/>
      <c r="VYI414" s="449"/>
      <c r="VYJ414" s="449"/>
      <c r="VYK414" s="449"/>
      <c r="VYL414" s="449"/>
      <c r="VYM414" s="449"/>
      <c r="VYN414" s="449"/>
      <c r="VYO414" s="449"/>
      <c r="VYP414" s="449"/>
      <c r="VYQ414" s="449"/>
      <c r="VYR414" s="449"/>
      <c r="VYS414" s="449"/>
      <c r="VYT414" s="449"/>
      <c r="VYU414" s="449"/>
      <c r="VYV414" s="449"/>
      <c r="VYW414" s="449"/>
      <c r="VYX414" s="449"/>
      <c r="VYY414" s="449"/>
      <c r="VYZ414" s="449"/>
      <c r="VZA414" s="449"/>
      <c r="VZB414" s="449"/>
      <c r="VZC414" s="449"/>
      <c r="VZD414" s="449"/>
      <c r="VZE414" s="449"/>
      <c r="VZF414" s="449"/>
      <c r="VZG414" s="449"/>
      <c r="VZH414" s="449"/>
      <c r="VZI414" s="449"/>
      <c r="VZJ414" s="449"/>
      <c r="VZK414" s="449"/>
      <c r="VZL414" s="449"/>
      <c r="VZM414" s="449"/>
      <c r="VZN414" s="449"/>
      <c r="VZO414" s="449"/>
      <c r="VZP414" s="449"/>
      <c r="VZQ414" s="449"/>
      <c r="VZR414" s="449"/>
      <c r="VZS414" s="449"/>
      <c r="VZT414" s="449"/>
      <c r="VZU414" s="449"/>
      <c r="VZV414" s="449"/>
      <c r="VZW414" s="449"/>
      <c r="VZX414" s="449"/>
      <c r="VZY414" s="449"/>
      <c r="VZZ414" s="449"/>
      <c r="WAA414" s="449"/>
      <c r="WAB414" s="449"/>
      <c r="WAC414" s="449"/>
      <c r="WAD414" s="449"/>
      <c r="WAE414" s="449"/>
      <c r="WAF414" s="449"/>
      <c r="WAG414" s="449"/>
      <c r="WAH414" s="449"/>
      <c r="WAI414" s="449"/>
      <c r="WAJ414" s="449"/>
      <c r="WAK414" s="449"/>
      <c r="WAL414" s="449"/>
      <c r="WAM414" s="449"/>
      <c r="WAN414" s="449"/>
      <c r="WAO414" s="449"/>
      <c r="WAP414" s="449"/>
      <c r="WAQ414" s="449"/>
      <c r="WAR414" s="449"/>
      <c r="WAS414" s="449"/>
      <c r="WAT414" s="449"/>
      <c r="WAU414" s="449"/>
      <c r="WAV414" s="449"/>
      <c r="WAW414" s="449"/>
      <c r="WAX414" s="449"/>
      <c r="WAY414" s="449"/>
      <c r="WAZ414" s="449"/>
      <c r="WBA414" s="449"/>
      <c r="WBB414" s="449"/>
      <c r="WBC414" s="449"/>
      <c r="WBD414" s="449"/>
      <c r="WBE414" s="449"/>
      <c r="WBF414" s="449"/>
      <c r="WBG414" s="449"/>
      <c r="WBH414" s="449"/>
      <c r="WBI414" s="449"/>
      <c r="WBJ414" s="449"/>
      <c r="WBK414" s="449"/>
      <c r="WBL414" s="449"/>
      <c r="WBM414" s="449"/>
      <c r="WBN414" s="449"/>
      <c r="WBO414" s="449"/>
      <c r="WBP414" s="449"/>
      <c r="WBQ414" s="449"/>
      <c r="WBR414" s="449"/>
      <c r="WBS414" s="449"/>
      <c r="WBT414" s="449"/>
      <c r="WBU414" s="449"/>
      <c r="WBV414" s="449"/>
      <c r="WBW414" s="449"/>
      <c r="WBX414" s="449"/>
      <c r="WBY414" s="449"/>
      <c r="WBZ414" s="449"/>
      <c r="WCA414" s="449"/>
      <c r="WCB414" s="449"/>
      <c r="WCC414" s="449"/>
      <c r="WCD414" s="449"/>
      <c r="WCE414" s="449"/>
      <c r="WCF414" s="449"/>
      <c r="WCG414" s="449"/>
      <c r="WCH414" s="449"/>
      <c r="WCI414" s="449"/>
      <c r="WCJ414" s="449"/>
      <c r="WCK414" s="449"/>
      <c r="WCL414" s="449"/>
      <c r="WCM414" s="449"/>
      <c r="WCN414" s="449"/>
      <c r="WCO414" s="449"/>
      <c r="WCP414" s="449"/>
      <c r="WCQ414" s="449"/>
      <c r="WCR414" s="449"/>
      <c r="WCS414" s="449"/>
      <c r="WCT414" s="449"/>
      <c r="WCU414" s="449"/>
      <c r="WCV414" s="449"/>
      <c r="WCW414" s="449"/>
      <c r="WCX414" s="449"/>
      <c r="WCY414" s="449"/>
      <c r="WCZ414" s="449"/>
      <c r="WDA414" s="449"/>
      <c r="WDB414" s="449"/>
      <c r="WDC414" s="449"/>
      <c r="WDD414" s="449"/>
      <c r="WDE414" s="449"/>
      <c r="WDF414" s="449"/>
      <c r="WDG414" s="449"/>
      <c r="WDH414" s="449"/>
      <c r="WDI414" s="449"/>
      <c r="WDJ414" s="449"/>
      <c r="WDK414" s="449"/>
      <c r="WDL414" s="449"/>
      <c r="WDM414" s="449"/>
      <c r="WDN414" s="449"/>
      <c r="WDO414" s="449"/>
      <c r="WDP414" s="449"/>
      <c r="WDQ414" s="449"/>
      <c r="WDR414" s="449"/>
      <c r="WDS414" s="449"/>
      <c r="WDT414" s="449"/>
      <c r="WDU414" s="449"/>
      <c r="WDV414" s="449"/>
      <c r="WDW414" s="449"/>
      <c r="WDX414" s="449"/>
      <c r="WDY414" s="449"/>
      <c r="WDZ414" s="449"/>
      <c r="WEA414" s="449"/>
      <c r="WEB414" s="449"/>
      <c r="WEC414" s="449"/>
      <c r="WED414" s="449"/>
      <c r="WEE414" s="449"/>
      <c r="WEF414" s="449"/>
      <c r="WEG414" s="449"/>
      <c r="WEH414" s="449"/>
      <c r="WEI414" s="449"/>
      <c r="WEJ414" s="449"/>
      <c r="WEK414" s="449"/>
      <c r="WEL414" s="449"/>
      <c r="WEM414" s="449"/>
      <c r="WEN414" s="449"/>
      <c r="WEO414" s="449"/>
      <c r="WEP414" s="449"/>
      <c r="WEQ414" s="449"/>
      <c r="WER414" s="449"/>
      <c r="WES414" s="449"/>
      <c r="WET414" s="449"/>
      <c r="WEU414" s="449"/>
      <c r="WEV414" s="449"/>
      <c r="WEW414" s="449"/>
      <c r="WEX414" s="449"/>
      <c r="WEY414" s="449"/>
      <c r="WEZ414" s="449"/>
      <c r="WFA414" s="449"/>
      <c r="WFB414" s="449"/>
      <c r="WFC414" s="449"/>
      <c r="WFD414" s="449"/>
      <c r="WFE414" s="449"/>
      <c r="WFF414" s="449"/>
      <c r="WFG414" s="449"/>
      <c r="WFH414" s="449"/>
      <c r="WFI414" s="449"/>
      <c r="WFJ414" s="449"/>
      <c r="WFK414" s="449"/>
      <c r="WFL414" s="449"/>
      <c r="WFM414" s="449"/>
      <c r="WFN414" s="449"/>
      <c r="WFO414" s="449"/>
      <c r="WFP414" s="449"/>
      <c r="WFQ414" s="449"/>
      <c r="WFR414" s="449"/>
      <c r="WFS414" s="449"/>
      <c r="WFT414" s="449"/>
      <c r="WFU414" s="449"/>
      <c r="WFV414" s="449"/>
      <c r="WFW414" s="449"/>
      <c r="WFX414" s="449"/>
      <c r="WFY414" s="449"/>
      <c r="WFZ414" s="449"/>
      <c r="WGA414" s="449"/>
      <c r="WGB414" s="449"/>
      <c r="WGC414" s="449"/>
      <c r="WGD414" s="449"/>
      <c r="WGE414" s="449"/>
      <c r="WGF414" s="449"/>
      <c r="WGG414" s="449"/>
      <c r="WGH414" s="449"/>
      <c r="WGI414" s="449"/>
      <c r="WGJ414" s="449"/>
      <c r="WGK414" s="449"/>
      <c r="WGL414" s="449"/>
      <c r="WGM414" s="449"/>
      <c r="WGN414" s="449"/>
      <c r="WGO414" s="449"/>
      <c r="WGP414" s="449"/>
      <c r="WGQ414" s="449"/>
      <c r="WGR414" s="449"/>
      <c r="WGS414" s="449"/>
      <c r="WGT414" s="449"/>
      <c r="WGU414" s="449"/>
      <c r="WGV414" s="449"/>
      <c r="WGW414" s="449"/>
      <c r="WGX414" s="449"/>
      <c r="WGY414" s="449"/>
      <c r="WGZ414" s="449"/>
      <c r="WHA414" s="449"/>
      <c r="WHB414" s="449"/>
      <c r="WHC414" s="449"/>
      <c r="WHD414" s="449"/>
      <c r="WHE414" s="449"/>
      <c r="WHF414" s="449"/>
      <c r="WHG414" s="449"/>
      <c r="WHH414" s="449"/>
      <c r="WHI414" s="449"/>
      <c r="WHJ414" s="449"/>
      <c r="WHK414" s="449"/>
      <c r="WHL414" s="449"/>
      <c r="WHM414" s="449"/>
      <c r="WHN414" s="449"/>
      <c r="WHO414" s="449"/>
      <c r="WHP414" s="449"/>
      <c r="WHQ414" s="449"/>
      <c r="WHR414" s="449"/>
      <c r="WHS414" s="449"/>
      <c r="WHT414" s="449"/>
      <c r="WHU414" s="449"/>
      <c r="WHV414" s="449"/>
      <c r="WHW414" s="449"/>
      <c r="WHX414" s="449"/>
      <c r="WHY414" s="449"/>
      <c r="WHZ414" s="449"/>
      <c r="WIA414" s="449"/>
      <c r="WIB414" s="449"/>
      <c r="WIC414" s="449"/>
      <c r="WID414" s="449"/>
      <c r="WIE414" s="449"/>
      <c r="WIF414" s="449"/>
      <c r="WIG414" s="449"/>
      <c r="WIH414" s="449"/>
      <c r="WII414" s="449"/>
      <c r="WIJ414" s="449"/>
      <c r="WIK414" s="449"/>
      <c r="WIL414" s="449"/>
      <c r="WIM414" s="449"/>
      <c r="WIN414" s="449"/>
      <c r="WIO414" s="449"/>
      <c r="WIP414" s="449"/>
      <c r="WIQ414" s="449"/>
      <c r="WIR414" s="449"/>
      <c r="WIS414" s="449"/>
      <c r="WIT414" s="449"/>
      <c r="WIU414" s="449"/>
      <c r="WIV414" s="449"/>
      <c r="WIW414" s="449"/>
      <c r="WIX414" s="449"/>
      <c r="WIY414" s="449"/>
      <c r="WIZ414" s="449"/>
      <c r="WJA414" s="449"/>
      <c r="WJB414" s="449"/>
      <c r="WJC414" s="449"/>
      <c r="WJD414" s="449"/>
      <c r="WJE414" s="449"/>
      <c r="WJF414" s="449"/>
      <c r="WJG414" s="449"/>
      <c r="WJH414" s="449"/>
      <c r="WJI414" s="449"/>
      <c r="WJJ414" s="449"/>
      <c r="WJK414" s="449"/>
      <c r="WJL414" s="449"/>
      <c r="WJM414" s="449"/>
      <c r="WJN414" s="449"/>
      <c r="WJO414" s="449"/>
      <c r="WJP414" s="449"/>
      <c r="WJQ414" s="449"/>
      <c r="WJR414" s="449"/>
      <c r="WJS414" s="449"/>
      <c r="WJT414" s="449"/>
      <c r="WJU414" s="449"/>
      <c r="WJV414" s="449"/>
      <c r="WJW414" s="449"/>
      <c r="WJX414" s="449"/>
      <c r="WJY414" s="449"/>
      <c r="WJZ414" s="449"/>
      <c r="WKA414" s="449"/>
      <c r="WKB414" s="449"/>
      <c r="WKC414" s="449"/>
      <c r="WKD414" s="449"/>
      <c r="WKE414" s="449"/>
      <c r="WKF414" s="449"/>
      <c r="WKG414" s="449"/>
      <c r="WKH414" s="449"/>
      <c r="WKI414" s="449"/>
      <c r="WKJ414" s="449"/>
      <c r="WKK414" s="449"/>
      <c r="WKL414" s="449"/>
      <c r="WKM414" s="449"/>
      <c r="WKN414" s="449"/>
      <c r="WKO414" s="449"/>
      <c r="WKP414" s="449"/>
      <c r="WKQ414" s="449"/>
      <c r="WKR414" s="449"/>
      <c r="WKS414" s="449"/>
      <c r="WKT414" s="449"/>
      <c r="WKU414" s="449"/>
      <c r="WKV414" s="449"/>
      <c r="WKW414" s="449"/>
      <c r="WKX414" s="449"/>
      <c r="WKY414" s="449"/>
      <c r="WKZ414" s="449"/>
      <c r="WLA414" s="449"/>
      <c r="WLB414" s="449"/>
      <c r="WLC414" s="449"/>
      <c r="WLD414" s="449"/>
      <c r="WLE414" s="449"/>
      <c r="WLF414" s="449"/>
      <c r="WLG414" s="449"/>
      <c r="WLH414" s="449"/>
      <c r="WLI414" s="449"/>
      <c r="WLJ414" s="449"/>
      <c r="WLK414" s="449"/>
      <c r="WLL414" s="449"/>
      <c r="WLM414" s="449"/>
      <c r="WLN414" s="449"/>
      <c r="WLO414" s="449"/>
      <c r="WLP414" s="449"/>
      <c r="WLQ414" s="449"/>
      <c r="WLR414" s="449"/>
      <c r="WLS414" s="449"/>
      <c r="WLT414" s="449"/>
      <c r="WLU414" s="449"/>
      <c r="WLV414" s="449"/>
      <c r="WLW414" s="449"/>
      <c r="WLX414" s="449"/>
      <c r="WLY414" s="449"/>
      <c r="WLZ414" s="449"/>
      <c r="WMA414" s="449"/>
      <c r="WMB414" s="449"/>
      <c r="WMC414" s="449"/>
      <c r="WMD414" s="449"/>
      <c r="WME414" s="449"/>
      <c r="WMF414" s="449"/>
      <c r="WMG414" s="449"/>
      <c r="WMH414" s="449"/>
      <c r="WMI414" s="449"/>
      <c r="WMJ414" s="449"/>
      <c r="WMK414" s="449"/>
      <c r="WML414" s="449"/>
      <c r="WMM414" s="449"/>
      <c r="WMN414" s="449"/>
      <c r="WMO414" s="449"/>
      <c r="WMP414" s="449"/>
      <c r="WMQ414" s="449"/>
      <c r="WMR414" s="449"/>
      <c r="WMS414" s="449"/>
      <c r="WMT414" s="449"/>
      <c r="WMU414" s="449"/>
      <c r="WMV414" s="449"/>
      <c r="WMW414" s="449"/>
      <c r="WMX414" s="449"/>
      <c r="WMY414" s="449"/>
      <c r="WMZ414" s="449"/>
      <c r="WNA414" s="449"/>
      <c r="WNB414" s="449"/>
      <c r="WNC414" s="449"/>
      <c r="WND414" s="449"/>
      <c r="WNE414" s="449"/>
      <c r="WNF414" s="449"/>
      <c r="WNG414" s="449"/>
      <c r="WNH414" s="449"/>
      <c r="WNI414" s="449"/>
      <c r="WNJ414" s="449"/>
      <c r="WNK414" s="449"/>
      <c r="WNL414" s="449"/>
      <c r="WNM414" s="449"/>
      <c r="WNN414" s="449"/>
      <c r="WNO414" s="449"/>
      <c r="WNP414" s="449"/>
      <c r="WNQ414" s="449"/>
      <c r="WNR414" s="449"/>
      <c r="WNS414" s="449"/>
      <c r="WNT414" s="449"/>
      <c r="WNU414" s="449"/>
      <c r="WNV414" s="449"/>
      <c r="WNW414" s="449"/>
      <c r="WNX414" s="449"/>
      <c r="WNY414" s="449"/>
      <c r="WNZ414" s="449"/>
      <c r="WOA414" s="449"/>
      <c r="WOB414" s="449"/>
      <c r="WOC414" s="449"/>
      <c r="WOD414" s="449"/>
      <c r="WOE414" s="449"/>
      <c r="WOF414" s="449"/>
      <c r="WOG414" s="449"/>
      <c r="WOH414" s="449"/>
      <c r="WOI414" s="449"/>
      <c r="WOJ414" s="449"/>
      <c r="WOK414" s="449"/>
      <c r="WOL414" s="449"/>
      <c r="WOM414" s="449"/>
      <c r="WON414" s="449"/>
      <c r="WOO414" s="449"/>
      <c r="WOP414" s="449"/>
      <c r="WOQ414" s="449"/>
      <c r="WOR414" s="449"/>
      <c r="WOS414" s="449"/>
      <c r="WOT414" s="449"/>
      <c r="WOU414" s="449"/>
      <c r="WOV414" s="449"/>
      <c r="WOW414" s="449"/>
      <c r="WOX414" s="449"/>
      <c r="WOY414" s="449"/>
      <c r="WOZ414" s="449"/>
      <c r="WPA414" s="449"/>
      <c r="WPB414" s="449"/>
      <c r="WPC414" s="449"/>
      <c r="WPD414" s="449"/>
      <c r="WPE414" s="449"/>
      <c r="WPF414" s="449"/>
      <c r="WPG414" s="449"/>
      <c r="WPH414" s="449"/>
      <c r="WPI414" s="449"/>
      <c r="WPJ414" s="449"/>
      <c r="WPK414" s="449"/>
      <c r="WPL414" s="449"/>
      <c r="WPM414" s="449"/>
      <c r="WPN414" s="449"/>
      <c r="WPO414" s="449"/>
      <c r="WPP414" s="449"/>
      <c r="WPQ414" s="449"/>
      <c r="WPR414" s="449"/>
      <c r="WPS414" s="449"/>
      <c r="WPT414" s="449"/>
      <c r="WPU414" s="449"/>
      <c r="WPV414" s="449"/>
      <c r="WPW414" s="449"/>
      <c r="WPX414" s="449"/>
      <c r="WPY414" s="449"/>
      <c r="WPZ414" s="449"/>
      <c r="WQA414" s="449"/>
      <c r="WQB414" s="449"/>
      <c r="WQC414" s="449"/>
      <c r="WQD414" s="449"/>
      <c r="WQE414" s="449"/>
      <c r="WQF414" s="449"/>
      <c r="WQG414" s="449"/>
      <c r="WQH414" s="449"/>
      <c r="WQI414" s="449"/>
      <c r="WQJ414" s="449"/>
      <c r="WQK414" s="449"/>
      <c r="WQL414" s="449"/>
      <c r="WQM414" s="449"/>
      <c r="WQN414" s="449"/>
      <c r="WQO414" s="449"/>
      <c r="WQP414" s="449"/>
      <c r="WQQ414" s="449"/>
      <c r="WQR414" s="449"/>
      <c r="WQS414" s="449"/>
      <c r="WQT414" s="449"/>
      <c r="WQU414" s="449"/>
      <c r="WQV414" s="449"/>
      <c r="WQW414" s="449"/>
      <c r="WQX414" s="449"/>
      <c r="WQY414" s="449"/>
      <c r="WQZ414" s="449"/>
      <c r="WRA414" s="449"/>
      <c r="WRB414" s="449"/>
      <c r="WRC414" s="449"/>
      <c r="WRD414" s="449"/>
      <c r="WRE414" s="449"/>
      <c r="WRF414" s="449"/>
      <c r="WRG414" s="449"/>
      <c r="WRH414" s="449"/>
      <c r="WRI414" s="449"/>
      <c r="WRJ414" s="449"/>
      <c r="WRK414" s="449"/>
      <c r="WRL414" s="449"/>
      <c r="WRM414" s="449"/>
      <c r="WRN414" s="449"/>
      <c r="WRO414" s="449"/>
      <c r="WRP414" s="449"/>
      <c r="WRQ414" s="449"/>
      <c r="WRR414" s="449"/>
      <c r="WRS414" s="449"/>
      <c r="WRT414" s="449"/>
      <c r="WRU414" s="449"/>
      <c r="WRV414" s="449"/>
      <c r="WRW414" s="449"/>
      <c r="WRX414" s="449"/>
      <c r="WRY414" s="449"/>
      <c r="WRZ414" s="449"/>
      <c r="WSA414" s="449"/>
      <c r="WSB414" s="449"/>
      <c r="WSC414" s="449"/>
      <c r="WSD414" s="449"/>
      <c r="WSE414" s="449"/>
      <c r="WSF414" s="449"/>
      <c r="WSG414" s="449"/>
      <c r="WSH414" s="449"/>
      <c r="WSI414" s="449"/>
      <c r="WSJ414" s="449"/>
      <c r="WSK414" s="449"/>
      <c r="WSL414" s="449"/>
      <c r="WSM414" s="449"/>
      <c r="WSN414" s="449"/>
      <c r="WSO414" s="449"/>
      <c r="WSP414" s="449"/>
      <c r="WSQ414" s="449"/>
      <c r="WSR414" s="449"/>
      <c r="WSS414" s="449"/>
      <c r="WST414" s="449"/>
      <c r="WSU414" s="449"/>
      <c r="WSV414" s="449"/>
      <c r="WSW414" s="449"/>
      <c r="WSX414" s="449"/>
      <c r="WSY414" s="449"/>
      <c r="WSZ414" s="449"/>
      <c r="WTA414" s="449"/>
      <c r="WTB414" s="449"/>
      <c r="WTC414" s="449"/>
      <c r="WTD414" s="449"/>
      <c r="WTE414" s="449"/>
      <c r="WTF414" s="449"/>
      <c r="WTG414" s="449"/>
      <c r="WTH414" s="449"/>
      <c r="WTI414" s="449"/>
      <c r="WTJ414" s="449"/>
      <c r="WTK414" s="449"/>
      <c r="WTL414" s="449"/>
      <c r="WTM414" s="449"/>
      <c r="WTN414" s="449"/>
      <c r="WTO414" s="449"/>
      <c r="WTP414" s="449"/>
      <c r="WTQ414" s="449"/>
      <c r="WTR414" s="449"/>
      <c r="WTS414" s="449"/>
      <c r="WTT414" s="449"/>
      <c r="WTU414" s="449"/>
      <c r="WTV414" s="449"/>
      <c r="WTW414" s="449"/>
      <c r="WTX414" s="449"/>
      <c r="WTY414" s="449"/>
      <c r="WTZ414" s="449"/>
      <c r="WUA414" s="449"/>
      <c r="WUB414" s="449"/>
      <c r="WUC414" s="449"/>
      <c r="WUD414" s="449"/>
      <c r="WUE414" s="449"/>
      <c r="WUF414" s="449"/>
      <c r="WUG414" s="449"/>
      <c r="WUH414" s="449"/>
      <c r="WUI414" s="449"/>
      <c r="WUJ414" s="449"/>
      <c r="WUK414" s="449"/>
      <c r="WUL414" s="449"/>
      <c r="WUM414" s="449"/>
      <c r="WUN414" s="449"/>
      <c r="WUO414" s="449"/>
      <c r="WUP414" s="449"/>
      <c r="WUQ414" s="449"/>
      <c r="WUR414" s="449"/>
      <c r="WUS414" s="449"/>
      <c r="WUT414" s="449"/>
      <c r="WUU414" s="449"/>
      <c r="WUV414" s="449"/>
      <c r="WUW414" s="449"/>
      <c r="WUX414" s="449"/>
      <c r="WUY414" s="449"/>
      <c r="WUZ414" s="449"/>
      <c r="WVA414" s="449"/>
      <c r="WVB414" s="449"/>
      <c r="WVC414" s="449"/>
      <c r="WVD414" s="449"/>
      <c r="WVE414" s="449"/>
      <c r="WVF414" s="449"/>
      <c r="WVG414" s="449"/>
      <c r="WVH414" s="449"/>
      <c r="WVI414" s="449"/>
      <c r="WVJ414" s="449"/>
      <c r="WVK414" s="449"/>
      <c r="WVL414" s="449"/>
      <c r="WVM414" s="449"/>
      <c r="WVN414" s="449"/>
      <c r="WVO414" s="449"/>
      <c r="WVP414" s="449"/>
      <c r="WVQ414" s="449"/>
      <c r="WVR414" s="449"/>
      <c r="WVS414" s="449"/>
      <c r="WVT414" s="449"/>
      <c r="WVU414" s="449"/>
      <c r="WVV414" s="449"/>
      <c r="WVW414" s="449"/>
      <c r="WVX414" s="449"/>
      <c r="WVY414" s="449"/>
      <c r="WVZ414" s="449"/>
      <c r="WWA414" s="449"/>
      <c r="WWB414" s="449"/>
      <c r="WWC414" s="449"/>
      <c r="WWD414" s="449"/>
      <c r="WWE414" s="449"/>
      <c r="WWF414" s="449"/>
      <c r="WWG414" s="449"/>
      <c r="WWH414" s="449"/>
      <c r="WWI414" s="449"/>
      <c r="WWJ414" s="449"/>
      <c r="WWK414" s="449"/>
      <c r="WWL414" s="449"/>
      <c r="WWM414" s="449"/>
      <c r="WWN414" s="449"/>
      <c r="WWO414" s="449"/>
      <c r="WWP414" s="449"/>
      <c r="WWQ414" s="449"/>
      <c r="WWR414" s="449"/>
      <c r="WWS414" s="449"/>
      <c r="WWT414" s="449"/>
      <c r="WWU414" s="449"/>
      <c r="WWV414" s="449"/>
      <c r="WWW414" s="449"/>
      <c r="WWX414" s="449"/>
      <c r="WWY414" s="449"/>
      <c r="WWZ414" s="449"/>
      <c r="WXA414" s="449"/>
      <c r="WXB414" s="449"/>
      <c r="WXC414" s="449"/>
      <c r="WXD414" s="449"/>
      <c r="WXE414" s="449"/>
      <c r="WXF414" s="449"/>
      <c r="WXG414" s="449"/>
      <c r="WXH414" s="449"/>
      <c r="WXI414" s="449"/>
      <c r="WXJ414" s="449"/>
      <c r="WXK414" s="449"/>
      <c r="WXL414" s="449"/>
      <c r="WXM414" s="449"/>
      <c r="WXN414" s="449"/>
      <c r="WXO414" s="449"/>
      <c r="WXP414" s="449"/>
      <c r="WXQ414" s="449"/>
      <c r="WXR414" s="449"/>
      <c r="WXS414" s="449"/>
      <c r="WXT414" s="449"/>
      <c r="WXU414" s="449"/>
      <c r="WXV414" s="449"/>
      <c r="WXW414" s="449"/>
      <c r="WXX414" s="449"/>
      <c r="WXY414" s="449"/>
      <c r="WXZ414" s="449"/>
      <c r="WYA414" s="449"/>
      <c r="WYB414" s="449"/>
      <c r="WYC414" s="449"/>
      <c r="WYD414" s="449"/>
      <c r="WYE414" s="449"/>
      <c r="WYF414" s="449"/>
      <c r="WYG414" s="449"/>
      <c r="WYH414" s="449"/>
      <c r="WYI414" s="449"/>
      <c r="WYJ414" s="449"/>
      <c r="WYK414" s="449"/>
      <c r="WYL414" s="449"/>
      <c r="WYM414" s="449"/>
      <c r="WYN414" s="449"/>
      <c r="WYO414" s="449"/>
      <c r="WYP414" s="449"/>
      <c r="WYQ414" s="449"/>
      <c r="WYR414" s="449"/>
      <c r="WYS414" s="449"/>
      <c r="WYT414" s="449"/>
      <c r="WYU414" s="449"/>
      <c r="WYV414" s="449"/>
      <c r="WYW414" s="449"/>
      <c r="WYX414" s="449"/>
      <c r="WYY414" s="449"/>
      <c r="WYZ414" s="449"/>
      <c r="WZA414" s="449"/>
      <c r="WZB414" s="449"/>
      <c r="WZC414" s="449"/>
      <c r="WZD414" s="449"/>
      <c r="WZE414" s="449"/>
      <c r="WZF414" s="449"/>
      <c r="WZG414" s="449"/>
      <c r="WZH414" s="449"/>
      <c r="WZI414" s="449"/>
      <c r="WZJ414" s="449"/>
      <c r="WZK414" s="449"/>
      <c r="WZL414" s="449"/>
      <c r="WZM414" s="449"/>
      <c r="WZN414" s="449"/>
      <c r="WZO414" s="449"/>
      <c r="WZP414" s="449"/>
      <c r="WZQ414" s="449"/>
      <c r="WZR414" s="449"/>
      <c r="WZS414" s="449"/>
      <c r="WZT414" s="449"/>
      <c r="WZU414" s="449"/>
      <c r="WZV414" s="449"/>
      <c r="WZW414" s="449"/>
      <c r="WZX414" s="449"/>
      <c r="WZY414" s="449"/>
      <c r="WZZ414" s="449"/>
      <c r="XAA414" s="449"/>
      <c r="XAB414" s="449"/>
      <c r="XAC414" s="449"/>
      <c r="XAD414" s="449"/>
      <c r="XAE414" s="449"/>
      <c r="XAF414" s="449"/>
      <c r="XAG414" s="449"/>
      <c r="XAH414" s="449"/>
      <c r="XAI414" s="449"/>
      <c r="XAJ414" s="449"/>
      <c r="XAK414" s="449"/>
      <c r="XAL414" s="449"/>
      <c r="XAM414" s="449"/>
      <c r="XAN414" s="449"/>
      <c r="XAO414" s="449"/>
      <c r="XAP414" s="449"/>
      <c r="XAQ414" s="449"/>
      <c r="XAR414" s="449"/>
      <c r="XAS414" s="449"/>
      <c r="XAT414" s="449"/>
      <c r="XAU414" s="449"/>
      <c r="XAV414" s="449"/>
      <c r="XAW414" s="449"/>
      <c r="XAX414" s="449"/>
      <c r="XAY414" s="449"/>
      <c r="XAZ414" s="449"/>
      <c r="XBA414" s="449"/>
      <c r="XBB414" s="449"/>
      <c r="XBC414" s="449"/>
      <c r="XBD414" s="449"/>
      <c r="XBE414" s="449"/>
      <c r="XBF414" s="449"/>
      <c r="XBG414" s="449"/>
      <c r="XBH414" s="449"/>
      <c r="XBI414" s="449"/>
      <c r="XBJ414" s="449"/>
      <c r="XBK414" s="449"/>
      <c r="XBL414" s="449"/>
      <c r="XBM414" s="449"/>
      <c r="XBN414" s="449"/>
      <c r="XBO414" s="449"/>
      <c r="XBP414" s="449"/>
      <c r="XBQ414" s="449"/>
      <c r="XBR414" s="449"/>
      <c r="XBS414" s="449"/>
      <c r="XBT414" s="449"/>
      <c r="XBU414" s="449"/>
      <c r="XBV414" s="449"/>
      <c r="XBW414" s="449"/>
      <c r="XBX414" s="449"/>
      <c r="XBY414" s="449"/>
      <c r="XBZ414" s="449"/>
      <c r="XCA414" s="449"/>
      <c r="XCB414" s="449"/>
      <c r="XCC414" s="449"/>
      <c r="XCD414" s="449"/>
      <c r="XCE414" s="449"/>
      <c r="XCF414" s="449"/>
      <c r="XCG414" s="449"/>
      <c r="XCH414" s="449"/>
      <c r="XCI414" s="449"/>
      <c r="XCJ414" s="449"/>
      <c r="XCK414" s="449"/>
      <c r="XCL414" s="449"/>
      <c r="XCM414" s="449"/>
      <c r="XCN414" s="449"/>
      <c r="XCO414" s="449"/>
      <c r="XCP414" s="449"/>
      <c r="XCQ414" s="449"/>
      <c r="XCR414" s="449"/>
      <c r="XCS414" s="449"/>
      <c r="XCT414" s="449"/>
      <c r="XCU414" s="449"/>
      <c r="XCV414" s="449"/>
      <c r="XCW414" s="449"/>
      <c r="XCX414" s="449"/>
      <c r="XCY414" s="449"/>
      <c r="XCZ414" s="449"/>
      <c r="XDA414" s="449"/>
      <c r="XDB414" s="449"/>
      <c r="XDC414" s="449"/>
      <c r="XDD414" s="449"/>
      <c r="XDE414" s="449"/>
      <c r="XDF414" s="449"/>
      <c r="XDG414" s="449"/>
      <c r="XDH414" s="449"/>
      <c r="XDI414" s="449"/>
      <c r="XDJ414" s="449"/>
      <c r="XDK414" s="449"/>
      <c r="XDL414" s="449"/>
      <c r="XDM414" s="449"/>
      <c r="XDN414" s="449"/>
      <c r="XDO414" s="449"/>
      <c r="XDP414" s="449"/>
      <c r="XDQ414" s="449"/>
      <c r="XDR414" s="449"/>
      <c r="XDS414" s="449"/>
      <c r="XDT414" s="449"/>
      <c r="XDU414" s="449"/>
      <c r="XDV414" s="449"/>
      <c r="XDW414" s="449"/>
      <c r="XDX414" s="449"/>
      <c r="XDY414" s="449"/>
      <c r="XDZ414" s="449"/>
      <c r="XEA414" s="449"/>
      <c r="XEB414" s="449"/>
      <c r="XEC414" s="449"/>
      <c r="XED414" s="449"/>
      <c r="XEE414" s="449"/>
      <c r="XEF414" s="449"/>
      <c r="XEG414" s="449"/>
      <c r="XEH414" s="449"/>
      <c r="XEI414" s="449"/>
      <c r="XEJ414" s="449"/>
      <c r="XEK414" s="449"/>
      <c r="XEL414" s="449"/>
      <c r="XEM414" s="449"/>
      <c r="XEN414" s="449"/>
      <c r="XEO414" s="449"/>
      <c r="XEP414" s="449"/>
      <c r="XEQ414" s="449"/>
      <c r="XER414" s="449"/>
      <c r="XES414" s="449"/>
      <c r="XET414" s="449"/>
      <c r="XEU414" s="449"/>
      <c r="XEV414" s="449"/>
      <c r="XEW414" s="449"/>
      <c r="XEX414" s="449"/>
      <c r="XEY414" s="449"/>
      <c r="XEZ414" s="449"/>
      <c r="XFA414" s="449"/>
      <c r="XFB414" s="449"/>
      <c r="XFC414" s="449"/>
      <c r="XFD414" s="449"/>
    </row>
    <row r="415" spans="1:16384" ht="24.75" customHeight="1">
      <c r="A415" s="62"/>
      <c r="B415" s="408"/>
      <c r="C415" s="422" t="s">
        <v>392</v>
      </c>
      <c r="D415" s="396" t="s">
        <v>393</v>
      </c>
      <c r="E415" s="397"/>
      <c r="F415" s="397"/>
      <c r="G415" s="398"/>
      <c r="H415" s="414"/>
      <c r="I415" s="455"/>
      <c r="J415" s="497"/>
      <c r="K415" s="498"/>
      <c r="L415" s="498"/>
      <c r="M415" s="498"/>
      <c r="N415" s="490"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415" s="490"/>
      <c r="P415" s="490"/>
      <c r="Q415" s="490"/>
      <c r="R415" s="490"/>
      <c r="S415" s="490"/>
      <c r="T415" s="490"/>
      <c r="U415" s="490"/>
      <c r="V415" s="490"/>
    </row>
    <row r="416" spans="1:16384" ht="24.75" customHeight="1">
      <c r="A416" s="62"/>
      <c r="B416" s="408"/>
      <c r="C416" s="423"/>
      <c r="D416" s="396" t="s">
        <v>394</v>
      </c>
      <c r="E416" s="397"/>
      <c r="F416" s="397"/>
      <c r="G416" s="398"/>
      <c r="H416" s="414"/>
      <c r="I416" s="404"/>
      <c r="J416" s="477"/>
      <c r="K416" s="478"/>
      <c r="L416" s="478"/>
      <c r="M416" s="479"/>
      <c r="N416" s="445"/>
      <c r="O416" s="446"/>
      <c r="P416" s="446"/>
      <c r="Q416" s="446"/>
      <c r="R416" s="446"/>
      <c r="S416" s="446"/>
      <c r="T416" s="446"/>
      <c r="U416" s="446"/>
      <c r="V416" s="446"/>
    </row>
    <row r="417" spans="1:22" ht="24.75" customHeight="1">
      <c r="A417" s="62"/>
      <c r="B417" s="408"/>
      <c r="C417" s="423"/>
      <c r="D417" s="396" t="s">
        <v>395</v>
      </c>
      <c r="E417" s="397"/>
      <c r="F417" s="397"/>
      <c r="G417" s="398"/>
      <c r="H417" s="414"/>
      <c r="I417" s="404"/>
      <c r="J417" s="414"/>
      <c r="K417" s="405"/>
      <c r="L417" s="405"/>
      <c r="M417" s="406"/>
      <c r="N417" s="445"/>
      <c r="O417" s="446"/>
      <c r="P417" s="446"/>
      <c r="Q417" s="446"/>
      <c r="R417" s="446"/>
      <c r="S417" s="446"/>
      <c r="T417" s="446"/>
      <c r="U417" s="446"/>
      <c r="V417" s="446"/>
    </row>
    <row r="418" spans="1:22" ht="24.75" customHeight="1">
      <c r="A418" s="62"/>
      <c r="B418" s="408"/>
      <c r="C418" s="423"/>
      <c r="D418" s="396" t="s">
        <v>396</v>
      </c>
      <c r="E418" s="397"/>
      <c r="F418" s="397"/>
      <c r="G418" s="398"/>
      <c r="H418" s="414"/>
      <c r="I418" s="404"/>
      <c r="J418" s="414"/>
      <c r="K418" s="405"/>
      <c r="L418" s="405"/>
      <c r="M418" s="406"/>
      <c r="N418" s="445"/>
      <c r="O418" s="446"/>
      <c r="P418" s="446"/>
      <c r="Q418" s="446"/>
      <c r="R418" s="446"/>
      <c r="S418" s="446"/>
      <c r="T418" s="446"/>
      <c r="U418" s="446"/>
      <c r="V418" s="446"/>
    </row>
    <row r="419" spans="1:22" ht="24.75" customHeight="1">
      <c r="A419" s="62"/>
      <c r="B419" s="408"/>
      <c r="C419" s="423"/>
      <c r="D419" s="396" t="s">
        <v>397</v>
      </c>
      <c r="E419" s="397"/>
      <c r="F419" s="397"/>
      <c r="G419" s="398"/>
      <c r="H419" s="414"/>
      <c r="I419" s="404"/>
      <c r="J419" s="414"/>
      <c r="K419" s="405"/>
      <c r="L419" s="405"/>
      <c r="M419" s="406"/>
      <c r="N419" s="445"/>
      <c r="O419" s="446"/>
      <c r="P419" s="446"/>
      <c r="Q419" s="446"/>
      <c r="R419" s="446"/>
      <c r="S419" s="446"/>
      <c r="T419" s="446"/>
      <c r="U419" s="446"/>
      <c r="V419" s="446"/>
    </row>
    <row r="420" spans="1:22" ht="24.75" customHeight="1">
      <c r="A420" s="62"/>
      <c r="B420" s="408"/>
      <c r="C420" s="423"/>
      <c r="D420" s="396" t="s">
        <v>398</v>
      </c>
      <c r="E420" s="397"/>
      <c r="F420" s="397"/>
      <c r="G420" s="398"/>
      <c r="H420" s="414"/>
      <c r="I420" s="404"/>
      <c r="J420" s="414"/>
      <c r="K420" s="405"/>
      <c r="L420" s="405"/>
      <c r="M420" s="406"/>
      <c r="N420" s="445"/>
      <c r="O420" s="446"/>
      <c r="P420" s="446"/>
      <c r="Q420" s="446"/>
      <c r="R420" s="446"/>
      <c r="S420" s="446"/>
      <c r="T420" s="446"/>
      <c r="U420" s="446"/>
      <c r="V420" s="446"/>
    </row>
    <row r="421" spans="1:22" ht="24.75" customHeight="1">
      <c r="A421" s="62"/>
      <c r="B421" s="408"/>
      <c r="C421" s="423"/>
      <c r="D421" s="396" t="s">
        <v>399</v>
      </c>
      <c r="E421" s="397"/>
      <c r="F421" s="397"/>
      <c r="G421" s="398"/>
      <c r="H421" s="414"/>
      <c r="I421" s="404"/>
      <c r="J421" s="414"/>
      <c r="K421" s="405"/>
      <c r="L421" s="405"/>
      <c r="M421" s="406"/>
      <c r="N421" s="445"/>
      <c r="O421" s="446"/>
      <c r="P421" s="446"/>
      <c r="Q421" s="446"/>
      <c r="R421" s="446"/>
      <c r="S421" s="446"/>
      <c r="T421" s="446"/>
      <c r="U421" s="446"/>
      <c r="V421" s="446"/>
    </row>
    <row r="422" spans="1:22" ht="24.75" customHeight="1">
      <c r="A422" s="62"/>
      <c r="B422" s="408"/>
      <c r="C422" s="423"/>
      <c r="D422" s="396" t="s">
        <v>400</v>
      </c>
      <c r="E422" s="397"/>
      <c r="F422" s="397"/>
      <c r="G422" s="398"/>
      <c r="H422" s="414"/>
      <c r="I422" s="404"/>
      <c r="J422" s="414"/>
      <c r="K422" s="405"/>
      <c r="L422" s="405"/>
      <c r="M422" s="406"/>
      <c r="N422" s="445"/>
      <c r="O422" s="446"/>
      <c r="P422" s="446"/>
      <c r="Q422" s="446"/>
      <c r="R422" s="446"/>
      <c r="S422" s="446"/>
      <c r="T422" s="446"/>
      <c r="U422" s="446"/>
      <c r="V422" s="446"/>
    </row>
    <row r="423" spans="1:22" ht="24.75" customHeight="1">
      <c r="A423" s="62"/>
      <c r="B423" s="408"/>
      <c r="C423" s="423"/>
      <c r="D423" s="396" t="s">
        <v>401</v>
      </c>
      <c r="E423" s="397"/>
      <c r="F423" s="397"/>
      <c r="G423" s="398"/>
      <c r="H423" s="414"/>
      <c r="I423" s="404"/>
      <c r="J423" s="414"/>
      <c r="K423" s="405"/>
      <c r="L423" s="405"/>
      <c r="M423" s="406"/>
      <c r="N423" s="445"/>
      <c r="O423" s="446"/>
      <c r="P423" s="446"/>
      <c r="Q423" s="446"/>
      <c r="R423" s="446"/>
      <c r="S423" s="446"/>
      <c r="T423" s="446"/>
      <c r="U423" s="446"/>
      <c r="V423" s="446"/>
    </row>
    <row r="424" spans="1:22" ht="24.75" customHeight="1">
      <c r="A424" s="62"/>
      <c r="B424" s="408"/>
      <c r="C424" s="423"/>
      <c r="D424" s="396" t="s">
        <v>402</v>
      </c>
      <c r="E424" s="397"/>
      <c r="F424" s="397"/>
      <c r="G424" s="398"/>
      <c r="H424" s="414"/>
      <c r="I424" s="404"/>
      <c r="J424" s="414"/>
      <c r="K424" s="405"/>
      <c r="L424" s="405"/>
      <c r="M424" s="406"/>
      <c r="N424" s="445"/>
      <c r="O424" s="446"/>
      <c r="P424" s="446"/>
      <c r="Q424" s="446"/>
      <c r="R424" s="446"/>
      <c r="S424" s="446"/>
      <c r="T424" s="446"/>
      <c r="U424" s="446"/>
      <c r="V424" s="446"/>
    </row>
    <row r="425" spans="1:22" ht="24.75" customHeight="1">
      <c r="A425" s="62"/>
      <c r="B425" s="408"/>
      <c r="C425" s="423"/>
      <c r="D425" s="396" t="s">
        <v>403</v>
      </c>
      <c r="E425" s="397"/>
      <c r="F425" s="397"/>
      <c r="G425" s="398"/>
      <c r="H425" s="414"/>
      <c r="I425" s="404"/>
      <c r="J425" s="414"/>
      <c r="K425" s="405"/>
      <c r="L425" s="405"/>
      <c r="M425" s="406"/>
      <c r="N425" s="445"/>
      <c r="O425" s="446"/>
      <c r="P425" s="446"/>
      <c r="Q425" s="446"/>
      <c r="R425" s="446"/>
      <c r="S425" s="446"/>
      <c r="T425" s="446"/>
      <c r="U425" s="446"/>
      <c r="V425" s="446"/>
    </row>
    <row r="426" spans="1:22" ht="24.75" customHeight="1">
      <c r="A426" s="62"/>
      <c r="B426" s="408"/>
      <c r="C426" s="423"/>
      <c r="D426" s="396" t="s">
        <v>404</v>
      </c>
      <c r="E426" s="397"/>
      <c r="F426" s="397"/>
      <c r="G426" s="398"/>
      <c r="H426" s="414"/>
      <c r="I426" s="404"/>
      <c r="J426" s="414"/>
      <c r="K426" s="405"/>
      <c r="L426" s="405"/>
      <c r="M426" s="406"/>
      <c r="N426" s="445"/>
      <c r="O426" s="446"/>
      <c r="P426" s="446"/>
      <c r="Q426" s="446"/>
      <c r="R426" s="446"/>
      <c r="S426" s="446"/>
      <c r="T426" s="446"/>
      <c r="U426" s="446"/>
      <c r="V426" s="446"/>
    </row>
    <row r="427" spans="1:22" ht="24.75" customHeight="1">
      <c r="A427" s="62"/>
      <c r="B427" s="408"/>
      <c r="C427" s="423"/>
      <c r="D427" s="396" t="s">
        <v>405</v>
      </c>
      <c r="E427" s="397"/>
      <c r="F427" s="397"/>
      <c r="G427" s="398"/>
      <c r="H427" s="414"/>
      <c r="I427" s="404"/>
      <c r="J427" s="414"/>
      <c r="K427" s="405"/>
      <c r="L427" s="405"/>
      <c r="M427" s="406"/>
      <c r="N427" s="445"/>
      <c r="O427" s="446"/>
      <c r="P427" s="446"/>
      <c r="Q427" s="446"/>
      <c r="R427" s="446"/>
      <c r="S427" s="446"/>
      <c r="T427" s="446"/>
      <c r="U427" s="446"/>
      <c r="V427" s="446"/>
    </row>
    <row r="428" spans="1:22" ht="24.75" customHeight="1">
      <c r="A428" s="62"/>
      <c r="B428" s="408"/>
      <c r="C428" s="423"/>
      <c r="D428" s="396" t="s">
        <v>406</v>
      </c>
      <c r="E428" s="397"/>
      <c r="F428" s="397"/>
      <c r="G428" s="398"/>
      <c r="H428" s="414"/>
      <c r="I428" s="404"/>
      <c r="J428" s="414"/>
      <c r="K428" s="405"/>
      <c r="L428" s="405"/>
      <c r="M428" s="406"/>
      <c r="N428" s="445"/>
      <c r="O428" s="446"/>
      <c r="P428" s="446"/>
      <c r="Q428" s="446"/>
      <c r="R428" s="446"/>
      <c r="S428" s="446"/>
      <c r="T428" s="446"/>
      <c r="U428" s="446"/>
      <c r="V428" s="446"/>
    </row>
    <row r="429" spans="1:22" ht="25.5" customHeight="1">
      <c r="A429" s="78"/>
      <c r="B429" s="409"/>
      <c r="C429" s="424"/>
      <c r="D429" s="396" t="s">
        <v>407</v>
      </c>
      <c r="E429" s="397"/>
      <c r="F429" s="397"/>
      <c r="G429" s="398"/>
      <c r="H429" s="473"/>
      <c r="I429" s="474"/>
      <c r="J429" s="473"/>
      <c r="K429" s="475"/>
      <c r="L429" s="475"/>
      <c r="M429" s="476"/>
      <c r="N429" s="448"/>
      <c r="O429" s="449"/>
      <c r="P429" s="449"/>
      <c r="Q429" s="449"/>
      <c r="R429" s="449"/>
      <c r="S429" s="449"/>
      <c r="T429" s="449"/>
      <c r="U429" s="449"/>
      <c r="V429" s="449"/>
    </row>
    <row r="430" spans="1:22" ht="16.25" hidden="1" customHeight="1">
      <c r="A430" s="168"/>
      <c r="B430" s="262"/>
      <c r="C430" s="465"/>
      <c r="D430" s="466"/>
      <c r="E430" s="466"/>
      <c r="F430" s="466"/>
      <c r="G430" s="466"/>
      <c r="H430" s="467"/>
      <c r="I430" s="468"/>
      <c r="J430" s="468"/>
      <c r="K430" s="468"/>
      <c r="L430" s="468"/>
      <c r="M430" s="469"/>
      <c r="N430" s="470"/>
      <c r="O430" s="466"/>
      <c r="P430" s="466"/>
      <c r="Q430" s="466"/>
      <c r="R430" s="466"/>
      <c r="S430" s="466"/>
      <c r="T430" s="466"/>
      <c r="U430" s="466"/>
      <c r="V430" s="169"/>
    </row>
    <row r="431" spans="1:22" ht="17.75" customHeight="1">
      <c r="A431" s="62"/>
      <c r="B431" s="79"/>
      <c r="C431" s="80"/>
      <c r="D431" s="79"/>
      <c r="E431" s="79"/>
      <c r="F431" s="79"/>
      <c r="G431" s="79"/>
      <c r="H431" s="80"/>
      <c r="I431" s="79"/>
      <c r="J431" s="79"/>
      <c r="K431" s="79"/>
      <c r="L431" s="79"/>
      <c r="M431" s="79"/>
      <c r="N431" s="79"/>
      <c r="O431" s="62"/>
      <c r="P431" s="62"/>
      <c r="Q431" s="62"/>
      <c r="R431" s="62"/>
      <c r="S431" s="62"/>
      <c r="T431" s="62"/>
      <c r="U431" s="62"/>
      <c r="V431" s="62"/>
    </row>
    <row r="432" spans="1:22" ht="24.75" customHeight="1" thickBot="1">
      <c r="A432" s="359" t="s">
        <v>412</v>
      </c>
      <c r="B432" s="365"/>
      <c r="C432" s="365"/>
      <c r="D432" s="365"/>
      <c r="E432" s="365"/>
      <c r="F432" s="365"/>
      <c r="G432" s="365"/>
      <c r="H432" s="365"/>
      <c r="I432" s="365"/>
      <c r="J432" s="365"/>
      <c r="K432" s="365"/>
      <c r="L432" s="365"/>
      <c r="M432" s="365"/>
      <c r="N432" s="333"/>
      <c r="O432" s="333"/>
      <c r="P432" s="333"/>
      <c r="Q432" s="333"/>
      <c r="R432" s="333"/>
      <c r="S432" s="333"/>
      <c r="T432" s="333"/>
      <c r="U432" s="333"/>
      <c r="V432" s="365"/>
    </row>
    <row r="433" spans="1:23" ht="99.75" customHeight="1">
      <c r="A433" s="93"/>
      <c r="B433" s="149" t="s">
        <v>413</v>
      </c>
      <c r="C433" s="417" t="s">
        <v>414</v>
      </c>
      <c r="D433" s="417"/>
      <c r="E433" s="417"/>
      <c r="F433" s="417"/>
      <c r="G433" s="417"/>
      <c r="H433" s="471"/>
      <c r="I433" s="378"/>
      <c r="J433" s="378"/>
      <c r="K433" s="378"/>
      <c r="L433" s="378"/>
      <c r="M433" s="378"/>
      <c r="N433" s="462" t="s">
        <v>415</v>
      </c>
      <c r="O433" s="462"/>
      <c r="P433" s="462"/>
      <c r="Q433" s="462"/>
      <c r="R433" s="462"/>
      <c r="S433" s="462"/>
      <c r="T433" s="462"/>
      <c r="U433" s="462"/>
      <c r="V433" s="154"/>
    </row>
    <row r="434" spans="1:23" ht="99.75" customHeight="1">
      <c r="A434" s="93"/>
      <c r="B434" s="149" t="s">
        <v>416</v>
      </c>
      <c r="C434" s="415" t="s">
        <v>417</v>
      </c>
      <c r="D434" s="415"/>
      <c r="E434" s="415"/>
      <c r="F434" s="415"/>
      <c r="G434" s="415"/>
      <c r="H434" s="472"/>
      <c r="I434" s="378"/>
      <c r="J434" s="378"/>
      <c r="K434" s="378"/>
      <c r="L434" s="378"/>
      <c r="M434" s="378"/>
      <c r="N434" s="459" t="s">
        <v>418</v>
      </c>
      <c r="O434" s="460"/>
      <c r="P434" s="460"/>
      <c r="Q434" s="460"/>
      <c r="R434" s="460"/>
      <c r="S434" s="460"/>
      <c r="T434" s="460"/>
      <c r="U434" s="460"/>
      <c r="V434" s="463"/>
      <c r="W434" s="104"/>
    </row>
    <row r="435" spans="1:23" ht="99" customHeight="1">
      <c r="A435" s="93"/>
      <c r="B435" s="149" t="s">
        <v>419</v>
      </c>
      <c r="C435" s="415" t="s">
        <v>420</v>
      </c>
      <c r="D435" s="415"/>
      <c r="E435" s="415"/>
      <c r="F435" s="415"/>
      <c r="G435" s="415"/>
      <c r="H435" s="472"/>
      <c r="I435" s="378"/>
      <c r="J435" s="378"/>
      <c r="K435" s="378"/>
      <c r="L435" s="378"/>
      <c r="M435" s="378"/>
      <c r="N435" s="460"/>
      <c r="O435" s="460"/>
      <c r="P435" s="460"/>
      <c r="Q435" s="460"/>
      <c r="R435" s="460"/>
      <c r="S435" s="460"/>
      <c r="T435" s="460"/>
      <c r="U435" s="460"/>
      <c r="V435" s="463"/>
      <c r="W435" s="104"/>
    </row>
    <row r="436" spans="1:23" ht="99.75" customHeight="1">
      <c r="A436" s="93"/>
      <c r="B436" s="149" t="s">
        <v>421</v>
      </c>
      <c r="C436" s="416" t="s">
        <v>422</v>
      </c>
      <c r="D436" s="416"/>
      <c r="E436" s="416"/>
      <c r="F436" s="416"/>
      <c r="G436" s="416"/>
      <c r="H436" s="472"/>
      <c r="I436" s="378"/>
      <c r="J436" s="378"/>
      <c r="K436" s="378"/>
      <c r="L436" s="378"/>
      <c r="M436" s="378"/>
      <c r="N436" s="461"/>
      <c r="O436" s="461"/>
      <c r="P436" s="461"/>
      <c r="Q436" s="461"/>
      <c r="R436" s="461"/>
      <c r="S436" s="461"/>
      <c r="T436" s="461"/>
      <c r="U436" s="461"/>
      <c r="V436" s="464"/>
      <c r="W436" s="104"/>
    </row>
    <row r="437" spans="1:23" ht="99.75" customHeight="1">
      <c r="A437" s="93"/>
      <c r="B437" s="149" t="s">
        <v>423</v>
      </c>
      <c r="C437" s="415" t="s">
        <v>424</v>
      </c>
      <c r="D437" s="415"/>
      <c r="E437" s="415"/>
      <c r="F437" s="415"/>
      <c r="G437" s="415"/>
      <c r="H437" s="472"/>
      <c r="I437" s="378"/>
      <c r="J437" s="378"/>
      <c r="K437" s="378"/>
      <c r="L437" s="378"/>
      <c r="M437" s="378"/>
      <c r="N437" s="357" t="s">
        <v>425</v>
      </c>
      <c r="O437" s="358"/>
      <c r="P437" s="358"/>
      <c r="Q437" s="358"/>
      <c r="R437" s="358"/>
      <c r="S437" s="358"/>
      <c r="T437" s="358"/>
      <c r="U437" s="358"/>
      <c r="V437" s="155"/>
    </row>
    <row r="438" spans="1:23" ht="99.75" customHeight="1">
      <c r="A438" s="93"/>
      <c r="B438" s="149" t="s">
        <v>426</v>
      </c>
      <c r="C438" s="415" t="s">
        <v>427</v>
      </c>
      <c r="D438" s="415"/>
      <c r="E438" s="415"/>
      <c r="F438" s="415"/>
      <c r="G438" s="415"/>
      <c r="H438" s="472"/>
      <c r="I438" s="378"/>
      <c r="J438" s="378"/>
      <c r="K438" s="378"/>
      <c r="L438" s="378"/>
      <c r="M438" s="378"/>
      <c r="N438" s="370" t="s">
        <v>428</v>
      </c>
      <c r="O438" s="371"/>
      <c r="P438" s="371"/>
      <c r="Q438" s="371"/>
      <c r="R438" s="371"/>
      <c r="S438" s="371"/>
      <c r="T438" s="371"/>
      <c r="U438" s="371"/>
      <c r="V438" s="68"/>
    </row>
    <row r="439" spans="1:23" ht="99.75" customHeight="1">
      <c r="A439" s="93"/>
      <c r="B439" s="149" t="s">
        <v>429</v>
      </c>
      <c r="C439" s="458" t="s">
        <v>430</v>
      </c>
      <c r="D439" s="458"/>
      <c r="E439" s="458"/>
      <c r="F439" s="458"/>
      <c r="G439" s="458"/>
      <c r="H439" s="472"/>
      <c r="I439" s="378"/>
      <c r="J439" s="378"/>
      <c r="K439" s="378"/>
      <c r="L439" s="378"/>
      <c r="M439" s="378"/>
      <c r="N439" s="370" t="s">
        <v>431</v>
      </c>
      <c r="O439" s="371"/>
      <c r="P439" s="371"/>
      <c r="Q439" s="371"/>
      <c r="R439" s="371"/>
      <c r="S439" s="371"/>
      <c r="T439" s="371"/>
      <c r="U439" s="371"/>
      <c r="V439" s="68"/>
    </row>
    <row r="440" spans="1:23" ht="14.25" customHeight="1">
      <c r="A440" s="62"/>
      <c r="B440" s="79"/>
      <c r="C440" s="80"/>
      <c r="D440" s="79"/>
      <c r="E440" s="79"/>
      <c r="F440" s="79"/>
      <c r="G440" s="79"/>
      <c r="H440" s="80"/>
      <c r="I440" s="79"/>
      <c r="J440" s="79"/>
      <c r="K440" s="79"/>
      <c r="L440" s="79"/>
      <c r="M440" s="79"/>
      <c r="N440" s="79"/>
      <c r="O440" s="62"/>
      <c r="P440" s="62"/>
      <c r="Q440" s="62"/>
      <c r="R440" s="62"/>
      <c r="S440" s="62"/>
      <c r="T440" s="62"/>
      <c r="U440" s="62"/>
      <c r="V440" s="62"/>
    </row>
    <row r="441" spans="1:23" ht="19.5" customHeight="1" thickBot="1">
      <c r="A441" s="387" t="s">
        <v>432</v>
      </c>
      <c r="B441" s="388"/>
      <c r="C441" s="388"/>
      <c r="D441" s="388"/>
      <c r="E441" s="388"/>
      <c r="F441" s="388"/>
      <c r="G441" s="388"/>
      <c r="H441" s="388"/>
      <c r="I441" s="388"/>
      <c r="J441" s="388"/>
      <c r="K441" s="388"/>
      <c r="L441" s="388"/>
      <c r="M441" s="388"/>
      <c r="N441" s="388"/>
      <c r="O441" s="388"/>
      <c r="P441" s="388"/>
      <c r="Q441" s="388"/>
      <c r="R441" s="388"/>
      <c r="S441" s="388"/>
      <c r="T441" s="388"/>
      <c r="U441" s="388"/>
      <c r="V441" s="388"/>
    </row>
    <row r="442" spans="1:23" ht="30" customHeight="1">
      <c r="A442" s="62"/>
      <c r="B442" s="407"/>
      <c r="C442" s="421" t="s">
        <v>384</v>
      </c>
      <c r="D442" s="361"/>
      <c r="E442" s="361"/>
      <c r="F442" s="361"/>
      <c r="G442" s="393"/>
      <c r="H442" s="421" t="s">
        <v>433</v>
      </c>
      <c r="I442" s="393"/>
      <c r="J442" s="421" t="s">
        <v>434</v>
      </c>
      <c r="K442" s="393"/>
      <c r="L442" s="421" t="s">
        <v>435</v>
      </c>
      <c r="M442" s="393"/>
      <c r="N442" s="421" t="s">
        <v>1163</v>
      </c>
      <c r="O442" s="393"/>
      <c r="P442" s="655"/>
      <c r="Q442" s="656"/>
      <c r="R442" s="656"/>
      <c r="S442" s="656"/>
      <c r="T442" s="656"/>
      <c r="U442" s="656"/>
      <c r="V442" s="656"/>
    </row>
    <row r="443" spans="1:23" ht="30" customHeight="1">
      <c r="A443" s="62"/>
      <c r="B443" s="408"/>
      <c r="C443" s="421" t="s">
        <v>437</v>
      </c>
      <c r="D443" s="361"/>
      <c r="E443" s="553">
        <f>list_by12</f>
        <v>0</v>
      </c>
      <c r="F443" s="554"/>
      <c r="G443" s="555"/>
      <c r="H443" s="22"/>
      <c r="I443" s="23"/>
      <c r="J443" s="24"/>
      <c r="K443" s="23"/>
      <c r="L443" s="24"/>
      <c r="M443" s="23"/>
      <c r="N443" s="24"/>
      <c r="O443" s="23"/>
      <c r="P443" s="657"/>
      <c r="Q443" s="658"/>
      <c r="R443" s="658"/>
      <c r="S443" s="658"/>
      <c r="T443" s="658"/>
      <c r="U443" s="658"/>
      <c r="V443" s="658"/>
    </row>
    <row r="444" spans="1:23" ht="24.75" customHeight="1">
      <c r="A444" s="62"/>
      <c r="B444" s="408"/>
      <c r="C444" s="422" t="s">
        <v>388</v>
      </c>
      <c r="D444" s="392" t="s">
        <v>389</v>
      </c>
      <c r="E444" s="361"/>
      <c r="F444" s="361"/>
      <c r="G444" s="393"/>
      <c r="H444" s="385"/>
      <c r="I444" s="386"/>
      <c r="J444" s="385"/>
      <c r="K444" s="386"/>
      <c r="L444" s="385"/>
      <c r="M444" s="386"/>
      <c r="N444" s="383">
        <f>H444-J444</f>
        <v>0</v>
      </c>
      <c r="O444" s="384"/>
      <c r="P444" s="657"/>
      <c r="Q444" s="658"/>
      <c r="R444" s="658"/>
      <c r="S444" s="658"/>
      <c r="T444" s="658"/>
      <c r="U444" s="658"/>
      <c r="V444" s="658"/>
    </row>
    <row r="445" spans="1:23" ht="24.75" customHeight="1">
      <c r="A445" s="62"/>
      <c r="B445" s="408"/>
      <c r="C445" s="423"/>
      <c r="D445" s="392" t="s">
        <v>390</v>
      </c>
      <c r="E445" s="361"/>
      <c r="F445" s="361"/>
      <c r="G445" s="393"/>
      <c r="H445" s="385"/>
      <c r="I445" s="386"/>
      <c r="J445" s="385"/>
      <c r="K445" s="386"/>
      <c r="L445" s="385"/>
      <c r="M445" s="386"/>
      <c r="N445" s="383">
        <f>H445-J445</f>
        <v>0</v>
      </c>
      <c r="O445" s="384"/>
      <c r="P445" s="657"/>
      <c r="Q445" s="658"/>
      <c r="R445" s="658"/>
      <c r="S445" s="658"/>
      <c r="T445" s="658"/>
      <c r="U445" s="658"/>
      <c r="V445" s="658"/>
    </row>
    <row r="446" spans="1:23" ht="24.75" customHeight="1">
      <c r="A446" s="62"/>
      <c r="B446" s="408"/>
      <c r="C446" s="424"/>
      <c r="D446" s="392" t="s">
        <v>391</v>
      </c>
      <c r="E446" s="361"/>
      <c r="F446" s="361"/>
      <c r="G446" s="393"/>
      <c r="H446" s="385"/>
      <c r="I446" s="386"/>
      <c r="J446" s="385"/>
      <c r="K446" s="386"/>
      <c r="L446" s="385"/>
      <c r="M446" s="386"/>
      <c r="N446" s="383">
        <f>H446-J446</f>
        <v>0</v>
      </c>
      <c r="O446" s="384"/>
      <c r="P446" s="657"/>
      <c r="Q446" s="658"/>
      <c r="R446" s="658"/>
      <c r="S446" s="658"/>
      <c r="T446" s="658"/>
      <c r="U446" s="658"/>
      <c r="V446" s="658"/>
    </row>
    <row r="447" spans="1:23" ht="24.75" customHeight="1">
      <c r="A447" s="62"/>
      <c r="B447" s="408"/>
      <c r="C447" s="421" t="s">
        <v>438</v>
      </c>
      <c r="D447" s="361"/>
      <c r="E447" s="556">
        <f>list_by3</f>
        <v>0</v>
      </c>
      <c r="F447" s="367"/>
      <c r="G447" s="428"/>
      <c r="H447" s="25"/>
      <c r="I447" s="26"/>
      <c r="J447" s="27"/>
      <c r="K447" s="26"/>
      <c r="L447" s="27"/>
      <c r="M447" s="26"/>
      <c r="N447" s="152"/>
      <c r="O447" s="153"/>
      <c r="P447" s="657"/>
      <c r="Q447" s="658"/>
      <c r="R447" s="658"/>
      <c r="S447" s="658"/>
      <c r="T447" s="658"/>
      <c r="U447" s="658"/>
      <c r="V447" s="658"/>
    </row>
    <row r="448" spans="1:23" ht="24.75" customHeight="1">
      <c r="A448" s="62"/>
      <c r="B448" s="408"/>
      <c r="C448" s="422" t="s">
        <v>392</v>
      </c>
      <c r="D448" s="392" t="s">
        <v>393</v>
      </c>
      <c r="E448" s="361"/>
      <c r="F448" s="361"/>
      <c r="G448" s="393"/>
      <c r="H448" s="385"/>
      <c r="I448" s="386"/>
      <c r="J448" s="385"/>
      <c r="K448" s="386"/>
      <c r="L448" s="385"/>
      <c r="M448" s="386"/>
      <c r="N448" s="383">
        <f t="shared" ref="N448:N462" si="0">H448-J448</f>
        <v>0</v>
      </c>
      <c r="O448" s="384"/>
      <c r="P448" s="657"/>
      <c r="Q448" s="658"/>
      <c r="R448" s="658"/>
      <c r="S448" s="658"/>
      <c r="T448" s="658"/>
      <c r="U448" s="658"/>
      <c r="V448" s="658"/>
    </row>
    <row r="449" spans="1:22" ht="24.75" customHeight="1">
      <c r="A449" s="62"/>
      <c r="B449" s="408"/>
      <c r="C449" s="423"/>
      <c r="D449" s="392" t="s">
        <v>394</v>
      </c>
      <c r="E449" s="361"/>
      <c r="F449" s="361"/>
      <c r="G449" s="393"/>
      <c r="H449" s="385"/>
      <c r="I449" s="386"/>
      <c r="J449" s="385"/>
      <c r="K449" s="386"/>
      <c r="L449" s="385"/>
      <c r="M449" s="386"/>
      <c r="N449" s="383">
        <f t="shared" si="0"/>
        <v>0</v>
      </c>
      <c r="O449" s="384"/>
      <c r="P449" s="657"/>
      <c r="Q449" s="658"/>
      <c r="R449" s="658"/>
      <c r="S449" s="658"/>
      <c r="T449" s="658"/>
      <c r="U449" s="658"/>
      <c r="V449" s="658"/>
    </row>
    <row r="450" spans="1:22" ht="24.75" customHeight="1">
      <c r="A450" s="62"/>
      <c r="B450" s="408"/>
      <c r="C450" s="423"/>
      <c r="D450" s="392" t="s">
        <v>395</v>
      </c>
      <c r="E450" s="361"/>
      <c r="F450" s="361"/>
      <c r="G450" s="393"/>
      <c r="H450" s="385"/>
      <c r="I450" s="386"/>
      <c r="J450" s="385"/>
      <c r="K450" s="386"/>
      <c r="L450" s="385"/>
      <c r="M450" s="386"/>
      <c r="N450" s="383">
        <f t="shared" si="0"/>
        <v>0</v>
      </c>
      <c r="O450" s="384"/>
      <c r="P450" s="657"/>
      <c r="Q450" s="658"/>
      <c r="R450" s="658"/>
      <c r="S450" s="658"/>
      <c r="T450" s="658"/>
      <c r="U450" s="658"/>
      <c r="V450" s="658"/>
    </row>
    <row r="451" spans="1:22" ht="24.75" customHeight="1">
      <c r="A451" s="62"/>
      <c r="B451" s="408"/>
      <c r="C451" s="423"/>
      <c r="D451" s="392" t="s">
        <v>396</v>
      </c>
      <c r="E451" s="361"/>
      <c r="F451" s="361"/>
      <c r="G451" s="393"/>
      <c r="H451" s="385"/>
      <c r="I451" s="386"/>
      <c r="J451" s="385"/>
      <c r="K451" s="386"/>
      <c r="L451" s="385"/>
      <c r="M451" s="386"/>
      <c r="N451" s="383">
        <f t="shared" si="0"/>
        <v>0</v>
      </c>
      <c r="O451" s="384"/>
      <c r="P451" s="657"/>
      <c r="Q451" s="658"/>
      <c r="R451" s="658"/>
      <c r="S451" s="658"/>
      <c r="T451" s="658"/>
      <c r="U451" s="658"/>
      <c r="V451" s="658"/>
    </row>
    <row r="452" spans="1:22" ht="24.75" customHeight="1">
      <c r="A452" s="62"/>
      <c r="B452" s="408"/>
      <c r="C452" s="423"/>
      <c r="D452" s="392" t="s">
        <v>397</v>
      </c>
      <c r="E452" s="361"/>
      <c r="F452" s="361"/>
      <c r="G452" s="393"/>
      <c r="H452" s="385"/>
      <c r="I452" s="386"/>
      <c r="J452" s="385"/>
      <c r="K452" s="386"/>
      <c r="L452" s="385"/>
      <c r="M452" s="386"/>
      <c r="N452" s="383">
        <f t="shared" si="0"/>
        <v>0</v>
      </c>
      <c r="O452" s="384"/>
      <c r="P452" s="657"/>
      <c r="Q452" s="658"/>
      <c r="R452" s="658"/>
      <c r="S452" s="658"/>
      <c r="T452" s="658"/>
      <c r="U452" s="658"/>
      <c r="V452" s="658"/>
    </row>
    <row r="453" spans="1:22" ht="24.75" customHeight="1">
      <c r="A453" s="62"/>
      <c r="B453" s="408"/>
      <c r="C453" s="423"/>
      <c r="D453" s="392" t="s">
        <v>398</v>
      </c>
      <c r="E453" s="361"/>
      <c r="F453" s="361"/>
      <c r="G453" s="393"/>
      <c r="H453" s="385"/>
      <c r="I453" s="386"/>
      <c r="J453" s="385"/>
      <c r="K453" s="386"/>
      <c r="L453" s="385"/>
      <c r="M453" s="386"/>
      <c r="N453" s="383">
        <f t="shared" si="0"/>
        <v>0</v>
      </c>
      <c r="O453" s="384"/>
      <c r="P453" s="657"/>
      <c r="Q453" s="658"/>
      <c r="R453" s="658"/>
      <c r="S453" s="658"/>
      <c r="T453" s="658"/>
      <c r="U453" s="658"/>
      <c r="V453" s="658"/>
    </row>
    <row r="454" spans="1:22" ht="24.75" customHeight="1">
      <c r="A454" s="62"/>
      <c r="B454" s="408"/>
      <c r="C454" s="423"/>
      <c r="D454" s="392" t="s">
        <v>399</v>
      </c>
      <c r="E454" s="361"/>
      <c r="F454" s="361"/>
      <c r="G454" s="393"/>
      <c r="H454" s="385"/>
      <c r="I454" s="386"/>
      <c r="J454" s="385"/>
      <c r="K454" s="386"/>
      <c r="L454" s="385"/>
      <c r="M454" s="386"/>
      <c r="N454" s="383">
        <f t="shared" si="0"/>
        <v>0</v>
      </c>
      <c r="O454" s="384"/>
      <c r="P454" s="657"/>
      <c r="Q454" s="658"/>
      <c r="R454" s="658"/>
      <c r="S454" s="658"/>
      <c r="T454" s="658"/>
      <c r="U454" s="658"/>
      <c r="V454" s="658"/>
    </row>
    <row r="455" spans="1:22" ht="24.75" customHeight="1">
      <c r="A455" s="62"/>
      <c r="B455" s="408"/>
      <c r="C455" s="423"/>
      <c r="D455" s="392" t="s">
        <v>400</v>
      </c>
      <c r="E455" s="361"/>
      <c r="F455" s="361"/>
      <c r="G455" s="393"/>
      <c r="H455" s="385"/>
      <c r="I455" s="386"/>
      <c r="J455" s="385"/>
      <c r="K455" s="386"/>
      <c r="L455" s="385"/>
      <c r="M455" s="386"/>
      <c r="N455" s="383">
        <f t="shared" si="0"/>
        <v>0</v>
      </c>
      <c r="O455" s="384"/>
      <c r="P455" s="657"/>
      <c r="Q455" s="658"/>
      <c r="R455" s="658"/>
      <c r="S455" s="658"/>
      <c r="T455" s="658"/>
      <c r="U455" s="658"/>
      <c r="V455" s="658"/>
    </row>
    <row r="456" spans="1:22" ht="24.75" customHeight="1">
      <c r="A456" s="62"/>
      <c r="B456" s="408"/>
      <c r="C456" s="423"/>
      <c r="D456" s="392" t="s">
        <v>401</v>
      </c>
      <c r="E456" s="361"/>
      <c r="F456" s="361"/>
      <c r="G456" s="393"/>
      <c r="H456" s="385"/>
      <c r="I456" s="386"/>
      <c r="J456" s="385"/>
      <c r="K456" s="386"/>
      <c r="L456" s="385"/>
      <c r="M456" s="386"/>
      <c r="N456" s="383">
        <f t="shared" si="0"/>
        <v>0</v>
      </c>
      <c r="O456" s="384"/>
      <c r="P456" s="657"/>
      <c r="Q456" s="658"/>
      <c r="R456" s="658"/>
      <c r="S456" s="658"/>
      <c r="T456" s="658"/>
      <c r="U456" s="658"/>
      <c r="V456" s="658"/>
    </row>
    <row r="457" spans="1:22" ht="24.75" customHeight="1">
      <c r="A457" s="62"/>
      <c r="B457" s="408"/>
      <c r="C457" s="423"/>
      <c r="D457" s="392" t="s">
        <v>402</v>
      </c>
      <c r="E457" s="361"/>
      <c r="F457" s="361"/>
      <c r="G457" s="393"/>
      <c r="H457" s="385"/>
      <c r="I457" s="386"/>
      <c r="J457" s="385"/>
      <c r="K457" s="386"/>
      <c r="L457" s="385"/>
      <c r="M457" s="386"/>
      <c r="N457" s="383">
        <f t="shared" si="0"/>
        <v>0</v>
      </c>
      <c r="O457" s="384"/>
      <c r="P457" s="657"/>
      <c r="Q457" s="658"/>
      <c r="R457" s="658"/>
      <c r="S457" s="658"/>
      <c r="T457" s="658"/>
      <c r="U457" s="658"/>
      <c r="V457" s="658"/>
    </row>
    <row r="458" spans="1:22" ht="24.75" customHeight="1">
      <c r="A458" s="62"/>
      <c r="B458" s="408"/>
      <c r="C458" s="423"/>
      <c r="D458" s="392" t="s">
        <v>403</v>
      </c>
      <c r="E458" s="361"/>
      <c r="F458" s="361"/>
      <c r="G458" s="393"/>
      <c r="H458" s="385"/>
      <c r="I458" s="386"/>
      <c r="J458" s="385"/>
      <c r="K458" s="386"/>
      <c r="L458" s="385"/>
      <c r="M458" s="386"/>
      <c r="N458" s="383">
        <f t="shared" si="0"/>
        <v>0</v>
      </c>
      <c r="O458" s="384"/>
      <c r="P458" s="657"/>
      <c r="Q458" s="658"/>
      <c r="R458" s="658"/>
      <c r="S458" s="658"/>
      <c r="T458" s="658"/>
      <c r="U458" s="658"/>
      <c r="V458" s="658"/>
    </row>
    <row r="459" spans="1:22" ht="24.75" customHeight="1">
      <c r="A459" s="62"/>
      <c r="B459" s="408"/>
      <c r="C459" s="423"/>
      <c r="D459" s="392" t="s">
        <v>404</v>
      </c>
      <c r="E459" s="361"/>
      <c r="F459" s="361"/>
      <c r="G459" s="393"/>
      <c r="H459" s="385"/>
      <c r="I459" s="386"/>
      <c r="J459" s="385"/>
      <c r="K459" s="386"/>
      <c r="L459" s="385"/>
      <c r="M459" s="386"/>
      <c r="N459" s="383">
        <f t="shared" si="0"/>
        <v>0</v>
      </c>
      <c r="O459" s="384"/>
      <c r="P459" s="657"/>
      <c r="Q459" s="658"/>
      <c r="R459" s="658"/>
      <c r="S459" s="658"/>
      <c r="T459" s="658"/>
      <c r="U459" s="658"/>
      <c r="V459" s="658"/>
    </row>
    <row r="460" spans="1:22" ht="24.75" customHeight="1">
      <c r="A460" s="62"/>
      <c r="B460" s="408"/>
      <c r="C460" s="423"/>
      <c r="D460" s="392" t="s">
        <v>405</v>
      </c>
      <c r="E460" s="361"/>
      <c r="F460" s="361"/>
      <c r="G460" s="393"/>
      <c r="H460" s="385"/>
      <c r="I460" s="386"/>
      <c r="J460" s="385"/>
      <c r="K460" s="386"/>
      <c r="L460" s="385"/>
      <c r="M460" s="386"/>
      <c r="N460" s="383">
        <f t="shared" si="0"/>
        <v>0</v>
      </c>
      <c r="O460" s="384"/>
      <c r="P460" s="657"/>
      <c r="Q460" s="658"/>
      <c r="R460" s="658"/>
      <c r="S460" s="658"/>
      <c r="T460" s="658"/>
      <c r="U460" s="658"/>
      <c r="V460" s="658"/>
    </row>
    <row r="461" spans="1:22" ht="24.75" customHeight="1">
      <c r="A461" s="62"/>
      <c r="B461" s="408"/>
      <c r="C461" s="423"/>
      <c r="D461" s="392" t="s">
        <v>406</v>
      </c>
      <c r="E461" s="361"/>
      <c r="F461" s="361"/>
      <c r="G461" s="393"/>
      <c r="H461" s="385"/>
      <c r="I461" s="386"/>
      <c r="J461" s="385"/>
      <c r="K461" s="386"/>
      <c r="L461" s="385"/>
      <c r="M461" s="386"/>
      <c r="N461" s="383">
        <f t="shared" si="0"/>
        <v>0</v>
      </c>
      <c r="O461" s="384"/>
      <c r="P461" s="657"/>
      <c r="Q461" s="658"/>
      <c r="R461" s="658"/>
      <c r="S461" s="658"/>
      <c r="T461" s="658"/>
      <c r="U461" s="658"/>
      <c r="V461" s="658"/>
    </row>
    <row r="462" spans="1:22" ht="25.5" customHeight="1">
      <c r="A462" s="78"/>
      <c r="B462" s="409"/>
      <c r="C462" s="424"/>
      <c r="D462" s="392" t="s">
        <v>407</v>
      </c>
      <c r="E462" s="361"/>
      <c r="F462" s="361"/>
      <c r="G462" s="393"/>
      <c r="H462" s="385"/>
      <c r="I462" s="386"/>
      <c r="J462" s="385"/>
      <c r="K462" s="386"/>
      <c r="L462" s="385"/>
      <c r="M462" s="386"/>
      <c r="N462" s="383">
        <f t="shared" si="0"/>
        <v>0</v>
      </c>
      <c r="O462" s="384"/>
      <c r="P462" s="659"/>
      <c r="Q462" s="660"/>
      <c r="R462" s="660"/>
      <c r="S462" s="660"/>
      <c r="T462" s="660"/>
      <c r="U462" s="660"/>
      <c r="V462" s="660"/>
    </row>
    <row r="463" spans="1:22" ht="14.25" customHeight="1">
      <c r="A463" s="62"/>
      <c r="B463" s="79"/>
      <c r="C463" s="80"/>
      <c r="D463" s="79"/>
      <c r="E463" s="79"/>
      <c r="F463" s="79"/>
      <c r="G463" s="79"/>
      <c r="H463" s="80"/>
      <c r="I463" s="79"/>
      <c r="J463" s="79"/>
      <c r="K463" s="79"/>
      <c r="L463" s="79"/>
      <c r="M463" s="79"/>
      <c r="N463" s="79"/>
      <c r="O463" s="62"/>
      <c r="P463" s="62"/>
      <c r="Q463" s="62"/>
      <c r="R463" s="62"/>
      <c r="S463" s="62"/>
      <c r="T463" s="62"/>
      <c r="U463" s="62"/>
      <c r="V463" s="62"/>
    </row>
    <row r="464" spans="1:22" ht="24.75" customHeight="1" thickBot="1">
      <c r="A464" s="359" t="s">
        <v>439</v>
      </c>
      <c r="B464" s="365"/>
      <c r="C464" s="365"/>
      <c r="D464" s="365"/>
      <c r="E464" s="365"/>
      <c r="F464" s="365"/>
      <c r="G464" s="365"/>
      <c r="H464" s="365"/>
      <c r="I464" s="365"/>
      <c r="J464" s="365"/>
      <c r="K464" s="365"/>
      <c r="L464" s="365"/>
      <c r="M464" s="365"/>
      <c r="N464" s="365"/>
      <c r="O464" s="365"/>
      <c r="P464" s="365"/>
      <c r="Q464" s="365"/>
      <c r="R464" s="365"/>
      <c r="S464" s="365"/>
      <c r="T464" s="365"/>
      <c r="U464" s="365"/>
      <c r="V464" s="365"/>
    </row>
    <row r="465" spans="1:22" ht="291.5" customHeight="1">
      <c r="A465" s="69"/>
      <c r="B465" s="561" t="s">
        <v>440</v>
      </c>
      <c r="C465" s="562"/>
      <c r="D465" s="562"/>
      <c r="E465" s="562"/>
      <c r="F465" s="562"/>
      <c r="G465" s="562"/>
      <c r="H465" s="562"/>
      <c r="I465" s="562"/>
      <c r="J465" s="562"/>
      <c r="K465" s="562"/>
      <c r="L465" s="562"/>
      <c r="M465" s="562"/>
      <c r="N465" s="562"/>
      <c r="O465" s="562"/>
      <c r="P465" s="562"/>
      <c r="Q465" s="562"/>
      <c r="R465" s="562"/>
      <c r="S465" s="562"/>
      <c r="T465" s="562"/>
      <c r="U465" s="562"/>
      <c r="V465" s="69"/>
    </row>
    <row r="466" spans="1:22" ht="19.5" customHeight="1" thickBot="1">
      <c r="A466" s="387" t="s">
        <v>441</v>
      </c>
      <c r="B466" s="388"/>
      <c r="C466" s="388"/>
      <c r="D466" s="388"/>
      <c r="E466" s="388"/>
      <c r="F466" s="388"/>
      <c r="G466" s="388"/>
      <c r="H466" s="388"/>
      <c r="I466" s="388"/>
      <c r="J466" s="388"/>
      <c r="K466" s="388"/>
      <c r="L466" s="388"/>
      <c r="M466" s="388"/>
      <c r="N466" s="388"/>
      <c r="O466" s="388"/>
      <c r="P466" s="388"/>
      <c r="Q466" s="388"/>
      <c r="R466" s="388"/>
      <c r="S466" s="388"/>
      <c r="T466" s="388"/>
      <c r="U466" s="388"/>
      <c r="V466" s="388"/>
    </row>
    <row r="467" spans="1:22" ht="24.75" customHeight="1">
      <c r="A467" s="93"/>
      <c r="B467" s="57"/>
      <c r="C467" s="418" t="s">
        <v>16</v>
      </c>
      <c r="D467" s="419"/>
      <c r="E467" s="419"/>
      <c r="F467" s="419"/>
      <c r="G467" s="420"/>
      <c r="H467" s="557">
        <f>MIN(list_ghg_years)</f>
        <v>0</v>
      </c>
      <c r="I467" s="558"/>
      <c r="J467" s="94"/>
      <c r="K467" s="94"/>
      <c r="L467" s="94"/>
      <c r="M467" s="94"/>
      <c r="N467" s="57"/>
      <c r="O467" s="57"/>
      <c r="P467" s="57"/>
      <c r="Q467" s="57"/>
      <c r="R467" s="57"/>
      <c r="S467" s="57"/>
      <c r="T467" s="57"/>
      <c r="U467" s="57"/>
      <c r="V467" s="68"/>
    </row>
    <row r="468" spans="1:22" ht="30" customHeight="1">
      <c r="A468" s="62"/>
      <c r="B468" s="407"/>
      <c r="C468" s="95"/>
      <c r="D468" s="394" t="s">
        <v>384</v>
      </c>
      <c r="E468" s="394"/>
      <c r="F468" s="394"/>
      <c r="G468" s="395"/>
      <c r="H468" s="421" t="s">
        <v>442</v>
      </c>
      <c r="I468" s="393"/>
      <c r="J468" s="421" t="s">
        <v>443</v>
      </c>
      <c r="K468" s="393"/>
      <c r="L468" s="421" t="s">
        <v>444</v>
      </c>
      <c r="M468" s="393"/>
      <c r="N468" s="421" t="s">
        <v>433</v>
      </c>
      <c r="O468" s="393"/>
      <c r="P468" s="421" t="s">
        <v>434</v>
      </c>
      <c r="Q468" s="393"/>
      <c r="R468" s="421" t="s">
        <v>1141</v>
      </c>
      <c r="S468" s="393"/>
      <c r="T468" s="421" t="s">
        <v>1163</v>
      </c>
      <c r="U468" s="393"/>
      <c r="V468" s="62"/>
    </row>
    <row r="469" spans="1:22" ht="24.75" customHeight="1">
      <c r="A469" s="62"/>
      <c r="B469" s="408"/>
      <c r="C469" s="422" t="s">
        <v>388</v>
      </c>
      <c r="D469" s="396" t="s">
        <v>389</v>
      </c>
      <c r="E469" s="397"/>
      <c r="F469" s="397"/>
      <c r="G469" s="398"/>
      <c r="H469" s="410">
        <f>IF(ghg_y1=list_by12,Lists!O2,"")</f>
        <v>0</v>
      </c>
      <c r="I469" s="411"/>
      <c r="J469" s="403">
        <f>H389+H412</f>
        <v>0</v>
      </c>
      <c r="K469" s="412"/>
      <c r="L469" s="559" t="s">
        <v>29</v>
      </c>
      <c r="M469" s="560"/>
      <c r="N469" s="410" t="str">
        <f>IF($H$433="Yes",IF($H$467=$E$443,H444,""),"")</f>
        <v/>
      </c>
      <c r="O469" s="411"/>
      <c r="P469" s="410" t="str">
        <f>IF($H$433="Yes",IF($H$467=$E$443,J444,""),"")</f>
        <v/>
      </c>
      <c r="Q469" s="411"/>
      <c r="R469" s="410" t="str">
        <f>IF($H$433="Yes",IF($H$467=$E$443,L444,""),"")</f>
        <v/>
      </c>
      <c r="S469" s="411"/>
      <c r="T469" s="383" t="str">
        <f>IFERROR(N469-P469,"")</f>
        <v/>
      </c>
      <c r="U469" s="384"/>
      <c r="V469" s="62"/>
    </row>
    <row r="470" spans="1:22" ht="24.75" customHeight="1">
      <c r="A470" s="62"/>
      <c r="B470" s="408"/>
      <c r="C470" s="423"/>
      <c r="D470" s="396" t="s">
        <v>390</v>
      </c>
      <c r="E470" s="397"/>
      <c r="F470" s="397"/>
      <c r="G470" s="398"/>
      <c r="H470" s="410">
        <f>IF(ghg_y1=list_by12,Lists!O3,"")</f>
        <v>0</v>
      </c>
      <c r="I470" s="411"/>
      <c r="J470" s="403">
        <f t="shared" ref="J470:J486" si="1">H390+H413</f>
        <v>0</v>
      </c>
      <c r="K470" s="412"/>
      <c r="L470" s="559" t="s">
        <v>29</v>
      </c>
      <c r="M470" s="560"/>
      <c r="N470" s="410" t="str">
        <f>IF($H$433="Yes",IF($H$467=$E$443,H445,""),"")</f>
        <v/>
      </c>
      <c r="O470" s="411"/>
      <c r="P470" s="410" t="str">
        <f>IF($H$433="Yes",IF($H$467=$E$443,J445,""),"")</f>
        <v/>
      </c>
      <c r="Q470" s="411"/>
      <c r="R470" s="410" t="str">
        <f t="shared" ref="R470:R471" si="2">IF($H$433="Yes",IF($H$467=$E$443,L445,""),"")</f>
        <v/>
      </c>
      <c r="S470" s="411"/>
      <c r="T470" s="383" t="str">
        <f t="shared" ref="T470:T486" si="3">IFERROR(N470-P470,"")</f>
        <v/>
      </c>
      <c r="U470" s="384"/>
      <c r="V470" s="62"/>
    </row>
    <row r="471" spans="1:22" ht="24.75" customHeight="1">
      <c r="A471" s="62"/>
      <c r="B471" s="408"/>
      <c r="C471" s="424"/>
      <c r="D471" s="396" t="s">
        <v>391</v>
      </c>
      <c r="E471" s="397"/>
      <c r="F471" s="397"/>
      <c r="G471" s="398"/>
      <c r="H471" s="410">
        <f>IF(ghg_y1=list_by12,Lists!O4,"")</f>
        <v>0</v>
      </c>
      <c r="I471" s="411"/>
      <c r="J471" s="403">
        <f t="shared" si="1"/>
        <v>0</v>
      </c>
      <c r="K471" s="412"/>
      <c r="L471" s="559" t="s">
        <v>29</v>
      </c>
      <c r="M471" s="560"/>
      <c r="N471" s="410" t="str">
        <f>IF($H$433="Yes",IF($H$467=$E$443,H446,""),"")</f>
        <v/>
      </c>
      <c r="O471" s="411"/>
      <c r="P471" s="410" t="str">
        <f>IF($H$433="Yes",IF($H$467=$E$443,J446,""),"")</f>
        <v/>
      </c>
      <c r="Q471" s="411"/>
      <c r="R471" s="410" t="str">
        <f t="shared" si="2"/>
        <v/>
      </c>
      <c r="S471" s="411"/>
      <c r="T471" s="383" t="str">
        <f t="shared" si="3"/>
        <v/>
      </c>
      <c r="U471" s="384"/>
      <c r="V471" s="62"/>
    </row>
    <row r="472" spans="1:22" ht="24.75" customHeight="1">
      <c r="A472" s="62"/>
      <c r="B472" s="408"/>
      <c r="C472" s="422" t="s">
        <v>392</v>
      </c>
      <c r="D472" s="396" t="s">
        <v>393</v>
      </c>
      <c r="E472" s="397"/>
      <c r="F472" s="397"/>
      <c r="G472" s="398"/>
      <c r="H472" s="410">
        <f>IF(ghg_y1=list_by3,Lists!O5,"")</f>
        <v>0</v>
      </c>
      <c r="I472" s="411"/>
      <c r="J472" s="403">
        <f t="shared" si="1"/>
        <v>0</v>
      </c>
      <c r="K472" s="412"/>
      <c r="L472" s="410"/>
      <c r="M472" s="413"/>
      <c r="N472" s="410" t="str">
        <f>IF($H$433="Yes",IF($H$467=$E$447,H448,""),"")</f>
        <v/>
      </c>
      <c r="O472" s="411"/>
      <c r="P472" s="410" t="str">
        <f>IF($H$433="Yes",IF($H$467=$E$447,J448,""),"")</f>
        <v/>
      </c>
      <c r="Q472" s="411"/>
      <c r="R472" s="410" t="str">
        <f>IF($H$433="Yes",IF($H$467=$E$447,L448,""),"")</f>
        <v/>
      </c>
      <c r="S472" s="411"/>
      <c r="T472" s="383" t="str">
        <f t="shared" si="3"/>
        <v/>
      </c>
      <c r="U472" s="384"/>
      <c r="V472" s="62"/>
    </row>
    <row r="473" spans="1:22" ht="24.75" customHeight="1">
      <c r="A473" s="62"/>
      <c r="B473" s="408"/>
      <c r="C473" s="423"/>
      <c r="D473" s="396" t="s">
        <v>394</v>
      </c>
      <c r="E473" s="397"/>
      <c r="F473" s="397"/>
      <c r="G473" s="398"/>
      <c r="H473" s="410">
        <f>IF(ghg_y1=list_by3,Lists!O6,"")</f>
        <v>0</v>
      </c>
      <c r="I473" s="411"/>
      <c r="J473" s="403">
        <f t="shared" si="1"/>
        <v>0</v>
      </c>
      <c r="K473" s="412"/>
      <c r="L473" s="410"/>
      <c r="M473" s="413"/>
      <c r="N473" s="410" t="str">
        <f t="shared" ref="N473:N486" si="4">IF($H$433="Yes",IF($H$467=$E$447,H449,""),"")</f>
        <v/>
      </c>
      <c r="O473" s="411"/>
      <c r="P473" s="410" t="str">
        <f>IF($H$433="Yes",IF($H$467=$E$447,J449,""),"")</f>
        <v/>
      </c>
      <c r="Q473" s="411"/>
      <c r="R473" s="410" t="str">
        <f t="shared" ref="R473:R486" si="5">IF($H$433="Yes",IF($H$467=$E$447,L449,""),"")</f>
        <v/>
      </c>
      <c r="S473" s="411"/>
      <c r="T473" s="383" t="str">
        <f t="shared" si="3"/>
        <v/>
      </c>
      <c r="U473" s="384"/>
      <c r="V473" s="62"/>
    </row>
    <row r="474" spans="1:22" ht="24.75" customHeight="1">
      <c r="A474" s="62"/>
      <c r="B474" s="408"/>
      <c r="C474" s="423"/>
      <c r="D474" s="396" t="s">
        <v>395</v>
      </c>
      <c r="E474" s="397"/>
      <c r="F474" s="397"/>
      <c r="G474" s="398"/>
      <c r="H474" s="410">
        <f>IF(ghg_y1=list_by3,Lists!O7,"")</f>
        <v>0</v>
      </c>
      <c r="I474" s="411"/>
      <c r="J474" s="403">
        <f t="shared" si="1"/>
        <v>0</v>
      </c>
      <c r="K474" s="412"/>
      <c r="L474" s="410"/>
      <c r="M474" s="413"/>
      <c r="N474" s="410" t="str">
        <f t="shared" si="4"/>
        <v/>
      </c>
      <c r="O474" s="411"/>
      <c r="P474" s="410" t="str">
        <f t="shared" ref="P474:P485" si="6">IF($H$433="Yes",IF($H$467=$E$447,J450,""),"")</f>
        <v/>
      </c>
      <c r="Q474" s="411"/>
      <c r="R474" s="410" t="str">
        <f t="shared" si="5"/>
        <v/>
      </c>
      <c r="S474" s="411"/>
      <c r="T474" s="383" t="str">
        <f t="shared" si="3"/>
        <v/>
      </c>
      <c r="U474" s="384"/>
      <c r="V474" s="62"/>
    </row>
    <row r="475" spans="1:22" ht="24.75" customHeight="1">
      <c r="A475" s="62"/>
      <c r="B475" s="408"/>
      <c r="C475" s="423"/>
      <c r="D475" s="396" t="s">
        <v>396</v>
      </c>
      <c r="E475" s="397"/>
      <c r="F475" s="397"/>
      <c r="G475" s="398"/>
      <c r="H475" s="410">
        <f>IF(ghg_y1=list_by3,Lists!O8,"")</f>
        <v>0</v>
      </c>
      <c r="I475" s="411"/>
      <c r="J475" s="403">
        <f t="shared" si="1"/>
        <v>0</v>
      </c>
      <c r="K475" s="412"/>
      <c r="L475" s="410"/>
      <c r="M475" s="413"/>
      <c r="N475" s="410" t="str">
        <f t="shared" si="4"/>
        <v/>
      </c>
      <c r="O475" s="411"/>
      <c r="P475" s="410" t="str">
        <f t="shared" si="6"/>
        <v/>
      </c>
      <c r="Q475" s="411"/>
      <c r="R475" s="410" t="str">
        <f t="shared" si="5"/>
        <v/>
      </c>
      <c r="S475" s="411"/>
      <c r="T475" s="383" t="str">
        <f t="shared" si="3"/>
        <v/>
      </c>
      <c r="U475" s="384"/>
      <c r="V475" s="62"/>
    </row>
    <row r="476" spans="1:22" ht="24.75" customHeight="1">
      <c r="A476" s="62"/>
      <c r="B476" s="408"/>
      <c r="C476" s="423"/>
      <c r="D476" s="396" t="s">
        <v>397</v>
      </c>
      <c r="E476" s="397"/>
      <c r="F476" s="397"/>
      <c r="G476" s="398"/>
      <c r="H476" s="410">
        <f>IF(ghg_y1=list_by3,Lists!O9,"")</f>
        <v>0</v>
      </c>
      <c r="I476" s="411"/>
      <c r="J476" s="403">
        <f t="shared" si="1"/>
        <v>0</v>
      </c>
      <c r="K476" s="412"/>
      <c r="L476" s="410"/>
      <c r="M476" s="413"/>
      <c r="N476" s="410" t="str">
        <f t="shared" si="4"/>
        <v/>
      </c>
      <c r="O476" s="411"/>
      <c r="P476" s="410" t="str">
        <f t="shared" si="6"/>
        <v/>
      </c>
      <c r="Q476" s="411"/>
      <c r="R476" s="410" t="str">
        <f t="shared" si="5"/>
        <v/>
      </c>
      <c r="S476" s="411"/>
      <c r="T476" s="383" t="str">
        <f t="shared" si="3"/>
        <v/>
      </c>
      <c r="U476" s="384"/>
      <c r="V476" s="62"/>
    </row>
    <row r="477" spans="1:22" ht="24.75" customHeight="1">
      <c r="A477" s="62"/>
      <c r="B477" s="408"/>
      <c r="C477" s="423"/>
      <c r="D477" s="396" t="s">
        <v>398</v>
      </c>
      <c r="E477" s="397"/>
      <c r="F477" s="397"/>
      <c r="G477" s="398"/>
      <c r="H477" s="410">
        <f>IF(ghg_y1=list_by3,Lists!O10,"")</f>
        <v>0</v>
      </c>
      <c r="I477" s="411"/>
      <c r="J477" s="403">
        <f t="shared" si="1"/>
        <v>0</v>
      </c>
      <c r="K477" s="412"/>
      <c r="L477" s="410"/>
      <c r="M477" s="413"/>
      <c r="N477" s="410" t="str">
        <f t="shared" si="4"/>
        <v/>
      </c>
      <c r="O477" s="411"/>
      <c r="P477" s="410" t="str">
        <f t="shared" si="6"/>
        <v/>
      </c>
      <c r="Q477" s="411"/>
      <c r="R477" s="410" t="str">
        <f t="shared" si="5"/>
        <v/>
      </c>
      <c r="S477" s="411"/>
      <c r="T477" s="383" t="str">
        <f t="shared" si="3"/>
        <v/>
      </c>
      <c r="U477" s="384"/>
      <c r="V477" s="62"/>
    </row>
    <row r="478" spans="1:22" ht="24.75" customHeight="1">
      <c r="A478" s="62"/>
      <c r="B478" s="408"/>
      <c r="C478" s="423"/>
      <c r="D478" s="396" t="s">
        <v>399</v>
      </c>
      <c r="E478" s="397"/>
      <c r="F478" s="397"/>
      <c r="G478" s="398"/>
      <c r="H478" s="410">
        <f>IF(ghg_y1=list_by3,Lists!O11,"")</f>
        <v>0</v>
      </c>
      <c r="I478" s="411"/>
      <c r="J478" s="403">
        <f t="shared" si="1"/>
        <v>0</v>
      </c>
      <c r="K478" s="412"/>
      <c r="L478" s="410"/>
      <c r="M478" s="413"/>
      <c r="N478" s="410" t="str">
        <f t="shared" si="4"/>
        <v/>
      </c>
      <c r="O478" s="411"/>
      <c r="P478" s="410" t="str">
        <f t="shared" si="6"/>
        <v/>
      </c>
      <c r="Q478" s="411"/>
      <c r="R478" s="410" t="str">
        <f t="shared" si="5"/>
        <v/>
      </c>
      <c r="S478" s="411"/>
      <c r="T478" s="383" t="str">
        <f t="shared" si="3"/>
        <v/>
      </c>
      <c r="U478" s="384"/>
      <c r="V478" s="62"/>
    </row>
    <row r="479" spans="1:22" ht="24.75" customHeight="1">
      <c r="A479" s="62"/>
      <c r="B479" s="408"/>
      <c r="C479" s="423"/>
      <c r="D479" s="396" t="s">
        <v>400</v>
      </c>
      <c r="E479" s="397"/>
      <c r="F479" s="397"/>
      <c r="G479" s="398"/>
      <c r="H479" s="410">
        <f>IF(ghg_y1=list_by3,Lists!O12,"")</f>
        <v>0</v>
      </c>
      <c r="I479" s="411"/>
      <c r="J479" s="403">
        <f t="shared" si="1"/>
        <v>0</v>
      </c>
      <c r="K479" s="412"/>
      <c r="L479" s="410"/>
      <c r="M479" s="413"/>
      <c r="N479" s="410" t="str">
        <f t="shared" si="4"/>
        <v/>
      </c>
      <c r="O479" s="411"/>
      <c r="P479" s="410" t="str">
        <f t="shared" si="6"/>
        <v/>
      </c>
      <c r="Q479" s="411"/>
      <c r="R479" s="410" t="str">
        <f t="shared" si="5"/>
        <v/>
      </c>
      <c r="S479" s="411"/>
      <c r="T479" s="383" t="str">
        <f t="shared" si="3"/>
        <v/>
      </c>
      <c r="U479" s="384"/>
      <c r="V479" s="62"/>
    </row>
    <row r="480" spans="1:22" ht="24.75" customHeight="1">
      <c r="A480" s="62"/>
      <c r="B480" s="408"/>
      <c r="C480" s="423"/>
      <c r="D480" s="396" t="s">
        <v>401</v>
      </c>
      <c r="E480" s="397"/>
      <c r="F480" s="397"/>
      <c r="G480" s="398"/>
      <c r="H480" s="410">
        <f>IF(ghg_y1=list_by3,Lists!O13,"")</f>
        <v>0</v>
      </c>
      <c r="I480" s="411"/>
      <c r="J480" s="403">
        <f t="shared" si="1"/>
        <v>0</v>
      </c>
      <c r="K480" s="412"/>
      <c r="L480" s="410"/>
      <c r="M480" s="413"/>
      <c r="N480" s="410" t="str">
        <f t="shared" si="4"/>
        <v/>
      </c>
      <c r="O480" s="411"/>
      <c r="P480" s="410" t="str">
        <f t="shared" si="6"/>
        <v/>
      </c>
      <c r="Q480" s="411"/>
      <c r="R480" s="410" t="str">
        <f t="shared" si="5"/>
        <v/>
      </c>
      <c r="S480" s="411"/>
      <c r="T480" s="383" t="str">
        <f t="shared" si="3"/>
        <v/>
      </c>
      <c r="U480" s="384"/>
      <c r="V480" s="62"/>
    </row>
    <row r="481" spans="1:22" ht="24.75" customHeight="1">
      <c r="A481" s="62"/>
      <c r="B481" s="408"/>
      <c r="C481" s="423"/>
      <c r="D481" s="396" t="s">
        <v>402</v>
      </c>
      <c r="E481" s="397"/>
      <c r="F481" s="397"/>
      <c r="G481" s="398"/>
      <c r="H481" s="410">
        <f>IF(ghg_y1=list_by3,Lists!O14,"")</f>
        <v>0</v>
      </c>
      <c r="I481" s="411"/>
      <c r="J481" s="403">
        <f t="shared" si="1"/>
        <v>0</v>
      </c>
      <c r="K481" s="412"/>
      <c r="L481" s="410"/>
      <c r="M481" s="413"/>
      <c r="N481" s="410" t="str">
        <f t="shared" si="4"/>
        <v/>
      </c>
      <c r="O481" s="411"/>
      <c r="P481" s="410" t="str">
        <f t="shared" si="6"/>
        <v/>
      </c>
      <c r="Q481" s="411"/>
      <c r="R481" s="410" t="str">
        <f t="shared" si="5"/>
        <v/>
      </c>
      <c r="S481" s="411"/>
      <c r="T481" s="383" t="str">
        <f t="shared" si="3"/>
        <v/>
      </c>
      <c r="U481" s="384"/>
      <c r="V481" s="62"/>
    </row>
    <row r="482" spans="1:22" ht="24.75" customHeight="1">
      <c r="A482" s="62"/>
      <c r="B482" s="408"/>
      <c r="C482" s="423"/>
      <c r="D482" s="396" t="s">
        <v>403</v>
      </c>
      <c r="E482" s="397"/>
      <c r="F482" s="397"/>
      <c r="G482" s="398"/>
      <c r="H482" s="410">
        <f>IF(ghg_y1=list_by3,Lists!O15,"")</f>
        <v>0</v>
      </c>
      <c r="I482" s="411"/>
      <c r="J482" s="403">
        <f t="shared" si="1"/>
        <v>0</v>
      </c>
      <c r="K482" s="412"/>
      <c r="L482" s="410"/>
      <c r="M482" s="413"/>
      <c r="N482" s="410" t="str">
        <f t="shared" si="4"/>
        <v/>
      </c>
      <c r="O482" s="411"/>
      <c r="P482" s="410" t="str">
        <f t="shared" si="6"/>
        <v/>
      </c>
      <c r="Q482" s="411"/>
      <c r="R482" s="410" t="str">
        <f t="shared" si="5"/>
        <v/>
      </c>
      <c r="S482" s="411"/>
      <c r="T482" s="383" t="str">
        <f t="shared" si="3"/>
        <v/>
      </c>
      <c r="U482" s="384"/>
      <c r="V482" s="62"/>
    </row>
    <row r="483" spans="1:22" ht="24.75" customHeight="1">
      <c r="A483" s="62"/>
      <c r="B483" s="408"/>
      <c r="C483" s="423"/>
      <c r="D483" s="396" t="s">
        <v>404</v>
      </c>
      <c r="E483" s="397"/>
      <c r="F483" s="397"/>
      <c r="G483" s="398"/>
      <c r="H483" s="410">
        <f>IF(ghg_y1=list_by3,Lists!O16,"")</f>
        <v>0</v>
      </c>
      <c r="I483" s="411"/>
      <c r="J483" s="403">
        <f t="shared" si="1"/>
        <v>0</v>
      </c>
      <c r="K483" s="412"/>
      <c r="L483" s="410"/>
      <c r="M483" s="413"/>
      <c r="N483" s="410" t="str">
        <f t="shared" si="4"/>
        <v/>
      </c>
      <c r="O483" s="411"/>
      <c r="P483" s="410" t="str">
        <f t="shared" si="6"/>
        <v/>
      </c>
      <c r="Q483" s="411"/>
      <c r="R483" s="410" t="str">
        <f t="shared" si="5"/>
        <v/>
      </c>
      <c r="S483" s="411"/>
      <c r="T483" s="383" t="str">
        <f t="shared" si="3"/>
        <v/>
      </c>
      <c r="U483" s="384"/>
      <c r="V483" s="62"/>
    </row>
    <row r="484" spans="1:22" ht="24.75" customHeight="1">
      <c r="A484" s="62"/>
      <c r="B484" s="408"/>
      <c r="C484" s="423"/>
      <c r="D484" s="396" t="s">
        <v>405</v>
      </c>
      <c r="E484" s="397"/>
      <c r="F484" s="397"/>
      <c r="G484" s="398"/>
      <c r="H484" s="410">
        <f>IF(ghg_y1=list_by3,Lists!O17,"")</f>
        <v>0</v>
      </c>
      <c r="I484" s="411"/>
      <c r="J484" s="403">
        <f t="shared" si="1"/>
        <v>0</v>
      </c>
      <c r="K484" s="412"/>
      <c r="L484" s="410"/>
      <c r="M484" s="413"/>
      <c r="N484" s="410" t="str">
        <f t="shared" si="4"/>
        <v/>
      </c>
      <c r="O484" s="411"/>
      <c r="P484" s="410" t="str">
        <f t="shared" si="6"/>
        <v/>
      </c>
      <c r="Q484" s="411"/>
      <c r="R484" s="410" t="str">
        <f t="shared" si="5"/>
        <v/>
      </c>
      <c r="S484" s="411"/>
      <c r="T484" s="383" t="str">
        <f t="shared" si="3"/>
        <v/>
      </c>
      <c r="U484" s="384"/>
      <c r="V484" s="62"/>
    </row>
    <row r="485" spans="1:22" ht="24.75" customHeight="1">
      <c r="A485" s="62"/>
      <c r="B485" s="408"/>
      <c r="C485" s="423"/>
      <c r="D485" s="396" t="s">
        <v>406</v>
      </c>
      <c r="E485" s="397"/>
      <c r="F485" s="397"/>
      <c r="G485" s="398"/>
      <c r="H485" s="410">
        <f>IF(ghg_y1=list_by3,Lists!O18,"")</f>
        <v>0</v>
      </c>
      <c r="I485" s="411"/>
      <c r="J485" s="403">
        <f t="shared" si="1"/>
        <v>0</v>
      </c>
      <c r="K485" s="412"/>
      <c r="L485" s="410"/>
      <c r="M485" s="413"/>
      <c r="N485" s="410" t="str">
        <f t="shared" si="4"/>
        <v/>
      </c>
      <c r="O485" s="411"/>
      <c r="P485" s="410" t="str">
        <f t="shared" si="6"/>
        <v/>
      </c>
      <c r="Q485" s="411"/>
      <c r="R485" s="410" t="str">
        <f t="shared" si="5"/>
        <v/>
      </c>
      <c r="S485" s="411"/>
      <c r="T485" s="383" t="str">
        <f t="shared" si="3"/>
        <v/>
      </c>
      <c r="U485" s="384"/>
      <c r="V485" s="62"/>
    </row>
    <row r="486" spans="1:22" ht="25.5" customHeight="1">
      <c r="A486" s="78"/>
      <c r="B486" s="409"/>
      <c r="C486" s="424"/>
      <c r="D486" s="396" t="s">
        <v>407</v>
      </c>
      <c r="E486" s="397"/>
      <c r="F486" s="397"/>
      <c r="G486" s="398"/>
      <c r="H486" s="410">
        <f>IF(ghg_y1=list_by3,Lists!O19,"")</f>
        <v>0</v>
      </c>
      <c r="I486" s="411"/>
      <c r="J486" s="403">
        <f t="shared" si="1"/>
        <v>0</v>
      </c>
      <c r="K486" s="412"/>
      <c r="L486" s="410"/>
      <c r="M486" s="413"/>
      <c r="N486" s="410" t="str">
        <f t="shared" si="4"/>
        <v/>
      </c>
      <c r="O486" s="411"/>
      <c r="P486" s="410" t="str">
        <f>IF($H$433="Yes",IF($H$467=$E$447,J462,""),"")</f>
        <v/>
      </c>
      <c r="Q486" s="411"/>
      <c r="R486" s="410" t="str">
        <f t="shared" si="5"/>
        <v/>
      </c>
      <c r="S486" s="411"/>
      <c r="T486" s="383" t="str">
        <f t="shared" si="3"/>
        <v/>
      </c>
      <c r="U486" s="384"/>
      <c r="V486" s="78"/>
    </row>
    <row r="487" spans="1:22" ht="14.25" customHeight="1">
      <c r="A487" s="62"/>
      <c r="B487" s="79"/>
      <c r="C487" s="80"/>
      <c r="D487" s="79"/>
      <c r="E487" s="79"/>
      <c r="F487" s="79"/>
      <c r="G487" s="79"/>
      <c r="H487" s="80"/>
      <c r="I487" s="79"/>
      <c r="J487" s="79"/>
      <c r="K487" s="79"/>
      <c r="L487" s="79"/>
      <c r="M487" s="79"/>
      <c r="N487" s="79"/>
      <c r="O487" s="62"/>
      <c r="P487" s="62"/>
      <c r="Q487" s="62"/>
      <c r="R487" s="62"/>
      <c r="S487" s="62"/>
      <c r="T487" s="62"/>
      <c r="U487" s="62"/>
      <c r="V487" s="62"/>
    </row>
    <row r="488" spans="1:22" ht="19.5" customHeight="1" thickBot="1">
      <c r="A488" s="387" t="s">
        <v>445</v>
      </c>
      <c r="B488" s="388"/>
      <c r="C488" s="388"/>
      <c r="D488" s="388"/>
      <c r="E488" s="388"/>
      <c r="F488" s="388"/>
      <c r="G488" s="388"/>
      <c r="H488" s="388"/>
      <c r="I488" s="388"/>
      <c r="J488" s="388"/>
      <c r="K488" s="388"/>
      <c r="L488" s="388"/>
      <c r="M488" s="388"/>
      <c r="N488" s="388"/>
      <c r="O488" s="388"/>
      <c r="P488" s="388"/>
      <c r="Q488" s="388"/>
      <c r="R488" s="388"/>
      <c r="S488" s="388"/>
      <c r="T488" s="388"/>
      <c r="U488" s="388"/>
      <c r="V488" s="388"/>
    </row>
    <row r="489" spans="1:22" ht="24.75" customHeight="1">
      <c r="A489" s="93"/>
      <c r="B489" s="57"/>
      <c r="C489" s="418" t="s">
        <v>16</v>
      </c>
      <c r="D489" s="419"/>
      <c r="E489" s="419"/>
      <c r="F489" s="419"/>
      <c r="G489" s="420"/>
      <c r="H489" s="557" t="str">
        <f>IFERROR(SMALL(list_ghg_years,2),"")</f>
        <v/>
      </c>
      <c r="I489" s="558"/>
      <c r="J489" s="94"/>
      <c r="K489" s="94"/>
      <c r="L489" s="94"/>
      <c r="M489" s="94"/>
      <c r="N489" s="57"/>
      <c r="O489" s="57"/>
      <c r="P489" s="57"/>
      <c r="Q489" s="57"/>
      <c r="R489" s="57"/>
      <c r="S489" s="57"/>
      <c r="T489" s="57"/>
      <c r="U489" s="57"/>
      <c r="V489" s="68"/>
    </row>
    <row r="490" spans="1:22" ht="30" customHeight="1">
      <c r="A490" s="62"/>
      <c r="B490" s="407"/>
      <c r="C490" s="421" t="s">
        <v>384</v>
      </c>
      <c r="D490" s="361"/>
      <c r="E490" s="361"/>
      <c r="F490" s="361"/>
      <c r="G490" s="393"/>
      <c r="H490" s="421" t="s">
        <v>442</v>
      </c>
      <c r="I490" s="393"/>
      <c r="J490" s="421" t="s">
        <v>443</v>
      </c>
      <c r="K490" s="393"/>
      <c r="L490" s="421" t="s">
        <v>444</v>
      </c>
      <c r="M490" s="393"/>
      <c r="N490" s="421" t="s">
        <v>433</v>
      </c>
      <c r="O490" s="393"/>
      <c r="P490" s="421" t="s">
        <v>434</v>
      </c>
      <c r="Q490" s="393"/>
      <c r="R490" s="421" t="s">
        <v>1141</v>
      </c>
      <c r="S490" s="393"/>
      <c r="T490" s="421" t="s">
        <v>436</v>
      </c>
      <c r="U490" s="393"/>
      <c r="V490" s="62"/>
    </row>
    <row r="491" spans="1:22" ht="24.75" customHeight="1">
      <c r="A491" s="62"/>
      <c r="B491" s="408"/>
      <c r="C491" s="422" t="s">
        <v>388</v>
      </c>
      <c r="D491" s="392" t="s">
        <v>389</v>
      </c>
      <c r="E491" s="361"/>
      <c r="F491" s="361"/>
      <c r="G491" s="393"/>
      <c r="H491" s="410" t="str">
        <f>IF(ghg_y2=list_by12,Lists!O2,"")</f>
        <v/>
      </c>
      <c r="I491" s="411"/>
      <c r="J491" s="403" t="str">
        <f t="shared" ref="J491:J508" si="7">IF(ghg_y2&lt;&gt;"",H389+H412,"")</f>
        <v/>
      </c>
      <c r="K491" s="412"/>
      <c r="L491" s="550" t="s">
        <v>29</v>
      </c>
      <c r="M491" s="551"/>
      <c r="N491" s="410" t="str">
        <f>IF($H$433="Yes",IF($H$489=$E$443,H444,""),"")</f>
        <v/>
      </c>
      <c r="O491" s="411"/>
      <c r="P491" s="410" t="str">
        <f>IF($H$433="Yes",IF($H$489=$E$443,J444,""),"")</f>
        <v/>
      </c>
      <c r="Q491" s="411"/>
      <c r="R491" s="410" t="str">
        <f>IF($H$433="Yes",IF($H$489=$E$443,L444,""),"")</f>
        <v/>
      </c>
      <c r="S491" s="411"/>
      <c r="T491" s="383" t="str">
        <f t="shared" ref="T491:T508" si="8">IFERROR(N491-P491,"")</f>
        <v/>
      </c>
      <c r="U491" s="384"/>
      <c r="V491" s="62"/>
    </row>
    <row r="492" spans="1:22" ht="24.75" customHeight="1">
      <c r="A492" s="62"/>
      <c r="B492" s="408"/>
      <c r="C492" s="423"/>
      <c r="D492" s="392" t="s">
        <v>390</v>
      </c>
      <c r="E492" s="361"/>
      <c r="F492" s="361"/>
      <c r="G492" s="393"/>
      <c r="H492" s="410" t="str">
        <f>IF(ghg_y2=list_by12,Lists!O3,"")</f>
        <v/>
      </c>
      <c r="I492" s="411"/>
      <c r="J492" s="403" t="str">
        <f t="shared" si="7"/>
        <v/>
      </c>
      <c r="K492" s="412"/>
      <c r="L492" s="550" t="s">
        <v>29</v>
      </c>
      <c r="M492" s="551"/>
      <c r="N492" s="410" t="str">
        <f t="shared" ref="N492:N493" si="9">IF($H$433="Yes",IF($H$489=$E$443,H445,""),"")</f>
        <v/>
      </c>
      <c r="O492" s="411"/>
      <c r="P492" s="410" t="str">
        <f t="shared" ref="P492:P493" si="10">IF($H$433="Yes",IF($H$489=$E$443,J445,""),"")</f>
        <v/>
      </c>
      <c r="Q492" s="411"/>
      <c r="R492" s="410" t="str">
        <f t="shared" ref="R492:R493" si="11">IF($H$433="Yes",IF($H$489=$E$443,L445,""),"")</f>
        <v/>
      </c>
      <c r="S492" s="411"/>
      <c r="T492" s="383" t="str">
        <f t="shared" si="8"/>
        <v/>
      </c>
      <c r="U492" s="384"/>
      <c r="V492" s="62"/>
    </row>
    <row r="493" spans="1:22" ht="24.75" customHeight="1">
      <c r="A493" s="62"/>
      <c r="B493" s="408"/>
      <c r="C493" s="424"/>
      <c r="D493" s="392" t="s">
        <v>391</v>
      </c>
      <c r="E493" s="361"/>
      <c r="F493" s="361"/>
      <c r="G493" s="393"/>
      <c r="H493" s="410" t="str">
        <f>IF(ghg_y2=list_by12,Lists!O4,"")</f>
        <v/>
      </c>
      <c r="I493" s="411"/>
      <c r="J493" s="403" t="str">
        <f t="shared" si="7"/>
        <v/>
      </c>
      <c r="K493" s="412"/>
      <c r="L493" s="550" t="s">
        <v>29</v>
      </c>
      <c r="M493" s="551"/>
      <c r="N493" s="410" t="str">
        <f t="shared" si="9"/>
        <v/>
      </c>
      <c r="O493" s="411"/>
      <c r="P493" s="410" t="str">
        <f t="shared" si="10"/>
        <v/>
      </c>
      <c r="Q493" s="411"/>
      <c r="R493" s="410" t="str">
        <f t="shared" si="11"/>
        <v/>
      </c>
      <c r="S493" s="411"/>
      <c r="T493" s="383" t="str">
        <f t="shared" si="8"/>
        <v/>
      </c>
      <c r="U493" s="384"/>
      <c r="V493" s="62"/>
    </row>
    <row r="494" spans="1:22" ht="24.75" customHeight="1">
      <c r="A494" s="62"/>
      <c r="B494" s="408"/>
      <c r="C494" s="422" t="s">
        <v>392</v>
      </c>
      <c r="D494" s="392" t="s">
        <v>393</v>
      </c>
      <c r="E494" s="361"/>
      <c r="F494" s="361"/>
      <c r="G494" s="393"/>
      <c r="H494" s="410" t="str">
        <f>IF(ghg_y2=list_by3,Lists!O5,"")</f>
        <v/>
      </c>
      <c r="I494" s="411"/>
      <c r="J494" s="403" t="str">
        <f t="shared" si="7"/>
        <v/>
      </c>
      <c r="K494" s="412"/>
      <c r="L494" s="410"/>
      <c r="M494" s="413"/>
      <c r="N494" s="410" t="str">
        <f>IF($H$433="Yes",IF($H$489=$E$447,H448,""),"")</f>
        <v/>
      </c>
      <c r="O494" s="411"/>
      <c r="P494" s="410" t="str">
        <f>IF($H$433="Yes",IF($H$489=$E$447,J448,""),"")</f>
        <v/>
      </c>
      <c r="Q494" s="411"/>
      <c r="R494" s="410" t="str">
        <f>IF($H$433="Yes",IF($H$489=$E$447,L448,""),"")</f>
        <v/>
      </c>
      <c r="S494" s="411"/>
      <c r="T494" s="383" t="str">
        <f t="shared" si="8"/>
        <v/>
      </c>
      <c r="U494" s="384"/>
      <c r="V494" s="62"/>
    </row>
    <row r="495" spans="1:22" ht="24.75" customHeight="1">
      <c r="A495" s="62"/>
      <c r="B495" s="408"/>
      <c r="C495" s="423"/>
      <c r="D495" s="392" t="s">
        <v>394</v>
      </c>
      <c r="E495" s="361"/>
      <c r="F495" s="361"/>
      <c r="G495" s="393"/>
      <c r="H495" s="410" t="str">
        <f>IF(ghg_y2=list_by3,Lists!O6,"")</f>
        <v/>
      </c>
      <c r="I495" s="411"/>
      <c r="J495" s="403" t="str">
        <f t="shared" si="7"/>
        <v/>
      </c>
      <c r="K495" s="412"/>
      <c r="L495" s="410"/>
      <c r="M495" s="413"/>
      <c r="N495" s="410" t="str">
        <f t="shared" ref="N495:N508" si="12">IF($H$433="Yes",IF($H$489=$E$447,H449,""),"")</f>
        <v/>
      </c>
      <c r="O495" s="411"/>
      <c r="P495" s="410" t="str">
        <f t="shared" ref="P495:P508" si="13">IF($H$433="Yes",IF($H$489=$E$447,J449,""),"")</f>
        <v/>
      </c>
      <c r="Q495" s="411"/>
      <c r="R495" s="410" t="str">
        <f t="shared" ref="R495:R508" si="14">IF($H$433="Yes",IF($H$489=$E$447,L449,""),"")</f>
        <v/>
      </c>
      <c r="S495" s="411"/>
      <c r="T495" s="383" t="str">
        <f t="shared" si="8"/>
        <v/>
      </c>
      <c r="U495" s="384"/>
      <c r="V495" s="62"/>
    </row>
    <row r="496" spans="1:22" ht="24.75" customHeight="1">
      <c r="A496" s="62"/>
      <c r="B496" s="408"/>
      <c r="C496" s="423"/>
      <c r="D496" s="392" t="s">
        <v>395</v>
      </c>
      <c r="E496" s="361"/>
      <c r="F496" s="361"/>
      <c r="G496" s="393"/>
      <c r="H496" s="410" t="str">
        <f>IF(ghg_y2=list_by3,Lists!O7,"")</f>
        <v/>
      </c>
      <c r="I496" s="411"/>
      <c r="J496" s="403" t="str">
        <f t="shared" si="7"/>
        <v/>
      </c>
      <c r="K496" s="412"/>
      <c r="L496" s="410"/>
      <c r="M496" s="413"/>
      <c r="N496" s="410" t="str">
        <f t="shared" si="12"/>
        <v/>
      </c>
      <c r="O496" s="411"/>
      <c r="P496" s="410" t="str">
        <f t="shared" si="13"/>
        <v/>
      </c>
      <c r="Q496" s="411"/>
      <c r="R496" s="410" t="str">
        <f t="shared" si="14"/>
        <v/>
      </c>
      <c r="S496" s="411"/>
      <c r="T496" s="383" t="str">
        <f t="shared" si="8"/>
        <v/>
      </c>
      <c r="U496" s="384"/>
      <c r="V496" s="62"/>
    </row>
    <row r="497" spans="1:30" ht="24.75" customHeight="1">
      <c r="A497" s="62"/>
      <c r="B497" s="408"/>
      <c r="C497" s="423"/>
      <c r="D497" s="392" t="s">
        <v>396</v>
      </c>
      <c r="E497" s="361"/>
      <c r="F497" s="361"/>
      <c r="G497" s="393"/>
      <c r="H497" s="410" t="str">
        <f>IF(ghg_y2=list_by3,Lists!O8,"")</f>
        <v/>
      </c>
      <c r="I497" s="411"/>
      <c r="J497" s="403" t="str">
        <f t="shared" si="7"/>
        <v/>
      </c>
      <c r="K497" s="412"/>
      <c r="L497" s="410"/>
      <c r="M497" s="413"/>
      <c r="N497" s="410" t="str">
        <f t="shared" si="12"/>
        <v/>
      </c>
      <c r="O497" s="411"/>
      <c r="P497" s="410" t="str">
        <f t="shared" si="13"/>
        <v/>
      </c>
      <c r="Q497" s="411"/>
      <c r="R497" s="410" t="str">
        <f t="shared" si="14"/>
        <v/>
      </c>
      <c r="S497" s="411"/>
      <c r="T497" s="383" t="str">
        <f t="shared" si="8"/>
        <v/>
      </c>
      <c r="U497" s="384"/>
      <c r="V497" s="62"/>
    </row>
    <row r="498" spans="1:30" ht="24.75" customHeight="1">
      <c r="A498" s="62"/>
      <c r="B498" s="408"/>
      <c r="C498" s="423"/>
      <c r="D498" s="392" t="s">
        <v>397</v>
      </c>
      <c r="E498" s="361"/>
      <c r="F498" s="361"/>
      <c r="G498" s="393"/>
      <c r="H498" s="410" t="str">
        <f>IF(ghg_y2=list_by3,Lists!O9,"")</f>
        <v/>
      </c>
      <c r="I498" s="411"/>
      <c r="J498" s="403" t="str">
        <f t="shared" si="7"/>
        <v/>
      </c>
      <c r="K498" s="412"/>
      <c r="L498" s="410"/>
      <c r="M498" s="413"/>
      <c r="N498" s="410" t="str">
        <f t="shared" si="12"/>
        <v/>
      </c>
      <c r="O498" s="411"/>
      <c r="P498" s="410" t="str">
        <f t="shared" si="13"/>
        <v/>
      </c>
      <c r="Q498" s="411"/>
      <c r="R498" s="410" t="str">
        <f t="shared" si="14"/>
        <v/>
      </c>
      <c r="S498" s="411"/>
      <c r="T498" s="383" t="str">
        <f t="shared" si="8"/>
        <v/>
      </c>
      <c r="U498" s="384"/>
      <c r="V498" s="62"/>
      <c r="W498" s="57"/>
      <c r="X498" s="663"/>
      <c r="Y498" s="664"/>
      <c r="Z498" s="664"/>
      <c r="AA498" s="664"/>
      <c r="AB498" s="665"/>
      <c r="AC498" s="666"/>
      <c r="AD498" s="667"/>
    </row>
    <row r="499" spans="1:30" ht="24.75" customHeight="1">
      <c r="A499" s="62"/>
      <c r="B499" s="408"/>
      <c r="C499" s="423"/>
      <c r="D499" s="392" t="s">
        <v>398</v>
      </c>
      <c r="E499" s="361"/>
      <c r="F499" s="361"/>
      <c r="G499" s="393"/>
      <c r="H499" s="410" t="str">
        <f>IF(ghg_y2=list_by3,Lists!O10,"")</f>
        <v/>
      </c>
      <c r="I499" s="411"/>
      <c r="J499" s="403" t="str">
        <f t="shared" si="7"/>
        <v/>
      </c>
      <c r="K499" s="412"/>
      <c r="L499" s="410"/>
      <c r="M499" s="413"/>
      <c r="N499" s="410" t="str">
        <f t="shared" si="12"/>
        <v/>
      </c>
      <c r="O499" s="411"/>
      <c r="P499" s="410" t="str">
        <f t="shared" si="13"/>
        <v/>
      </c>
      <c r="Q499" s="411"/>
      <c r="R499" s="410" t="str">
        <f t="shared" si="14"/>
        <v/>
      </c>
      <c r="S499" s="411"/>
      <c r="T499" s="383" t="str">
        <f t="shared" si="8"/>
        <v/>
      </c>
      <c r="U499" s="384"/>
      <c r="V499" s="62"/>
    </row>
    <row r="500" spans="1:30" ht="24.75" customHeight="1">
      <c r="A500" s="62"/>
      <c r="B500" s="408"/>
      <c r="C500" s="423"/>
      <c r="D500" s="392" t="s">
        <v>399</v>
      </c>
      <c r="E500" s="361"/>
      <c r="F500" s="361"/>
      <c r="G500" s="393"/>
      <c r="H500" s="410" t="str">
        <f>IF(ghg_y2=list_by3,Lists!O11,"")</f>
        <v/>
      </c>
      <c r="I500" s="411"/>
      <c r="J500" s="403" t="str">
        <f t="shared" si="7"/>
        <v/>
      </c>
      <c r="K500" s="412"/>
      <c r="L500" s="410"/>
      <c r="M500" s="413"/>
      <c r="N500" s="410" t="str">
        <f t="shared" si="12"/>
        <v/>
      </c>
      <c r="O500" s="411"/>
      <c r="P500" s="410" t="str">
        <f t="shared" si="13"/>
        <v/>
      </c>
      <c r="Q500" s="411"/>
      <c r="R500" s="410" t="str">
        <f t="shared" si="14"/>
        <v/>
      </c>
      <c r="S500" s="411"/>
      <c r="T500" s="383" t="str">
        <f t="shared" si="8"/>
        <v/>
      </c>
      <c r="U500" s="384"/>
      <c r="V500" s="62"/>
    </row>
    <row r="501" spans="1:30" ht="24.75" customHeight="1">
      <c r="A501" s="62"/>
      <c r="B501" s="408"/>
      <c r="C501" s="423"/>
      <c r="D501" s="392" t="s">
        <v>400</v>
      </c>
      <c r="E501" s="361"/>
      <c r="F501" s="361"/>
      <c r="G501" s="393"/>
      <c r="H501" s="410" t="str">
        <f>IF(ghg_y2=list_by3,Lists!O12,"")</f>
        <v/>
      </c>
      <c r="I501" s="411"/>
      <c r="J501" s="403" t="str">
        <f t="shared" si="7"/>
        <v/>
      </c>
      <c r="K501" s="412"/>
      <c r="L501" s="410"/>
      <c r="M501" s="413"/>
      <c r="N501" s="410" t="str">
        <f t="shared" si="12"/>
        <v/>
      </c>
      <c r="O501" s="411"/>
      <c r="P501" s="410" t="str">
        <f t="shared" si="13"/>
        <v/>
      </c>
      <c r="Q501" s="411"/>
      <c r="R501" s="410" t="str">
        <f t="shared" si="14"/>
        <v/>
      </c>
      <c r="S501" s="411"/>
      <c r="T501" s="383" t="str">
        <f t="shared" si="8"/>
        <v/>
      </c>
      <c r="U501" s="384"/>
      <c r="V501" s="62"/>
    </row>
    <row r="502" spans="1:30" ht="24.75" customHeight="1">
      <c r="A502" s="62"/>
      <c r="B502" s="408"/>
      <c r="C502" s="423"/>
      <c r="D502" s="392" t="s">
        <v>401</v>
      </c>
      <c r="E502" s="361"/>
      <c r="F502" s="361"/>
      <c r="G502" s="393"/>
      <c r="H502" s="410" t="str">
        <f>IF(ghg_y2=list_by3,Lists!O13,"")</f>
        <v/>
      </c>
      <c r="I502" s="411"/>
      <c r="J502" s="403" t="str">
        <f t="shared" si="7"/>
        <v/>
      </c>
      <c r="K502" s="412"/>
      <c r="L502" s="410"/>
      <c r="M502" s="413"/>
      <c r="N502" s="410" t="str">
        <f t="shared" si="12"/>
        <v/>
      </c>
      <c r="O502" s="411"/>
      <c r="P502" s="410" t="str">
        <f t="shared" si="13"/>
        <v/>
      </c>
      <c r="Q502" s="411"/>
      <c r="R502" s="410" t="str">
        <f t="shared" si="14"/>
        <v/>
      </c>
      <c r="S502" s="411"/>
      <c r="T502" s="383" t="str">
        <f t="shared" si="8"/>
        <v/>
      </c>
      <c r="U502" s="384"/>
      <c r="V502" s="62"/>
    </row>
    <row r="503" spans="1:30" ht="24.75" customHeight="1">
      <c r="A503" s="62"/>
      <c r="B503" s="408"/>
      <c r="C503" s="423"/>
      <c r="D503" s="392" t="s">
        <v>402</v>
      </c>
      <c r="E503" s="361"/>
      <c r="F503" s="361"/>
      <c r="G503" s="393"/>
      <c r="H503" s="410" t="str">
        <f>IF(ghg_y2=list_by3,Lists!O14,"")</f>
        <v/>
      </c>
      <c r="I503" s="411"/>
      <c r="J503" s="403" t="str">
        <f t="shared" si="7"/>
        <v/>
      </c>
      <c r="K503" s="412"/>
      <c r="L503" s="410"/>
      <c r="M503" s="413"/>
      <c r="N503" s="410" t="str">
        <f t="shared" si="12"/>
        <v/>
      </c>
      <c r="O503" s="411"/>
      <c r="P503" s="410" t="str">
        <f t="shared" si="13"/>
        <v/>
      </c>
      <c r="Q503" s="411"/>
      <c r="R503" s="410" t="str">
        <f t="shared" si="14"/>
        <v/>
      </c>
      <c r="S503" s="411"/>
      <c r="T503" s="383" t="str">
        <f t="shared" si="8"/>
        <v/>
      </c>
      <c r="U503" s="384"/>
      <c r="V503" s="62"/>
    </row>
    <row r="504" spans="1:30" ht="24.75" customHeight="1">
      <c r="A504" s="62"/>
      <c r="B504" s="408"/>
      <c r="C504" s="423"/>
      <c r="D504" s="392" t="s">
        <v>403</v>
      </c>
      <c r="E504" s="361"/>
      <c r="F504" s="361"/>
      <c r="G504" s="393"/>
      <c r="H504" s="410" t="str">
        <f>IF(ghg_y2=list_by3,Lists!O15,"")</f>
        <v/>
      </c>
      <c r="I504" s="411"/>
      <c r="J504" s="403" t="str">
        <f t="shared" si="7"/>
        <v/>
      </c>
      <c r="K504" s="412"/>
      <c r="L504" s="410"/>
      <c r="M504" s="413"/>
      <c r="N504" s="410" t="str">
        <f t="shared" si="12"/>
        <v/>
      </c>
      <c r="O504" s="411"/>
      <c r="P504" s="410" t="str">
        <f t="shared" si="13"/>
        <v/>
      </c>
      <c r="Q504" s="411"/>
      <c r="R504" s="410" t="str">
        <f t="shared" si="14"/>
        <v/>
      </c>
      <c r="S504" s="411"/>
      <c r="T504" s="383" t="str">
        <f t="shared" si="8"/>
        <v/>
      </c>
      <c r="U504" s="384"/>
      <c r="V504" s="62"/>
    </row>
    <row r="505" spans="1:30" ht="24.75" customHeight="1">
      <c r="A505" s="62"/>
      <c r="B505" s="408"/>
      <c r="C505" s="423"/>
      <c r="D505" s="392" t="s">
        <v>404</v>
      </c>
      <c r="E505" s="361"/>
      <c r="F505" s="361"/>
      <c r="G505" s="393"/>
      <c r="H505" s="410" t="str">
        <f>IF(ghg_y2=list_by3,Lists!O16,"")</f>
        <v/>
      </c>
      <c r="I505" s="411"/>
      <c r="J505" s="403" t="str">
        <f t="shared" si="7"/>
        <v/>
      </c>
      <c r="K505" s="412"/>
      <c r="L505" s="410"/>
      <c r="M505" s="413"/>
      <c r="N505" s="410" t="str">
        <f t="shared" si="12"/>
        <v/>
      </c>
      <c r="O505" s="411"/>
      <c r="P505" s="410" t="str">
        <f t="shared" si="13"/>
        <v/>
      </c>
      <c r="Q505" s="411"/>
      <c r="R505" s="410" t="str">
        <f t="shared" si="14"/>
        <v/>
      </c>
      <c r="S505" s="411"/>
      <c r="T505" s="383" t="str">
        <f t="shared" si="8"/>
        <v/>
      </c>
      <c r="U505" s="384"/>
      <c r="V505" s="62"/>
    </row>
    <row r="506" spans="1:30" ht="24.75" customHeight="1">
      <c r="A506" s="62"/>
      <c r="B506" s="408"/>
      <c r="C506" s="423"/>
      <c r="D506" s="392" t="s">
        <v>405</v>
      </c>
      <c r="E506" s="361"/>
      <c r="F506" s="361"/>
      <c r="G506" s="393"/>
      <c r="H506" s="410" t="str">
        <f>IF(ghg_y2=list_by3,Lists!O17,"")</f>
        <v/>
      </c>
      <c r="I506" s="411"/>
      <c r="J506" s="403" t="str">
        <f t="shared" si="7"/>
        <v/>
      </c>
      <c r="K506" s="412"/>
      <c r="L506" s="410"/>
      <c r="M506" s="413"/>
      <c r="N506" s="410" t="str">
        <f t="shared" si="12"/>
        <v/>
      </c>
      <c r="O506" s="411"/>
      <c r="P506" s="410" t="str">
        <f t="shared" si="13"/>
        <v/>
      </c>
      <c r="Q506" s="411"/>
      <c r="R506" s="410" t="str">
        <f t="shared" si="14"/>
        <v/>
      </c>
      <c r="S506" s="411"/>
      <c r="T506" s="383" t="str">
        <f t="shared" si="8"/>
        <v/>
      </c>
      <c r="U506" s="384"/>
      <c r="V506" s="62"/>
    </row>
    <row r="507" spans="1:30" ht="24.75" customHeight="1">
      <c r="A507" s="62"/>
      <c r="B507" s="408"/>
      <c r="C507" s="423"/>
      <c r="D507" s="392" t="s">
        <v>406</v>
      </c>
      <c r="E507" s="361"/>
      <c r="F507" s="361"/>
      <c r="G507" s="393"/>
      <c r="H507" s="410" t="str">
        <f>IF(ghg_y2=list_by3,Lists!O18,"")</f>
        <v/>
      </c>
      <c r="I507" s="411"/>
      <c r="J507" s="403" t="str">
        <f t="shared" si="7"/>
        <v/>
      </c>
      <c r="K507" s="412"/>
      <c r="L507" s="410"/>
      <c r="M507" s="413"/>
      <c r="N507" s="410" t="str">
        <f t="shared" si="12"/>
        <v/>
      </c>
      <c r="O507" s="411"/>
      <c r="P507" s="410" t="str">
        <f t="shared" si="13"/>
        <v/>
      </c>
      <c r="Q507" s="411"/>
      <c r="R507" s="410" t="str">
        <f t="shared" si="14"/>
        <v/>
      </c>
      <c r="S507" s="411"/>
      <c r="T507" s="383" t="str">
        <f t="shared" si="8"/>
        <v/>
      </c>
      <c r="U507" s="384"/>
      <c r="V507" s="62"/>
    </row>
    <row r="508" spans="1:30" ht="25.5" customHeight="1">
      <c r="A508" s="78"/>
      <c r="B508" s="409"/>
      <c r="C508" s="424"/>
      <c r="D508" s="392" t="s">
        <v>407</v>
      </c>
      <c r="E508" s="361"/>
      <c r="F508" s="361"/>
      <c r="G508" s="393"/>
      <c r="H508" s="410" t="str">
        <f>IF(ghg_y2=list_by3,Lists!O19,"")</f>
        <v/>
      </c>
      <c r="I508" s="411"/>
      <c r="J508" s="403" t="str">
        <f t="shared" si="7"/>
        <v/>
      </c>
      <c r="K508" s="412"/>
      <c r="L508" s="410"/>
      <c r="M508" s="413"/>
      <c r="N508" s="410" t="str">
        <f t="shared" si="12"/>
        <v/>
      </c>
      <c r="O508" s="411"/>
      <c r="P508" s="410" t="str">
        <f t="shared" si="13"/>
        <v/>
      </c>
      <c r="Q508" s="411"/>
      <c r="R508" s="410" t="str">
        <f t="shared" si="14"/>
        <v/>
      </c>
      <c r="S508" s="411"/>
      <c r="T508" s="383" t="str">
        <f t="shared" si="8"/>
        <v/>
      </c>
      <c r="U508" s="384"/>
      <c r="V508" s="78"/>
    </row>
    <row r="509" spans="1:30" ht="40.25" customHeight="1" thickBot="1">
      <c r="A509" s="389" t="s">
        <v>446</v>
      </c>
      <c r="B509" s="388"/>
      <c r="C509" s="388"/>
      <c r="D509" s="388"/>
      <c r="E509" s="388"/>
      <c r="F509" s="388"/>
      <c r="G509" s="388"/>
      <c r="H509" s="388"/>
      <c r="I509" s="388"/>
      <c r="J509" s="388"/>
      <c r="K509" s="388"/>
      <c r="L509" s="388"/>
      <c r="M509" s="388"/>
      <c r="N509" s="388"/>
      <c r="O509" s="388"/>
      <c r="P509" s="388"/>
      <c r="Q509" s="388"/>
      <c r="R509" s="388"/>
      <c r="S509" s="388"/>
      <c r="T509" s="388"/>
      <c r="U509" s="388"/>
      <c r="V509" s="388"/>
    </row>
    <row r="510" spans="1:30" ht="24.75" customHeight="1">
      <c r="A510" s="93"/>
      <c r="B510" s="57"/>
      <c r="C510" s="418" t="s">
        <v>16</v>
      </c>
      <c r="D510" s="419"/>
      <c r="E510" s="419"/>
      <c r="F510" s="419"/>
      <c r="G510" s="420"/>
      <c r="H510" s="557" t="str">
        <f>IFERROR(SMALL(list_ghg_years,3),"")</f>
        <v/>
      </c>
      <c r="I510" s="558"/>
      <c r="J510" s="94"/>
      <c r="K510" s="94"/>
      <c r="L510" s="94"/>
      <c r="M510" s="94"/>
      <c r="N510" s="57"/>
      <c r="O510" s="57"/>
      <c r="P510" s="57"/>
      <c r="Q510" s="57"/>
      <c r="R510" s="57"/>
      <c r="S510" s="57"/>
      <c r="T510" s="57"/>
      <c r="U510" s="57"/>
      <c r="V510" s="68"/>
    </row>
    <row r="511" spans="1:30" ht="30" customHeight="1">
      <c r="A511" s="62"/>
      <c r="B511" s="407"/>
      <c r="C511" s="421" t="s">
        <v>384</v>
      </c>
      <c r="D511" s="361"/>
      <c r="E511" s="361"/>
      <c r="F511" s="361"/>
      <c r="G511" s="393"/>
      <c r="H511" s="421" t="s">
        <v>442</v>
      </c>
      <c r="I511" s="393"/>
      <c r="J511" s="421" t="s">
        <v>443</v>
      </c>
      <c r="K511" s="393"/>
      <c r="L511" s="421" t="s">
        <v>444</v>
      </c>
      <c r="M511" s="393"/>
      <c r="N511" s="421" t="s">
        <v>433</v>
      </c>
      <c r="O511" s="393"/>
      <c r="P511" s="421" t="s">
        <v>434</v>
      </c>
      <c r="Q511" s="393"/>
      <c r="R511" s="421" t="s">
        <v>1141</v>
      </c>
      <c r="S511" s="393"/>
      <c r="T511" s="421" t="s">
        <v>1163</v>
      </c>
      <c r="U511" s="393"/>
      <c r="V511" s="62"/>
    </row>
    <row r="512" spans="1:30" ht="24.75" customHeight="1">
      <c r="A512" s="62"/>
      <c r="B512" s="408"/>
      <c r="C512" s="422" t="s">
        <v>388</v>
      </c>
      <c r="D512" s="392" t="s">
        <v>389</v>
      </c>
      <c r="E512" s="361"/>
      <c r="F512" s="361"/>
      <c r="G512" s="393"/>
      <c r="H512" s="410" t="str">
        <f>IF(ghg_y3=list_by12,Lists!O2,"")</f>
        <v/>
      </c>
      <c r="I512" s="411"/>
      <c r="J512" s="403" t="str">
        <f t="shared" ref="J512:J529" si="15">IF(ghg_y3&lt;&gt;"",H389+H412,"")</f>
        <v/>
      </c>
      <c r="K512" s="412"/>
      <c r="L512" s="550" t="s">
        <v>29</v>
      </c>
      <c r="M512" s="551"/>
      <c r="N512" s="410" t="str">
        <f>IF($H$433="Yes",IF($H$510=$E$443,H444,""),"")</f>
        <v/>
      </c>
      <c r="O512" s="552"/>
      <c r="P512" s="410" t="str">
        <f>IF($H$433="Yes",IF($H$510=$E$443,J444,""),"")</f>
        <v/>
      </c>
      <c r="Q512" s="552"/>
      <c r="R512" s="410" t="str">
        <f>IF($H$433="Yes",IF($H$510=$E$443,L444,""),"")</f>
        <v/>
      </c>
      <c r="S512" s="552"/>
      <c r="T512" s="383" t="str">
        <f t="shared" ref="T512:T529" si="16">IFERROR(N512-P512,"")</f>
        <v/>
      </c>
      <c r="U512" s="384"/>
      <c r="V512" s="62"/>
    </row>
    <row r="513" spans="1:22" ht="24.75" customHeight="1">
      <c r="A513" s="62"/>
      <c r="B513" s="408"/>
      <c r="C513" s="423"/>
      <c r="D513" s="392" t="s">
        <v>390</v>
      </c>
      <c r="E513" s="361"/>
      <c r="F513" s="361"/>
      <c r="G513" s="393"/>
      <c r="H513" s="410" t="str">
        <f>IF(ghg_y3=list_by12,Lists!O3,"")</f>
        <v/>
      </c>
      <c r="I513" s="411"/>
      <c r="J513" s="403" t="str">
        <f t="shared" si="15"/>
        <v/>
      </c>
      <c r="K513" s="412"/>
      <c r="L513" s="550" t="s">
        <v>29</v>
      </c>
      <c r="M513" s="551"/>
      <c r="N513" s="410" t="str">
        <f t="shared" ref="N513:N514" si="17">IF($H$433="Yes",IF($H$510=$E$443,H445,""),"")</f>
        <v/>
      </c>
      <c r="O513" s="552"/>
      <c r="P513" s="410" t="str">
        <f t="shared" ref="P513:P514" si="18">IF($H$433="Yes",IF($H$510=$E$443,J445,""),"")</f>
        <v/>
      </c>
      <c r="Q513" s="552"/>
      <c r="R513" s="410" t="str">
        <f t="shared" ref="R513:R514" si="19">IF($H$433="Yes",IF($H$510=$E$443,L445,""),"")</f>
        <v/>
      </c>
      <c r="S513" s="552"/>
      <c r="T513" s="383" t="str">
        <f t="shared" si="16"/>
        <v/>
      </c>
      <c r="U513" s="384"/>
      <c r="V513" s="62"/>
    </row>
    <row r="514" spans="1:22" ht="24.75" customHeight="1">
      <c r="A514" s="62"/>
      <c r="B514" s="408"/>
      <c r="C514" s="424"/>
      <c r="D514" s="392" t="s">
        <v>391</v>
      </c>
      <c r="E514" s="361"/>
      <c r="F514" s="361"/>
      <c r="G514" s="393"/>
      <c r="H514" s="410" t="str">
        <f>IF(ghg_y3=list_by12,Lists!O4,"")</f>
        <v/>
      </c>
      <c r="I514" s="411"/>
      <c r="J514" s="403" t="str">
        <f t="shared" si="15"/>
        <v/>
      </c>
      <c r="K514" s="412"/>
      <c r="L514" s="550" t="s">
        <v>29</v>
      </c>
      <c r="M514" s="551"/>
      <c r="N514" s="410" t="str">
        <f t="shared" si="17"/>
        <v/>
      </c>
      <c r="O514" s="552"/>
      <c r="P514" s="410" t="str">
        <f t="shared" si="18"/>
        <v/>
      </c>
      <c r="Q514" s="552"/>
      <c r="R514" s="410" t="str">
        <f t="shared" si="19"/>
        <v/>
      </c>
      <c r="S514" s="552"/>
      <c r="T514" s="383" t="str">
        <f t="shared" si="16"/>
        <v/>
      </c>
      <c r="U514" s="384"/>
      <c r="V514" s="62"/>
    </row>
    <row r="515" spans="1:22" ht="24.75" customHeight="1">
      <c r="A515" s="62"/>
      <c r="B515" s="408"/>
      <c r="C515" s="422" t="s">
        <v>392</v>
      </c>
      <c r="D515" s="392" t="s">
        <v>393</v>
      </c>
      <c r="E515" s="361"/>
      <c r="F515" s="361"/>
      <c r="G515" s="393"/>
      <c r="H515" s="410" t="str">
        <f>IF(ghg_y3=list_by3,Lists!O5,"")</f>
        <v/>
      </c>
      <c r="I515" s="411"/>
      <c r="J515" s="403" t="str">
        <f t="shared" si="15"/>
        <v/>
      </c>
      <c r="K515" s="412"/>
      <c r="L515" s="410"/>
      <c r="M515" s="413"/>
      <c r="N515" s="410" t="str">
        <f>IF($H$433="Yes",IF($H$510=$E$447,H470,""),"")</f>
        <v/>
      </c>
      <c r="O515" s="411"/>
      <c r="P515" s="410" t="str">
        <f>IF($H$433="Yes",IF($H$510=$E$447,J470,""),"")</f>
        <v/>
      </c>
      <c r="Q515" s="411"/>
      <c r="R515" s="410" t="str">
        <f>IF($H$433="Yes",IF($H$510=$E$447,L470,""),"")</f>
        <v/>
      </c>
      <c r="S515" s="411"/>
      <c r="T515" s="383" t="str">
        <f t="shared" si="16"/>
        <v/>
      </c>
      <c r="U515" s="384"/>
      <c r="V515" s="62"/>
    </row>
    <row r="516" spans="1:22" ht="24.75" customHeight="1">
      <c r="A516" s="62"/>
      <c r="B516" s="408"/>
      <c r="C516" s="423"/>
      <c r="D516" s="392" t="s">
        <v>394</v>
      </c>
      <c r="E516" s="361"/>
      <c r="F516" s="361"/>
      <c r="G516" s="393"/>
      <c r="H516" s="410" t="str">
        <f>IF(ghg_y3=list_by3,Lists!O6,"")</f>
        <v/>
      </c>
      <c r="I516" s="411"/>
      <c r="J516" s="403" t="str">
        <f t="shared" si="15"/>
        <v/>
      </c>
      <c r="K516" s="412"/>
      <c r="L516" s="410"/>
      <c r="M516" s="413"/>
      <c r="N516" s="410" t="str">
        <f t="shared" ref="N516:N529" si="20">IF($H$433="Yes",IF($H$510=$E$447,H471,""),"")</f>
        <v/>
      </c>
      <c r="O516" s="411"/>
      <c r="P516" s="410" t="str">
        <f t="shared" ref="P516:P529" si="21">IF($H$433="Yes",IF($H$510=$E$447,J471,""),"")</f>
        <v/>
      </c>
      <c r="Q516" s="411"/>
      <c r="R516" s="410" t="str">
        <f t="shared" ref="R516:R529" si="22">IF($H$433="Yes",IF($H$510=$E$447,L471,""),"")</f>
        <v/>
      </c>
      <c r="S516" s="411"/>
      <c r="T516" s="383" t="str">
        <f t="shared" si="16"/>
        <v/>
      </c>
      <c r="U516" s="384"/>
      <c r="V516" s="62"/>
    </row>
    <row r="517" spans="1:22" ht="24.75" customHeight="1">
      <c r="A517" s="62"/>
      <c r="B517" s="408"/>
      <c r="C517" s="423"/>
      <c r="D517" s="392" t="s">
        <v>395</v>
      </c>
      <c r="E517" s="361"/>
      <c r="F517" s="361"/>
      <c r="G517" s="393"/>
      <c r="H517" s="410" t="str">
        <f>IF(ghg_y3=list_by3,Lists!O7,"")</f>
        <v/>
      </c>
      <c r="I517" s="411"/>
      <c r="J517" s="403" t="str">
        <f t="shared" si="15"/>
        <v/>
      </c>
      <c r="K517" s="412"/>
      <c r="L517" s="410"/>
      <c r="M517" s="413"/>
      <c r="N517" s="410" t="str">
        <f t="shared" si="20"/>
        <v/>
      </c>
      <c r="O517" s="411"/>
      <c r="P517" s="410" t="str">
        <f t="shared" si="21"/>
        <v/>
      </c>
      <c r="Q517" s="411"/>
      <c r="R517" s="410" t="str">
        <f t="shared" si="22"/>
        <v/>
      </c>
      <c r="S517" s="411"/>
      <c r="T517" s="383" t="str">
        <f t="shared" si="16"/>
        <v/>
      </c>
      <c r="U517" s="384"/>
      <c r="V517" s="62"/>
    </row>
    <row r="518" spans="1:22" ht="24.75" customHeight="1">
      <c r="A518" s="62"/>
      <c r="B518" s="408"/>
      <c r="C518" s="423"/>
      <c r="D518" s="392" t="s">
        <v>396</v>
      </c>
      <c r="E518" s="361"/>
      <c r="F518" s="361"/>
      <c r="G518" s="393"/>
      <c r="H518" s="410" t="str">
        <f>IF(ghg_y3=list_by3,Lists!O8,"")</f>
        <v/>
      </c>
      <c r="I518" s="411"/>
      <c r="J518" s="403" t="str">
        <f t="shared" si="15"/>
        <v/>
      </c>
      <c r="K518" s="412"/>
      <c r="L518" s="410"/>
      <c r="M518" s="413"/>
      <c r="N518" s="410" t="str">
        <f t="shared" si="20"/>
        <v/>
      </c>
      <c r="O518" s="411"/>
      <c r="P518" s="410" t="str">
        <f t="shared" si="21"/>
        <v/>
      </c>
      <c r="Q518" s="411"/>
      <c r="R518" s="410" t="str">
        <f t="shared" si="22"/>
        <v/>
      </c>
      <c r="S518" s="411"/>
      <c r="T518" s="383" t="str">
        <f t="shared" si="16"/>
        <v/>
      </c>
      <c r="U518" s="384"/>
      <c r="V518" s="62"/>
    </row>
    <row r="519" spans="1:22" ht="24.75" customHeight="1">
      <c r="A519" s="62"/>
      <c r="B519" s="408"/>
      <c r="C519" s="423"/>
      <c r="D519" s="392" t="s">
        <v>397</v>
      </c>
      <c r="E519" s="361"/>
      <c r="F519" s="361"/>
      <c r="G519" s="393"/>
      <c r="H519" s="410" t="str">
        <f>IF(ghg_y3=list_by3,Lists!O9,"")</f>
        <v/>
      </c>
      <c r="I519" s="411"/>
      <c r="J519" s="403" t="str">
        <f t="shared" si="15"/>
        <v/>
      </c>
      <c r="K519" s="412"/>
      <c r="L519" s="410"/>
      <c r="M519" s="413"/>
      <c r="N519" s="410" t="str">
        <f t="shared" si="20"/>
        <v/>
      </c>
      <c r="O519" s="411"/>
      <c r="P519" s="410" t="str">
        <f t="shared" si="21"/>
        <v/>
      </c>
      <c r="Q519" s="411"/>
      <c r="R519" s="410" t="str">
        <f t="shared" si="22"/>
        <v/>
      </c>
      <c r="S519" s="411"/>
      <c r="T519" s="383" t="str">
        <f t="shared" si="16"/>
        <v/>
      </c>
      <c r="U519" s="384"/>
      <c r="V519" s="62"/>
    </row>
    <row r="520" spans="1:22" ht="24.75" customHeight="1">
      <c r="A520" s="62"/>
      <c r="B520" s="408"/>
      <c r="C520" s="423"/>
      <c r="D520" s="392" t="s">
        <v>398</v>
      </c>
      <c r="E520" s="361"/>
      <c r="F520" s="361"/>
      <c r="G520" s="393"/>
      <c r="H520" s="410" t="str">
        <f>IF(ghg_y3=list_by3,Lists!O10,"")</f>
        <v/>
      </c>
      <c r="I520" s="411"/>
      <c r="J520" s="403" t="str">
        <f t="shared" si="15"/>
        <v/>
      </c>
      <c r="K520" s="412"/>
      <c r="L520" s="410"/>
      <c r="M520" s="413"/>
      <c r="N520" s="410" t="str">
        <f t="shared" si="20"/>
        <v/>
      </c>
      <c r="O520" s="411"/>
      <c r="P520" s="410" t="str">
        <f t="shared" si="21"/>
        <v/>
      </c>
      <c r="Q520" s="411"/>
      <c r="R520" s="410" t="str">
        <f t="shared" si="22"/>
        <v/>
      </c>
      <c r="S520" s="411"/>
      <c r="T520" s="383" t="str">
        <f t="shared" si="16"/>
        <v/>
      </c>
      <c r="U520" s="384"/>
      <c r="V520" s="62"/>
    </row>
    <row r="521" spans="1:22" ht="24.75" customHeight="1">
      <c r="A521" s="62"/>
      <c r="B521" s="408"/>
      <c r="C521" s="423"/>
      <c r="D521" s="392" t="s">
        <v>399</v>
      </c>
      <c r="E521" s="361"/>
      <c r="F521" s="361"/>
      <c r="G521" s="393"/>
      <c r="H521" s="410" t="str">
        <f>IF(ghg_y3=list_by3,Lists!O11,"")</f>
        <v/>
      </c>
      <c r="I521" s="411"/>
      <c r="J521" s="403" t="str">
        <f t="shared" si="15"/>
        <v/>
      </c>
      <c r="K521" s="412"/>
      <c r="L521" s="410"/>
      <c r="M521" s="413"/>
      <c r="N521" s="410" t="str">
        <f t="shared" si="20"/>
        <v/>
      </c>
      <c r="O521" s="411"/>
      <c r="P521" s="410" t="str">
        <f t="shared" si="21"/>
        <v/>
      </c>
      <c r="Q521" s="411"/>
      <c r="R521" s="410" t="str">
        <f t="shared" si="22"/>
        <v/>
      </c>
      <c r="S521" s="411"/>
      <c r="T521" s="383" t="str">
        <f t="shared" si="16"/>
        <v/>
      </c>
      <c r="U521" s="384"/>
      <c r="V521" s="62"/>
    </row>
    <row r="522" spans="1:22" ht="24.75" customHeight="1">
      <c r="A522" s="62"/>
      <c r="B522" s="408"/>
      <c r="C522" s="423"/>
      <c r="D522" s="392" t="s">
        <v>400</v>
      </c>
      <c r="E522" s="361"/>
      <c r="F522" s="361"/>
      <c r="G522" s="393"/>
      <c r="H522" s="410" t="str">
        <f>IF(ghg_y3=list_by3,Lists!O12,"")</f>
        <v/>
      </c>
      <c r="I522" s="411"/>
      <c r="J522" s="403" t="str">
        <f t="shared" si="15"/>
        <v/>
      </c>
      <c r="K522" s="412"/>
      <c r="L522" s="410"/>
      <c r="M522" s="413"/>
      <c r="N522" s="410" t="str">
        <f t="shared" si="20"/>
        <v/>
      </c>
      <c r="O522" s="411"/>
      <c r="P522" s="410" t="str">
        <f t="shared" si="21"/>
        <v/>
      </c>
      <c r="Q522" s="411"/>
      <c r="R522" s="410" t="str">
        <f t="shared" si="22"/>
        <v/>
      </c>
      <c r="S522" s="411"/>
      <c r="T522" s="383" t="str">
        <f t="shared" si="16"/>
        <v/>
      </c>
      <c r="U522" s="384"/>
      <c r="V522" s="62"/>
    </row>
    <row r="523" spans="1:22" ht="24.75" customHeight="1">
      <c r="A523" s="62"/>
      <c r="B523" s="408"/>
      <c r="C523" s="423"/>
      <c r="D523" s="392" t="s">
        <v>401</v>
      </c>
      <c r="E523" s="361"/>
      <c r="F523" s="361"/>
      <c r="G523" s="393"/>
      <c r="H523" s="410" t="str">
        <f>IF(ghg_y3=list_by3,Lists!O13,"")</f>
        <v/>
      </c>
      <c r="I523" s="411"/>
      <c r="J523" s="403" t="str">
        <f t="shared" si="15"/>
        <v/>
      </c>
      <c r="K523" s="412"/>
      <c r="L523" s="410"/>
      <c r="M523" s="413"/>
      <c r="N523" s="410" t="str">
        <f t="shared" si="20"/>
        <v/>
      </c>
      <c r="O523" s="411"/>
      <c r="P523" s="410" t="str">
        <f t="shared" si="21"/>
        <v/>
      </c>
      <c r="Q523" s="411"/>
      <c r="R523" s="410" t="str">
        <f t="shared" si="22"/>
        <v/>
      </c>
      <c r="S523" s="411"/>
      <c r="T523" s="383" t="str">
        <f t="shared" si="16"/>
        <v/>
      </c>
      <c r="U523" s="384"/>
      <c r="V523" s="62"/>
    </row>
    <row r="524" spans="1:22" ht="24.75" customHeight="1">
      <c r="A524" s="62"/>
      <c r="B524" s="408"/>
      <c r="C524" s="423"/>
      <c r="D524" s="392" t="s">
        <v>402</v>
      </c>
      <c r="E524" s="361"/>
      <c r="F524" s="361"/>
      <c r="G524" s="393"/>
      <c r="H524" s="410" t="str">
        <f>IF(ghg_y3=list_by3,Lists!O14,"")</f>
        <v/>
      </c>
      <c r="I524" s="411"/>
      <c r="J524" s="403" t="str">
        <f t="shared" si="15"/>
        <v/>
      </c>
      <c r="K524" s="412"/>
      <c r="L524" s="410"/>
      <c r="M524" s="413"/>
      <c r="N524" s="410" t="str">
        <f t="shared" si="20"/>
        <v/>
      </c>
      <c r="O524" s="411"/>
      <c r="P524" s="410" t="str">
        <f t="shared" si="21"/>
        <v/>
      </c>
      <c r="Q524" s="411"/>
      <c r="R524" s="410" t="str">
        <f t="shared" si="22"/>
        <v/>
      </c>
      <c r="S524" s="411"/>
      <c r="T524" s="383" t="str">
        <f t="shared" si="16"/>
        <v/>
      </c>
      <c r="U524" s="384"/>
      <c r="V524" s="62"/>
    </row>
    <row r="525" spans="1:22" ht="24.75" customHeight="1">
      <c r="A525" s="62"/>
      <c r="B525" s="408"/>
      <c r="C525" s="423"/>
      <c r="D525" s="392" t="s">
        <v>403</v>
      </c>
      <c r="E525" s="361"/>
      <c r="F525" s="361"/>
      <c r="G525" s="393"/>
      <c r="H525" s="410" t="str">
        <f>IF(ghg_y3=list_by3,Lists!O15,"")</f>
        <v/>
      </c>
      <c r="I525" s="411"/>
      <c r="J525" s="403" t="str">
        <f t="shared" si="15"/>
        <v/>
      </c>
      <c r="K525" s="412"/>
      <c r="L525" s="410"/>
      <c r="M525" s="413"/>
      <c r="N525" s="410" t="str">
        <f t="shared" si="20"/>
        <v/>
      </c>
      <c r="O525" s="411"/>
      <c r="P525" s="410" t="str">
        <f t="shared" si="21"/>
        <v/>
      </c>
      <c r="Q525" s="411"/>
      <c r="R525" s="410" t="str">
        <f t="shared" si="22"/>
        <v/>
      </c>
      <c r="S525" s="411"/>
      <c r="T525" s="383" t="str">
        <f t="shared" si="16"/>
        <v/>
      </c>
      <c r="U525" s="384"/>
      <c r="V525" s="62"/>
    </row>
    <row r="526" spans="1:22" ht="24.75" customHeight="1">
      <c r="A526" s="62"/>
      <c r="B526" s="408"/>
      <c r="C526" s="423"/>
      <c r="D526" s="392" t="s">
        <v>404</v>
      </c>
      <c r="E526" s="361"/>
      <c r="F526" s="361"/>
      <c r="G526" s="393"/>
      <c r="H526" s="410" t="str">
        <f>IF(ghg_y3=list_by3,Lists!O16,"")</f>
        <v/>
      </c>
      <c r="I526" s="411"/>
      <c r="J526" s="403" t="str">
        <f t="shared" si="15"/>
        <v/>
      </c>
      <c r="K526" s="412"/>
      <c r="L526" s="410"/>
      <c r="M526" s="413"/>
      <c r="N526" s="410" t="str">
        <f t="shared" si="20"/>
        <v/>
      </c>
      <c r="O526" s="411"/>
      <c r="P526" s="410" t="str">
        <f t="shared" si="21"/>
        <v/>
      </c>
      <c r="Q526" s="411"/>
      <c r="R526" s="410" t="str">
        <f t="shared" si="22"/>
        <v/>
      </c>
      <c r="S526" s="411"/>
      <c r="T526" s="383" t="str">
        <f t="shared" si="16"/>
        <v/>
      </c>
      <c r="U526" s="384"/>
      <c r="V526" s="62"/>
    </row>
    <row r="527" spans="1:22" ht="24.75" customHeight="1">
      <c r="A527" s="62"/>
      <c r="B527" s="408"/>
      <c r="C527" s="423"/>
      <c r="D527" s="392" t="s">
        <v>405</v>
      </c>
      <c r="E527" s="361"/>
      <c r="F527" s="361"/>
      <c r="G527" s="393"/>
      <c r="H527" s="410" t="str">
        <f>IF(ghg_y3=list_by3,Lists!O17,"")</f>
        <v/>
      </c>
      <c r="I527" s="411"/>
      <c r="J527" s="403" t="str">
        <f t="shared" si="15"/>
        <v/>
      </c>
      <c r="K527" s="412"/>
      <c r="L527" s="410"/>
      <c r="M527" s="413"/>
      <c r="N527" s="410" t="str">
        <f t="shared" si="20"/>
        <v/>
      </c>
      <c r="O527" s="411"/>
      <c r="P527" s="410" t="str">
        <f t="shared" si="21"/>
        <v/>
      </c>
      <c r="Q527" s="411"/>
      <c r="R527" s="410" t="str">
        <f t="shared" si="22"/>
        <v/>
      </c>
      <c r="S527" s="411"/>
      <c r="T527" s="383" t="str">
        <f t="shared" si="16"/>
        <v/>
      </c>
      <c r="U527" s="384"/>
      <c r="V527" s="62"/>
    </row>
    <row r="528" spans="1:22" ht="24.75" customHeight="1">
      <c r="A528" s="62"/>
      <c r="B528" s="408"/>
      <c r="C528" s="423"/>
      <c r="D528" s="392" t="s">
        <v>406</v>
      </c>
      <c r="E528" s="361"/>
      <c r="F528" s="361"/>
      <c r="G528" s="393"/>
      <c r="H528" s="410" t="str">
        <f>IF(ghg_y3=list_by3,Lists!O18,"")</f>
        <v/>
      </c>
      <c r="I528" s="411"/>
      <c r="J528" s="403" t="str">
        <f t="shared" si="15"/>
        <v/>
      </c>
      <c r="K528" s="412"/>
      <c r="L528" s="410"/>
      <c r="M528" s="413"/>
      <c r="N528" s="410" t="str">
        <f t="shared" si="20"/>
        <v/>
      </c>
      <c r="O528" s="411"/>
      <c r="P528" s="410" t="str">
        <f t="shared" si="21"/>
        <v/>
      </c>
      <c r="Q528" s="411"/>
      <c r="R528" s="410" t="str">
        <f t="shared" si="22"/>
        <v/>
      </c>
      <c r="S528" s="411"/>
      <c r="T528" s="383" t="str">
        <f t="shared" si="16"/>
        <v/>
      </c>
      <c r="U528" s="384"/>
      <c r="V528" s="62"/>
    </row>
    <row r="529" spans="1:22" ht="25.5" customHeight="1">
      <c r="A529" s="78"/>
      <c r="B529" s="409"/>
      <c r="C529" s="424"/>
      <c r="D529" s="392" t="s">
        <v>407</v>
      </c>
      <c r="E529" s="361"/>
      <c r="F529" s="361"/>
      <c r="G529" s="393"/>
      <c r="H529" s="410" t="str">
        <f>IF(ghg_y3=list_by3,Lists!O19,"")</f>
        <v/>
      </c>
      <c r="I529" s="411"/>
      <c r="J529" s="403" t="str">
        <f t="shared" si="15"/>
        <v/>
      </c>
      <c r="K529" s="412"/>
      <c r="L529" s="410"/>
      <c r="M529" s="413"/>
      <c r="N529" s="410" t="str">
        <f t="shared" si="20"/>
        <v/>
      </c>
      <c r="O529" s="411"/>
      <c r="P529" s="410" t="str">
        <f t="shared" si="21"/>
        <v/>
      </c>
      <c r="Q529" s="411"/>
      <c r="R529" s="410" t="str">
        <f t="shared" si="22"/>
        <v/>
      </c>
      <c r="S529" s="411"/>
      <c r="T529" s="383" t="str">
        <f t="shared" si="16"/>
        <v/>
      </c>
      <c r="U529" s="384"/>
      <c r="V529" s="78"/>
    </row>
    <row r="530" spans="1:22" ht="15.75" customHeight="1">
      <c r="A530" s="62"/>
      <c r="B530" s="79"/>
      <c r="C530" s="80"/>
      <c r="D530" s="123"/>
      <c r="E530" s="123"/>
      <c r="F530" s="123"/>
      <c r="G530" s="123"/>
      <c r="H530" s="123"/>
      <c r="I530" s="122"/>
      <c r="J530" s="121"/>
      <c r="K530" s="80"/>
      <c r="L530" s="80"/>
      <c r="M530" s="80"/>
      <c r="N530" s="80"/>
      <c r="O530" s="62"/>
      <c r="P530" s="62"/>
      <c r="Q530" s="62"/>
      <c r="R530" s="62"/>
      <c r="S530" s="62"/>
      <c r="T530" s="62"/>
      <c r="U530" s="62"/>
      <c r="V530" s="62"/>
    </row>
    <row r="531" spans="1:22" ht="15.75" hidden="1" customHeight="1">
      <c r="A531" s="62"/>
      <c r="B531" s="541"/>
      <c r="C531" s="333"/>
      <c r="D531" s="546"/>
      <c r="E531" s="547"/>
      <c r="F531" s="547"/>
      <c r="G531" s="547"/>
      <c r="H531" s="547"/>
      <c r="I531" s="548"/>
      <c r="J531" s="549"/>
      <c r="K531" s="33"/>
      <c r="L531" s="33"/>
      <c r="M531" s="33"/>
      <c r="N531" s="33"/>
      <c r="O531" s="62"/>
      <c r="P531" s="62"/>
      <c r="Q531" s="62"/>
      <c r="R531" s="62"/>
      <c r="S531" s="62"/>
      <c r="T531" s="62"/>
      <c r="U531" s="62"/>
      <c r="V531" s="62"/>
    </row>
    <row r="532" spans="1:22" ht="15" hidden="1" customHeight="1">
      <c r="A532" s="62"/>
      <c r="B532" s="541"/>
      <c r="C532" s="333"/>
      <c r="D532" s="542"/>
      <c r="E532" s="333"/>
      <c r="F532" s="333"/>
      <c r="G532" s="333"/>
      <c r="H532" s="333"/>
      <c r="I532" s="543"/>
      <c r="J532" s="333"/>
      <c r="K532" s="33"/>
      <c r="L532" s="33"/>
      <c r="M532" s="33"/>
      <c r="N532" s="33"/>
      <c r="O532" s="62"/>
      <c r="P532" s="62"/>
      <c r="Q532" s="62"/>
      <c r="R532" s="62"/>
      <c r="S532" s="62"/>
      <c r="T532" s="62"/>
      <c r="U532" s="62"/>
      <c r="V532" s="62"/>
    </row>
    <row r="533" spans="1:22" ht="15" hidden="1" customHeight="1">
      <c r="A533" s="62"/>
      <c r="B533" s="541"/>
      <c r="C533" s="333"/>
      <c r="D533" s="542"/>
      <c r="E533" s="333"/>
      <c r="F533" s="333"/>
      <c r="G533" s="333"/>
      <c r="H533" s="333"/>
      <c r="I533" s="543"/>
      <c r="J533" s="333"/>
      <c r="K533" s="33"/>
      <c r="L533" s="33"/>
      <c r="M533" s="33"/>
      <c r="N533" s="33"/>
      <c r="O533" s="62"/>
      <c r="P533" s="62"/>
      <c r="Q533" s="62"/>
      <c r="R533" s="62"/>
      <c r="S533" s="62"/>
      <c r="T533" s="62"/>
      <c r="U533" s="62"/>
      <c r="V533" s="62"/>
    </row>
    <row r="534" spans="1:22" ht="15" hidden="1" customHeight="1">
      <c r="A534" s="62"/>
      <c r="B534" s="541"/>
      <c r="C534" s="333"/>
      <c r="D534" s="542"/>
      <c r="E534" s="333"/>
      <c r="F534" s="333"/>
      <c r="G534" s="333"/>
      <c r="H534" s="333"/>
      <c r="I534" s="543"/>
      <c r="J534" s="333"/>
      <c r="K534" s="33"/>
      <c r="L534" s="33"/>
      <c r="M534" s="33"/>
      <c r="N534" s="33"/>
      <c r="O534" s="62"/>
      <c r="P534" s="62"/>
      <c r="Q534" s="62"/>
      <c r="R534" s="62"/>
      <c r="S534" s="62"/>
      <c r="T534" s="62"/>
      <c r="U534" s="62"/>
      <c r="V534" s="62"/>
    </row>
    <row r="535" spans="1:22" ht="15" hidden="1" customHeight="1">
      <c r="A535" s="62"/>
      <c r="B535" s="541"/>
      <c r="C535" s="333"/>
      <c r="D535" s="542"/>
      <c r="E535" s="333"/>
      <c r="F535" s="333"/>
      <c r="G535" s="333"/>
      <c r="H535" s="333"/>
      <c r="I535" s="543"/>
      <c r="J535" s="333"/>
      <c r="K535" s="33"/>
      <c r="L535" s="33"/>
      <c r="M535" s="33"/>
      <c r="N535" s="33"/>
      <c r="O535" s="62"/>
      <c r="P535" s="62"/>
      <c r="Q535" s="62"/>
      <c r="R535" s="62"/>
      <c r="S535" s="62"/>
      <c r="T535" s="62"/>
      <c r="U535" s="62"/>
      <c r="V535" s="62"/>
    </row>
    <row r="536" spans="1:22" ht="15" hidden="1" customHeight="1">
      <c r="A536" s="62"/>
      <c r="B536" s="541"/>
      <c r="C536" s="333"/>
      <c r="D536" s="542"/>
      <c r="E536" s="333"/>
      <c r="F536" s="333"/>
      <c r="G536" s="333"/>
      <c r="H536" s="333"/>
      <c r="I536" s="543"/>
      <c r="J536" s="333"/>
      <c r="K536" s="33"/>
      <c r="L536" s="33"/>
      <c r="M536" s="33"/>
      <c r="N536" s="33"/>
      <c r="O536" s="62"/>
      <c r="P536" s="62"/>
      <c r="Q536" s="62"/>
      <c r="R536" s="62"/>
      <c r="S536" s="62"/>
      <c r="T536" s="62"/>
      <c r="U536" s="62"/>
      <c r="V536" s="62"/>
    </row>
    <row r="537" spans="1:22" ht="15" hidden="1" customHeight="1">
      <c r="A537" s="62"/>
      <c r="B537" s="541"/>
      <c r="C537" s="333"/>
      <c r="D537" s="542"/>
      <c r="E537" s="333"/>
      <c r="F537" s="333"/>
      <c r="G537" s="333"/>
      <c r="H537" s="333"/>
      <c r="I537" s="543"/>
      <c r="J537" s="333"/>
      <c r="K537" s="33"/>
      <c r="L537" s="33"/>
      <c r="M537" s="33"/>
      <c r="N537" s="33"/>
      <c r="O537" s="62"/>
      <c r="P537" s="62"/>
      <c r="Q537" s="62"/>
      <c r="R537" s="62"/>
      <c r="S537" s="62"/>
      <c r="T537" s="62"/>
      <c r="U537" s="62"/>
      <c r="V537" s="62"/>
    </row>
    <row r="538" spans="1:22" ht="15" hidden="1" customHeight="1">
      <c r="A538" s="62"/>
      <c r="B538" s="541"/>
      <c r="C538" s="333"/>
      <c r="D538" s="542"/>
      <c r="E538" s="333"/>
      <c r="F538" s="333"/>
      <c r="G538" s="333"/>
      <c r="H538" s="333"/>
      <c r="I538" s="543"/>
      <c r="J538" s="333"/>
      <c r="K538" s="33"/>
      <c r="L538" s="33"/>
      <c r="M538" s="33"/>
      <c r="N538" s="33"/>
      <c r="O538" s="62"/>
      <c r="P538" s="62"/>
      <c r="Q538" s="62"/>
      <c r="R538" s="62"/>
      <c r="S538" s="62"/>
      <c r="T538" s="62"/>
      <c r="U538" s="62"/>
      <c r="V538" s="62"/>
    </row>
    <row r="539" spans="1:22" ht="15" hidden="1" customHeight="1">
      <c r="A539" s="62"/>
      <c r="B539" s="541"/>
      <c r="C539" s="333"/>
      <c r="D539" s="542"/>
      <c r="E539" s="333"/>
      <c r="F539" s="333"/>
      <c r="G539" s="333"/>
      <c r="H539" s="333"/>
      <c r="I539" s="543"/>
      <c r="J539" s="333"/>
      <c r="K539" s="33"/>
      <c r="L539" s="33"/>
      <c r="M539" s="33"/>
      <c r="N539" s="33"/>
      <c r="O539" s="62"/>
      <c r="P539" s="62"/>
      <c r="Q539" s="62"/>
      <c r="R539" s="62"/>
      <c r="S539" s="62"/>
      <c r="T539" s="62"/>
      <c r="U539" s="62"/>
      <c r="V539" s="62"/>
    </row>
    <row r="540" spans="1:22" ht="15" hidden="1" customHeight="1">
      <c r="A540" s="62"/>
      <c r="B540" s="541"/>
      <c r="C540" s="333"/>
      <c r="D540" s="542"/>
      <c r="E540" s="333"/>
      <c r="F540" s="333"/>
      <c r="G540" s="333"/>
      <c r="H540" s="333"/>
      <c r="I540" s="543"/>
      <c r="J540" s="333"/>
      <c r="K540" s="33"/>
      <c r="L540" s="33"/>
      <c r="M540" s="33"/>
      <c r="N540" s="33"/>
      <c r="O540" s="62"/>
      <c r="P540" s="62"/>
      <c r="Q540" s="62"/>
      <c r="R540" s="62"/>
      <c r="S540" s="62"/>
      <c r="T540" s="62"/>
      <c r="U540" s="62"/>
      <c r="V540" s="62"/>
    </row>
    <row r="541" spans="1:22" ht="15" hidden="1" customHeight="1">
      <c r="A541" s="62"/>
      <c r="B541" s="541"/>
      <c r="C541" s="333"/>
      <c r="D541" s="542"/>
      <c r="E541" s="333"/>
      <c r="F541" s="333"/>
      <c r="G541" s="333"/>
      <c r="H541" s="333"/>
      <c r="I541" s="543"/>
      <c r="J541" s="333"/>
      <c r="K541" s="33"/>
      <c r="L541" s="33"/>
      <c r="M541" s="33"/>
      <c r="N541" s="33"/>
      <c r="O541" s="62"/>
      <c r="P541" s="62"/>
      <c r="Q541" s="62"/>
      <c r="R541" s="62"/>
      <c r="S541" s="62"/>
      <c r="T541" s="62"/>
      <c r="U541" s="62"/>
      <c r="V541" s="62"/>
    </row>
    <row r="542" spans="1:22" s="104" customFormat="1" ht="15" hidden="1" customHeight="1">
      <c r="A542" s="62"/>
      <c r="B542" s="541"/>
      <c r="C542" s="333"/>
      <c r="D542" s="542"/>
      <c r="E542" s="333"/>
      <c r="F542" s="333"/>
      <c r="G542" s="333"/>
      <c r="H542" s="333"/>
      <c r="I542" s="543"/>
      <c r="J542" s="333"/>
      <c r="K542" s="33"/>
      <c r="L542" s="33"/>
      <c r="M542" s="33"/>
      <c r="N542" s="33"/>
      <c r="O542" s="62"/>
      <c r="P542" s="62"/>
      <c r="Q542" s="62"/>
      <c r="R542" s="62"/>
      <c r="S542" s="62"/>
      <c r="T542" s="62"/>
      <c r="U542" s="62"/>
      <c r="V542" s="62"/>
    </row>
    <row r="543" spans="1:22" ht="15" hidden="1" customHeight="1">
      <c r="A543" s="62"/>
      <c r="B543" s="89"/>
      <c r="C543" s="33"/>
      <c r="D543" s="79"/>
      <c r="E543" s="79"/>
      <c r="F543" s="79"/>
      <c r="G543" s="79"/>
      <c r="H543" s="79"/>
      <c r="I543" s="90"/>
      <c r="J543" s="90"/>
      <c r="K543" s="33"/>
      <c r="L543" s="33"/>
      <c r="M543" s="33"/>
      <c r="N543" s="33"/>
      <c r="O543" s="62"/>
      <c r="P543" s="62"/>
      <c r="Q543" s="62"/>
      <c r="R543" s="62"/>
      <c r="S543" s="62"/>
      <c r="T543" s="62"/>
      <c r="U543" s="62"/>
      <c r="V543" s="62"/>
    </row>
    <row r="544" spans="1:22" ht="15" hidden="1" customHeight="1">
      <c r="A544" s="62"/>
      <c r="B544" s="89"/>
      <c r="C544" s="33"/>
      <c r="D544" s="79"/>
      <c r="E544" s="79"/>
      <c r="F544" s="79"/>
      <c r="G544" s="79"/>
      <c r="H544" s="79"/>
      <c r="I544" s="90"/>
      <c r="J544" s="90"/>
      <c r="K544" s="33"/>
      <c r="L544" s="33"/>
      <c r="M544" s="33"/>
      <c r="N544" s="33"/>
      <c r="O544" s="62"/>
      <c r="P544" s="62"/>
      <c r="Q544" s="62"/>
      <c r="R544" s="62"/>
      <c r="S544" s="62"/>
      <c r="T544" s="62"/>
      <c r="U544" s="62"/>
      <c r="V544" s="62"/>
    </row>
  </sheetData>
  <sheetProtection algorithmName="SHA-512" hashValue="xUi9sXUMEomQBNKuHFmoCs+PTTj1StF6/G+pcCD+IUpQUmAigb+yxX5mOTpGig7I0AGZUPGozXojpaP2dACnZA==" saltValue="QLEOVsJIYG9eEQiQYAAEMA==" spinCount="100000" sheet="1" objects="1" scenarios="1"/>
  <mergeCells count="1982">
    <mergeCell ref="A11:V11"/>
    <mergeCell ref="C15:G15"/>
    <mergeCell ref="H15:M15"/>
    <mergeCell ref="N15:U15"/>
    <mergeCell ref="H16:M16"/>
    <mergeCell ref="N16:U16"/>
    <mergeCell ref="C16:G16"/>
    <mergeCell ref="C17:G17"/>
    <mergeCell ref="H17:M17"/>
    <mergeCell ref="N17:U17"/>
    <mergeCell ref="H18:M18"/>
    <mergeCell ref="N18:U18"/>
    <mergeCell ref="A20:U20"/>
    <mergeCell ref="H24:M24"/>
    <mergeCell ref="H25:M25"/>
    <mergeCell ref="H26:M26"/>
    <mergeCell ref="H39:M39"/>
    <mergeCell ref="N39:U39"/>
    <mergeCell ref="C34:G34"/>
    <mergeCell ref="H34:M34"/>
    <mergeCell ref="N34:U34"/>
    <mergeCell ref="C35:G35"/>
    <mergeCell ref="H35:M35"/>
    <mergeCell ref="N35:U35"/>
    <mergeCell ref="A37:V37"/>
    <mergeCell ref="H30:M30"/>
    <mergeCell ref="N30:U30"/>
    <mergeCell ref="H21:M21"/>
    <mergeCell ref="N21:U21"/>
    <mergeCell ref="H22:M22"/>
    <mergeCell ref="N22:U22"/>
    <mergeCell ref="H23:M23"/>
    <mergeCell ref="N23:U23"/>
    <mergeCell ref="N24:U24"/>
    <mergeCell ref="N40:U40"/>
    <mergeCell ref="A13:V13"/>
    <mergeCell ref="P442:V462"/>
    <mergeCell ref="J70:K70"/>
    <mergeCell ref="L70:M70"/>
    <mergeCell ref="H70:I70"/>
    <mergeCell ref="X498:AB498"/>
    <mergeCell ref="AC498:AD498"/>
    <mergeCell ref="H49:M49"/>
    <mergeCell ref="N49:U49"/>
    <mergeCell ref="C50:G50"/>
    <mergeCell ref="C44:G44"/>
    <mergeCell ref="H44:M44"/>
    <mergeCell ref="N44:U44"/>
    <mergeCell ref="A47:V47"/>
    <mergeCell ref="C43:G43"/>
    <mergeCell ref="H43:M43"/>
    <mergeCell ref="N43:U43"/>
    <mergeCell ref="C40:G40"/>
    <mergeCell ref="H40:M40"/>
    <mergeCell ref="C18:G18"/>
    <mergeCell ref="C21:G21"/>
    <mergeCell ref="C22:G22"/>
    <mergeCell ref="C23:G23"/>
    <mergeCell ref="C24:G24"/>
    <mergeCell ref="C25:G25"/>
    <mergeCell ref="C26:G26"/>
    <mergeCell ref="C30:G30"/>
    <mergeCell ref="C31:G31"/>
    <mergeCell ref="H31:M31"/>
    <mergeCell ref="N31:U31"/>
    <mergeCell ref="C32:G32"/>
    <mergeCell ref="H32:M32"/>
    <mergeCell ref="N32:U32"/>
    <mergeCell ref="C33:G33"/>
    <mergeCell ref="H33:M33"/>
    <mergeCell ref="N33:U33"/>
    <mergeCell ref="N25:U25"/>
    <mergeCell ref="N26:U26"/>
    <mergeCell ref="A29:V29"/>
    <mergeCell ref="C38:G38"/>
    <mergeCell ref="H38:M38"/>
    <mergeCell ref="N38:U38"/>
    <mergeCell ref="C39:G39"/>
    <mergeCell ref="H42:M42"/>
    <mergeCell ref="N42:U42"/>
    <mergeCell ref="C51:G51"/>
    <mergeCell ref="H51:M51"/>
    <mergeCell ref="N51:U51"/>
    <mergeCell ref="C52:G52"/>
    <mergeCell ref="H52:M52"/>
    <mergeCell ref="N52:U52"/>
    <mergeCell ref="C53:G53"/>
    <mergeCell ref="H58:M58"/>
    <mergeCell ref="N58:U58"/>
    <mergeCell ref="H53:M53"/>
    <mergeCell ref="N53:U53"/>
    <mergeCell ref="A56:V56"/>
    <mergeCell ref="C57:G57"/>
    <mergeCell ref="H57:M57"/>
    <mergeCell ref="N57:U57"/>
    <mergeCell ref="C58:G58"/>
    <mergeCell ref="C41:G41"/>
    <mergeCell ref="H41:M41"/>
    <mergeCell ref="N41:U41"/>
    <mergeCell ref="C42:G42"/>
    <mergeCell ref="H50:M50"/>
    <mergeCell ref="N50:U50"/>
    <mergeCell ref="C48:G48"/>
    <mergeCell ref="H48:M48"/>
    <mergeCell ref="N48:U48"/>
    <mergeCell ref="C49:G49"/>
    <mergeCell ref="N72:U72"/>
    <mergeCell ref="C73:G73"/>
    <mergeCell ref="H73:M73"/>
    <mergeCell ref="N73:U73"/>
    <mergeCell ref="H61:M61"/>
    <mergeCell ref="N61:U61"/>
    <mergeCell ref="C59:G59"/>
    <mergeCell ref="H59:M59"/>
    <mergeCell ref="N59:U59"/>
    <mergeCell ref="C60:G60"/>
    <mergeCell ref="H60:M60"/>
    <mergeCell ref="N60:U60"/>
    <mergeCell ref="C61:G61"/>
    <mergeCell ref="H63:M63"/>
    <mergeCell ref="N63:U63"/>
    <mergeCell ref="C62:G62"/>
    <mergeCell ref="H62:M62"/>
    <mergeCell ref="N62:U62"/>
    <mergeCell ref="C63:G63"/>
    <mergeCell ref="H92:J92"/>
    <mergeCell ref="K92:M92"/>
    <mergeCell ref="H93:J93"/>
    <mergeCell ref="K93:M93"/>
    <mergeCell ref="C64:G64"/>
    <mergeCell ref="H64:M64"/>
    <mergeCell ref="N64:U64"/>
    <mergeCell ref="A67:V67"/>
    <mergeCell ref="C68:G68"/>
    <mergeCell ref="H68:M68"/>
    <mergeCell ref="N68:U68"/>
    <mergeCell ref="E85:G85"/>
    <mergeCell ref="H85:J85"/>
    <mergeCell ref="E81:G81"/>
    <mergeCell ref="H81:J81"/>
    <mergeCell ref="C82:D85"/>
    <mergeCell ref="E82:G82"/>
    <mergeCell ref="H82:J82"/>
    <mergeCell ref="E83:G83"/>
    <mergeCell ref="H83:J83"/>
    <mergeCell ref="H71:M71"/>
    <mergeCell ref="N71:U71"/>
    <mergeCell ref="C69:G69"/>
    <mergeCell ref="H69:M69"/>
    <mergeCell ref="N69:U69"/>
    <mergeCell ref="C70:G70"/>
    <mergeCell ref="N70:U70"/>
    <mergeCell ref="C71:G71"/>
    <mergeCell ref="H74:M74"/>
    <mergeCell ref="N74:U74"/>
    <mergeCell ref="C72:G72"/>
    <mergeCell ref="H72:M72"/>
    <mergeCell ref="C74:G74"/>
    <mergeCell ref="K81:M81"/>
    <mergeCell ref="N81:P81"/>
    <mergeCell ref="K82:M82"/>
    <mergeCell ref="N82:P85"/>
    <mergeCell ref="K83:M83"/>
    <mergeCell ref="K84:M84"/>
    <mergeCell ref="K85:M85"/>
    <mergeCell ref="C75:G75"/>
    <mergeCell ref="H75:M75"/>
    <mergeCell ref="N75:U75"/>
    <mergeCell ref="A78:V78"/>
    <mergeCell ref="B79:U79"/>
    <mergeCell ref="A80:V80"/>
    <mergeCell ref="C81:D81"/>
    <mergeCell ref="E84:G84"/>
    <mergeCell ref="H84:J84"/>
    <mergeCell ref="E92:G92"/>
    <mergeCell ref="E93:G93"/>
    <mergeCell ref="E98:G98"/>
    <mergeCell ref="E99:G99"/>
    <mergeCell ref="E100:G100"/>
    <mergeCell ref="A87:V87"/>
    <mergeCell ref="C88:G88"/>
    <mergeCell ref="H88:M88"/>
    <mergeCell ref="N88:U88"/>
    <mergeCell ref="A90:V90"/>
    <mergeCell ref="O111:R111"/>
    <mergeCell ref="S111:T111"/>
    <mergeCell ref="F108:R109"/>
    <mergeCell ref="S108:T108"/>
    <mergeCell ref="S109:T109"/>
    <mergeCell ref="F111:H111"/>
    <mergeCell ref="I111:J111"/>
    <mergeCell ref="K111:L111"/>
    <mergeCell ref="M111:N111"/>
    <mergeCell ref="H97:J97"/>
    <mergeCell ref="H98:J98"/>
    <mergeCell ref="K98:M98"/>
    <mergeCell ref="N98:P100"/>
    <mergeCell ref="C91:D91"/>
    <mergeCell ref="E91:G91"/>
    <mergeCell ref="H91:J91"/>
    <mergeCell ref="K91:M91"/>
    <mergeCell ref="N91:P91"/>
    <mergeCell ref="C92:D94"/>
    <mergeCell ref="N92:P94"/>
    <mergeCell ref="K94:M94"/>
    <mergeCell ref="E94:G94"/>
    <mergeCell ref="H94:J94"/>
    <mergeCell ref="A96:V96"/>
    <mergeCell ref="C97:D97"/>
    <mergeCell ref="E97:G97"/>
    <mergeCell ref="K97:M97"/>
    <mergeCell ref="N97:P97"/>
    <mergeCell ref="C98:D100"/>
    <mergeCell ref="C108:E109"/>
    <mergeCell ref="H99:J99"/>
    <mergeCell ref="K99:M99"/>
    <mergeCell ref="H100:J100"/>
    <mergeCell ref="K100:M100"/>
    <mergeCell ref="H101:M101"/>
    <mergeCell ref="N101:U101"/>
    <mergeCell ref="H102:M102"/>
    <mergeCell ref="N102:U102"/>
    <mergeCell ref="C111:E111"/>
    <mergeCell ref="A104:V104"/>
    <mergeCell ref="A106:V106"/>
    <mergeCell ref="C101:G101"/>
    <mergeCell ref="C102:G102"/>
    <mergeCell ref="M113:N113"/>
    <mergeCell ref="S112:T112"/>
    <mergeCell ref="B105:U105"/>
    <mergeCell ref="U112:U117"/>
    <mergeCell ref="S117:T117"/>
    <mergeCell ref="O116:R116"/>
    <mergeCell ref="S116:T116"/>
    <mergeCell ref="F115:H115"/>
    <mergeCell ref="I115:J115"/>
    <mergeCell ref="C112:E112"/>
    <mergeCell ref="C113:E113"/>
    <mergeCell ref="K115:L115"/>
    <mergeCell ref="S115:T115"/>
    <mergeCell ref="C115:E115"/>
    <mergeCell ref="C116:E116"/>
    <mergeCell ref="F116:H116"/>
    <mergeCell ref="I116:J116"/>
    <mergeCell ref="O113:R113"/>
    <mergeCell ref="M115:N115"/>
    <mergeCell ref="O115:R115"/>
    <mergeCell ref="C114:E114"/>
    <mergeCell ref="F114:H114"/>
    <mergeCell ref="I114:J114"/>
    <mergeCell ref="F112:H112"/>
    <mergeCell ref="I112:J112"/>
    <mergeCell ref="K112:L112"/>
    <mergeCell ref="M112:N112"/>
    <mergeCell ref="O112:R112"/>
    <mergeCell ref="F134:H134"/>
    <mergeCell ref="D136:J136"/>
    <mergeCell ref="K136:T136"/>
    <mergeCell ref="M129:N129"/>
    <mergeCell ref="K116:L116"/>
    <mergeCell ref="M116:N116"/>
    <mergeCell ref="S113:T113"/>
    <mergeCell ref="K114:L114"/>
    <mergeCell ref="M114:N114"/>
    <mergeCell ref="O114:R114"/>
    <mergeCell ref="S114:T114"/>
    <mergeCell ref="F113:H113"/>
    <mergeCell ref="I113:J113"/>
    <mergeCell ref="C131:E131"/>
    <mergeCell ref="F131:H131"/>
    <mergeCell ref="I131:J131"/>
    <mergeCell ref="C132:E132"/>
    <mergeCell ref="F132:H132"/>
    <mergeCell ref="I132:J132"/>
    <mergeCell ref="K132:L132"/>
    <mergeCell ref="M132:N132"/>
    <mergeCell ref="O132:R132"/>
    <mergeCell ref="I130:J130"/>
    <mergeCell ref="K130:L130"/>
    <mergeCell ref="M130:N130"/>
    <mergeCell ref="F128:H128"/>
    <mergeCell ref="I128:J128"/>
    <mergeCell ref="C129:E129"/>
    <mergeCell ref="F129:H129"/>
    <mergeCell ref="I129:J129"/>
    <mergeCell ref="K129:L129"/>
    <mergeCell ref="K113:L113"/>
    <mergeCell ref="A140:V140"/>
    <mergeCell ref="M117:N117"/>
    <mergeCell ref="O117:R117"/>
    <mergeCell ref="K119:T119"/>
    <mergeCell ref="K120:T120"/>
    <mergeCell ref="K121:T121"/>
    <mergeCell ref="A123:V123"/>
    <mergeCell ref="F125:R126"/>
    <mergeCell ref="K128:L128"/>
    <mergeCell ref="M128:N128"/>
    <mergeCell ref="O128:R128"/>
    <mergeCell ref="S128:T128"/>
    <mergeCell ref="C117:E117"/>
    <mergeCell ref="F117:H117"/>
    <mergeCell ref="D119:J119"/>
    <mergeCell ref="D120:J120"/>
    <mergeCell ref="D121:J121"/>
    <mergeCell ref="C125:E126"/>
    <mergeCell ref="C128:E128"/>
    <mergeCell ref="I117:J117"/>
    <mergeCell ref="K117:L117"/>
    <mergeCell ref="M131:N131"/>
    <mergeCell ref="O131:R131"/>
    <mergeCell ref="O129:R129"/>
    <mergeCell ref="S129:T129"/>
    <mergeCell ref="O130:R130"/>
    <mergeCell ref="C133:E133"/>
    <mergeCell ref="O133:R133"/>
    <mergeCell ref="K133:L133"/>
    <mergeCell ref="M133:N133"/>
    <mergeCell ref="C130:E130"/>
    <mergeCell ref="F130:H130"/>
    <mergeCell ref="M145:N145"/>
    <mergeCell ref="C149:E149"/>
    <mergeCell ref="C150:E150"/>
    <mergeCell ref="K131:L131"/>
    <mergeCell ref="F133:H133"/>
    <mergeCell ref="I133:J133"/>
    <mergeCell ref="S125:T125"/>
    <mergeCell ref="S126:T126"/>
    <mergeCell ref="U129:U134"/>
    <mergeCell ref="S130:T130"/>
    <mergeCell ref="S131:T131"/>
    <mergeCell ref="S132:T132"/>
    <mergeCell ref="S133:T133"/>
    <mergeCell ref="S134:T134"/>
    <mergeCell ref="I145:J145"/>
    <mergeCell ref="K145:L145"/>
    <mergeCell ref="C145:E145"/>
    <mergeCell ref="C146:E146"/>
    <mergeCell ref="F146:H146"/>
    <mergeCell ref="I146:J146"/>
    <mergeCell ref="K146:L146"/>
    <mergeCell ref="M146:N146"/>
    <mergeCell ref="D138:J138"/>
    <mergeCell ref="C142:E143"/>
    <mergeCell ref="F142:R143"/>
    <mergeCell ref="S142:T142"/>
    <mergeCell ref="S143:T143"/>
    <mergeCell ref="C134:E134"/>
    <mergeCell ref="I134:J134"/>
    <mergeCell ref="K134:L134"/>
    <mergeCell ref="M134:N134"/>
    <mergeCell ref="O134:R134"/>
    <mergeCell ref="C164:E164"/>
    <mergeCell ref="F164:H164"/>
    <mergeCell ref="I164:J164"/>
    <mergeCell ref="K164:L164"/>
    <mergeCell ref="C165:E165"/>
    <mergeCell ref="F165:H165"/>
    <mergeCell ref="I165:J165"/>
    <mergeCell ref="K165:L165"/>
    <mergeCell ref="D137:J137"/>
    <mergeCell ref="K137:T137"/>
    <mergeCell ref="K138:T138"/>
    <mergeCell ref="C147:E147"/>
    <mergeCell ref="K147:L147"/>
    <mergeCell ref="F147:H147"/>
    <mergeCell ref="I147:J147"/>
    <mergeCell ref="C148:E148"/>
    <mergeCell ref="F148:H148"/>
    <mergeCell ref="I148:J148"/>
    <mergeCell ref="K148:L148"/>
    <mergeCell ref="K149:L149"/>
    <mergeCell ref="O150:R150"/>
    <mergeCell ref="S150:T150"/>
    <mergeCell ref="O151:R151"/>
    <mergeCell ref="S151:T151"/>
    <mergeCell ref="O145:R145"/>
    <mergeCell ref="O146:R146"/>
    <mergeCell ref="S146:T146"/>
    <mergeCell ref="F145:H145"/>
    <mergeCell ref="S145:T145"/>
    <mergeCell ref="M147:N147"/>
    <mergeCell ref="M148:N148"/>
    <mergeCell ref="O148:R148"/>
    <mergeCell ref="F150:H150"/>
    <mergeCell ref="I150:J150"/>
    <mergeCell ref="K150:L150"/>
    <mergeCell ref="I151:J151"/>
    <mergeCell ref="K151:L151"/>
    <mergeCell ref="S165:T165"/>
    <mergeCell ref="M151:N151"/>
    <mergeCell ref="O161:R161"/>
    <mergeCell ref="S161:T161"/>
    <mergeCell ref="U162:U165"/>
    <mergeCell ref="S164:T164"/>
    <mergeCell ref="M162:N162"/>
    <mergeCell ref="O162:R162"/>
    <mergeCell ref="S162:T162"/>
    <mergeCell ref="M163:N163"/>
    <mergeCell ref="S163:T163"/>
    <mergeCell ref="O163:R163"/>
    <mergeCell ref="U146:U151"/>
    <mergeCell ref="O147:R147"/>
    <mergeCell ref="S147:T147"/>
    <mergeCell ref="S149:T149"/>
    <mergeCell ref="M150:N150"/>
    <mergeCell ref="S148:T148"/>
    <mergeCell ref="M149:N149"/>
    <mergeCell ref="O149:R149"/>
    <mergeCell ref="F149:H149"/>
    <mergeCell ref="I149:J149"/>
    <mergeCell ref="M164:N164"/>
    <mergeCell ref="O164:R164"/>
    <mergeCell ref="M165:N165"/>
    <mergeCell ref="O165:R165"/>
    <mergeCell ref="C151:E151"/>
    <mergeCell ref="C158:E159"/>
    <mergeCell ref="F161:H161"/>
    <mergeCell ref="I161:J161"/>
    <mergeCell ref="K161:L161"/>
    <mergeCell ref="C161:E161"/>
    <mergeCell ref="F162:H162"/>
    <mergeCell ref="I162:J162"/>
    <mergeCell ref="K162:L162"/>
    <mergeCell ref="C162:E162"/>
    <mergeCell ref="C163:E163"/>
    <mergeCell ref="F163:H163"/>
    <mergeCell ref="I163:J163"/>
    <mergeCell ref="K163:L163"/>
    <mergeCell ref="K155:T155"/>
    <mergeCell ref="F158:R159"/>
    <mergeCell ref="S158:T158"/>
    <mergeCell ref="D155:J155"/>
    <mergeCell ref="A156:V156"/>
    <mergeCell ref="M161:N161"/>
    <mergeCell ref="S159:T159"/>
    <mergeCell ref="F151:H151"/>
    <mergeCell ref="D153:J153"/>
    <mergeCell ref="K153:T153"/>
    <mergeCell ref="D154:J154"/>
    <mergeCell ref="K154:T154"/>
    <mergeCell ref="M178:N178"/>
    <mergeCell ref="I178:J178"/>
    <mergeCell ref="K178:L178"/>
    <mergeCell ref="F176:H176"/>
    <mergeCell ref="I176:J176"/>
    <mergeCell ref="K176:L176"/>
    <mergeCell ref="M176:N176"/>
    <mergeCell ref="C174:E174"/>
    <mergeCell ref="C175:E175"/>
    <mergeCell ref="F175:H175"/>
    <mergeCell ref="I175:J175"/>
    <mergeCell ref="K175:L175"/>
    <mergeCell ref="M175:N175"/>
    <mergeCell ref="C176:E176"/>
    <mergeCell ref="K172:L172"/>
    <mergeCell ref="M172:N172"/>
    <mergeCell ref="K173:L173"/>
    <mergeCell ref="M173:N173"/>
    <mergeCell ref="K174:L174"/>
    <mergeCell ref="M174:N174"/>
    <mergeCell ref="F172:H172"/>
    <mergeCell ref="I172:J172"/>
    <mergeCell ref="C173:E173"/>
    <mergeCell ref="F173:H173"/>
    <mergeCell ref="I173:J173"/>
    <mergeCell ref="F174:H174"/>
    <mergeCell ref="I174:J174"/>
    <mergeCell ref="D197:J197"/>
    <mergeCell ref="K197:T197"/>
    <mergeCell ref="D198:J198"/>
    <mergeCell ref="K198:T198"/>
    <mergeCell ref="A167:V167"/>
    <mergeCell ref="C169:E170"/>
    <mergeCell ref="F169:R170"/>
    <mergeCell ref="S169:T169"/>
    <mergeCell ref="S170:T170"/>
    <mergeCell ref="C172:E172"/>
    <mergeCell ref="O175:R175"/>
    <mergeCell ref="S175:T175"/>
    <mergeCell ref="O176:R176"/>
    <mergeCell ref="S176:T176"/>
    <mergeCell ref="O177:R177"/>
    <mergeCell ref="S177:T177"/>
    <mergeCell ref="O178:R178"/>
    <mergeCell ref="S178:T178"/>
    <mergeCell ref="O172:R172"/>
    <mergeCell ref="S172:T172"/>
    <mergeCell ref="O173:R173"/>
    <mergeCell ref="S173:T173"/>
    <mergeCell ref="U173:U178"/>
    <mergeCell ref="O174:R174"/>
    <mergeCell ref="S174:T174"/>
    <mergeCell ref="C177:E177"/>
    <mergeCell ref="F177:H177"/>
    <mergeCell ref="I177:J177"/>
    <mergeCell ref="K177:L177"/>
    <mergeCell ref="M177:N177"/>
    <mergeCell ref="C178:E178"/>
    <mergeCell ref="F178:H178"/>
    <mergeCell ref="D180:J180"/>
    <mergeCell ref="K180:T180"/>
    <mergeCell ref="D181:J181"/>
    <mergeCell ref="K181:T181"/>
    <mergeCell ref="D182:J182"/>
    <mergeCell ref="K182:T182"/>
    <mergeCell ref="A184:V184"/>
    <mergeCell ref="C186:E187"/>
    <mergeCell ref="F186:R187"/>
    <mergeCell ref="S186:T186"/>
    <mergeCell ref="S187:T187"/>
    <mergeCell ref="O193:R193"/>
    <mergeCell ref="S193:T193"/>
    <mergeCell ref="O194:R194"/>
    <mergeCell ref="S194:T194"/>
    <mergeCell ref="F193:H193"/>
    <mergeCell ref="I193:J193"/>
    <mergeCell ref="K193:L193"/>
    <mergeCell ref="M193:N193"/>
    <mergeCell ref="C191:E191"/>
    <mergeCell ref="C192:E192"/>
    <mergeCell ref="F192:H192"/>
    <mergeCell ref="I192:J192"/>
    <mergeCell ref="K192:L192"/>
    <mergeCell ref="M192:N192"/>
    <mergeCell ref="C193:E193"/>
    <mergeCell ref="K189:L189"/>
    <mergeCell ref="M189:N189"/>
    <mergeCell ref="K190:L190"/>
    <mergeCell ref="O195:R195"/>
    <mergeCell ref="S195:T195"/>
    <mergeCell ref="O189:R189"/>
    <mergeCell ref="S189:T189"/>
    <mergeCell ref="O190:R190"/>
    <mergeCell ref="S190:T190"/>
    <mergeCell ref="U190:U195"/>
    <mergeCell ref="O191:R191"/>
    <mergeCell ref="S191:T191"/>
    <mergeCell ref="C194:E194"/>
    <mergeCell ref="F194:H194"/>
    <mergeCell ref="I194:J194"/>
    <mergeCell ref="K194:L194"/>
    <mergeCell ref="M194:N194"/>
    <mergeCell ref="C195:E195"/>
    <mergeCell ref="F195:H195"/>
    <mergeCell ref="M195:N195"/>
    <mergeCell ref="I195:J195"/>
    <mergeCell ref="K195:L195"/>
    <mergeCell ref="M190:N190"/>
    <mergeCell ref="K191:L191"/>
    <mergeCell ref="M191:N191"/>
    <mergeCell ref="F189:H189"/>
    <mergeCell ref="I189:J189"/>
    <mergeCell ref="C190:E190"/>
    <mergeCell ref="F190:H190"/>
    <mergeCell ref="I190:J190"/>
    <mergeCell ref="F191:H191"/>
    <mergeCell ref="I191:J191"/>
    <mergeCell ref="C189:E189"/>
    <mergeCell ref="O192:R192"/>
    <mergeCell ref="S192:T192"/>
    <mergeCell ref="D199:J199"/>
    <mergeCell ref="K199:T199"/>
    <mergeCell ref="A201:V201"/>
    <mergeCell ref="C203:E204"/>
    <mergeCell ref="F203:R204"/>
    <mergeCell ref="S203:T203"/>
    <mergeCell ref="S204:T204"/>
    <mergeCell ref="C206:E206"/>
    <mergeCell ref="O209:R209"/>
    <mergeCell ref="S209:T209"/>
    <mergeCell ref="O210:R210"/>
    <mergeCell ref="S210:T210"/>
    <mergeCell ref="O211:R211"/>
    <mergeCell ref="S211:T211"/>
    <mergeCell ref="F210:H210"/>
    <mergeCell ref="I210:J210"/>
    <mergeCell ref="K210:L210"/>
    <mergeCell ref="M210:N210"/>
    <mergeCell ref="C208:E208"/>
    <mergeCell ref="C209:E209"/>
    <mergeCell ref="F209:H209"/>
    <mergeCell ref="I209:J209"/>
    <mergeCell ref="K209:L209"/>
    <mergeCell ref="M209:N209"/>
    <mergeCell ref="C210:E210"/>
    <mergeCell ref="K206:L206"/>
    <mergeCell ref="M206:N206"/>
    <mergeCell ref="K207:L207"/>
    <mergeCell ref="O206:R206"/>
    <mergeCell ref="S206:T206"/>
    <mergeCell ref="O207:R207"/>
    <mergeCell ref="S207:T207"/>
    <mergeCell ref="U207:U212"/>
    <mergeCell ref="O208:R208"/>
    <mergeCell ref="S208:T208"/>
    <mergeCell ref="I225:J225"/>
    <mergeCell ref="K225:L225"/>
    <mergeCell ref="C224:E224"/>
    <mergeCell ref="F224:H224"/>
    <mergeCell ref="I224:J224"/>
    <mergeCell ref="K224:L224"/>
    <mergeCell ref="M224:N224"/>
    <mergeCell ref="F225:H225"/>
    <mergeCell ref="M225:N225"/>
    <mergeCell ref="C222:E222"/>
    <mergeCell ref="F222:H222"/>
    <mergeCell ref="I222:J222"/>
    <mergeCell ref="C223:E223"/>
    <mergeCell ref="F223:H223"/>
    <mergeCell ref="I223:J223"/>
    <mergeCell ref="K223:L223"/>
    <mergeCell ref="M223:N223"/>
    <mergeCell ref="O223:R223"/>
    <mergeCell ref="S223:T223"/>
    <mergeCell ref="M207:N207"/>
    <mergeCell ref="K208:L208"/>
    <mergeCell ref="M208:N208"/>
    <mergeCell ref="S212:T212"/>
    <mergeCell ref="F207:H207"/>
    <mergeCell ref="I207:J207"/>
    <mergeCell ref="F208:H208"/>
    <mergeCell ref="I208:J208"/>
    <mergeCell ref="F206:H206"/>
    <mergeCell ref="I206:J206"/>
    <mergeCell ref="C207:E207"/>
    <mergeCell ref="C225:E225"/>
    <mergeCell ref="C226:E226"/>
    <mergeCell ref="F226:H226"/>
    <mergeCell ref="I226:J226"/>
    <mergeCell ref="K226:L226"/>
    <mergeCell ref="M226:N226"/>
    <mergeCell ref="C227:E227"/>
    <mergeCell ref="C211:E211"/>
    <mergeCell ref="F211:H211"/>
    <mergeCell ref="I211:J211"/>
    <mergeCell ref="K211:L211"/>
    <mergeCell ref="M211:N211"/>
    <mergeCell ref="C212:E212"/>
    <mergeCell ref="F212:H212"/>
    <mergeCell ref="M212:N212"/>
    <mergeCell ref="I212:J212"/>
    <mergeCell ref="K212:L212"/>
    <mergeCell ref="D214:J214"/>
    <mergeCell ref="K214:T214"/>
    <mergeCell ref="D215:J215"/>
    <mergeCell ref="K215:T215"/>
    <mergeCell ref="A217:V217"/>
    <mergeCell ref="K222:L222"/>
    <mergeCell ref="M222:N222"/>
    <mergeCell ref="C219:E220"/>
    <mergeCell ref="F219:R220"/>
    <mergeCell ref="S219:T219"/>
    <mergeCell ref="S220:T220"/>
    <mergeCell ref="O212:R212"/>
    <mergeCell ref="O226:R226"/>
    <mergeCell ref="S226:T226"/>
    <mergeCell ref="O222:R222"/>
    <mergeCell ref="S222:T222"/>
    <mergeCell ref="U223:U228"/>
    <mergeCell ref="O224:R224"/>
    <mergeCell ref="S224:T224"/>
    <mergeCell ref="O225:R225"/>
    <mergeCell ref="S225:T225"/>
    <mergeCell ref="F241:H241"/>
    <mergeCell ref="I241:J241"/>
    <mergeCell ref="C240:E240"/>
    <mergeCell ref="F240:H240"/>
    <mergeCell ref="I240:J240"/>
    <mergeCell ref="K240:L240"/>
    <mergeCell ref="M240:N240"/>
    <mergeCell ref="O240:R240"/>
    <mergeCell ref="C241:E241"/>
    <mergeCell ref="O241:R241"/>
    <mergeCell ref="K241:L241"/>
    <mergeCell ref="M241:N241"/>
    <mergeCell ref="U239:U244"/>
    <mergeCell ref="S244:T244"/>
    <mergeCell ref="C235:E236"/>
    <mergeCell ref="F235:R236"/>
    <mergeCell ref="C238:E238"/>
    <mergeCell ref="F238:H238"/>
    <mergeCell ref="I238:J238"/>
    <mergeCell ref="K238:L238"/>
    <mergeCell ref="M238:N238"/>
    <mergeCell ref="O238:R238"/>
    <mergeCell ref="S238:T238"/>
    <mergeCell ref="O228:R228"/>
    <mergeCell ref="S228:T228"/>
    <mergeCell ref="O227:R227"/>
    <mergeCell ref="S227:T227"/>
    <mergeCell ref="C228:E228"/>
    <mergeCell ref="F228:H228"/>
    <mergeCell ref="I228:J228"/>
    <mergeCell ref="K228:L228"/>
    <mergeCell ref="M228:N228"/>
    <mergeCell ref="S235:T235"/>
    <mergeCell ref="S236:T236"/>
    <mergeCell ref="S240:T240"/>
    <mergeCell ref="S241:T241"/>
    <mergeCell ref="S242:T242"/>
    <mergeCell ref="S243:T243"/>
    <mergeCell ref="D230:J230"/>
    <mergeCell ref="K230:T230"/>
    <mergeCell ref="D231:J231"/>
    <mergeCell ref="K231:T231"/>
    <mergeCell ref="A233:V233"/>
    <mergeCell ref="F227:H227"/>
    <mergeCell ref="I227:J227"/>
    <mergeCell ref="K227:L227"/>
    <mergeCell ref="M227:N227"/>
    <mergeCell ref="C239:E239"/>
    <mergeCell ref="F239:H239"/>
    <mergeCell ref="I239:J239"/>
    <mergeCell ref="K239:L239"/>
    <mergeCell ref="M239:N239"/>
    <mergeCell ref="O239:R239"/>
    <mergeCell ref="S239:T239"/>
    <mergeCell ref="K247:T247"/>
    <mergeCell ref="K248:T248"/>
    <mergeCell ref="C244:E244"/>
    <mergeCell ref="F244:H244"/>
    <mergeCell ref="I244:J244"/>
    <mergeCell ref="K244:L244"/>
    <mergeCell ref="M244:N244"/>
    <mergeCell ref="O244:R244"/>
    <mergeCell ref="K246:T246"/>
    <mergeCell ref="D246:J246"/>
    <mergeCell ref="D247:J247"/>
    <mergeCell ref="D248:J248"/>
    <mergeCell ref="F242:H242"/>
    <mergeCell ref="I242:J242"/>
    <mergeCell ref="K242:L242"/>
    <mergeCell ref="M242:N242"/>
    <mergeCell ref="O242:R242"/>
    <mergeCell ref="C242:E242"/>
    <mergeCell ref="C243:E243"/>
    <mergeCell ref="F243:H243"/>
    <mergeCell ref="I243:J243"/>
    <mergeCell ref="K243:L243"/>
    <mergeCell ref="M243:N243"/>
    <mergeCell ref="O243:R243"/>
    <mergeCell ref="D249:J249"/>
    <mergeCell ref="K249:T249"/>
    <mergeCell ref="D250:J250"/>
    <mergeCell ref="K251:T251"/>
    <mergeCell ref="K252:T252"/>
    <mergeCell ref="D251:J251"/>
    <mergeCell ref="D252:J252"/>
    <mergeCell ref="A254:V254"/>
    <mergeCell ref="C256:E257"/>
    <mergeCell ref="F256:R257"/>
    <mergeCell ref="S256:T256"/>
    <mergeCell ref="S257:T257"/>
    <mergeCell ref="C259:E259"/>
    <mergeCell ref="F259:H259"/>
    <mergeCell ref="I259:J259"/>
    <mergeCell ref="K259:L259"/>
    <mergeCell ref="M259:N259"/>
    <mergeCell ref="O259:R259"/>
    <mergeCell ref="S259:T259"/>
    <mergeCell ref="K250:T250"/>
    <mergeCell ref="F261:H261"/>
    <mergeCell ref="I261:J261"/>
    <mergeCell ref="K261:L261"/>
    <mergeCell ref="M261:N261"/>
    <mergeCell ref="I260:J260"/>
    <mergeCell ref="I263:J263"/>
    <mergeCell ref="I265:J265"/>
    <mergeCell ref="M264:N264"/>
    <mergeCell ref="O264:R264"/>
    <mergeCell ref="F260:H260"/>
    <mergeCell ref="F265:H265"/>
    <mergeCell ref="K265:L265"/>
    <mergeCell ref="M265:N265"/>
    <mergeCell ref="O265:R265"/>
    <mergeCell ref="S265:T265"/>
    <mergeCell ref="K260:L260"/>
    <mergeCell ref="M260:N260"/>
    <mergeCell ref="O260:R260"/>
    <mergeCell ref="S260:T260"/>
    <mergeCell ref="U260:U265"/>
    <mergeCell ref="S262:T262"/>
    <mergeCell ref="S264:T264"/>
    <mergeCell ref="I262:J262"/>
    <mergeCell ref="K262:L262"/>
    <mergeCell ref="C262:E262"/>
    <mergeCell ref="F262:H262"/>
    <mergeCell ref="C263:E263"/>
    <mergeCell ref="F263:H263"/>
    <mergeCell ref="C264:E264"/>
    <mergeCell ref="F264:H264"/>
    <mergeCell ref="C265:E265"/>
    <mergeCell ref="C274:E275"/>
    <mergeCell ref="F277:H277"/>
    <mergeCell ref="I277:J277"/>
    <mergeCell ref="K277:L277"/>
    <mergeCell ref="M277:N277"/>
    <mergeCell ref="O277:R277"/>
    <mergeCell ref="S277:T277"/>
    <mergeCell ref="C277:E277"/>
    <mergeCell ref="O261:R261"/>
    <mergeCell ref="S261:T261"/>
    <mergeCell ref="M262:N262"/>
    <mergeCell ref="O262:R262"/>
    <mergeCell ref="K263:L263"/>
    <mergeCell ref="M263:N263"/>
    <mergeCell ref="O263:R263"/>
    <mergeCell ref="S263:T263"/>
    <mergeCell ref="I264:J264"/>
    <mergeCell ref="K264:L264"/>
    <mergeCell ref="C260:E260"/>
    <mergeCell ref="C261:E261"/>
    <mergeCell ref="C278:E278"/>
    <mergeCell ref="F278:H278"/>
    <mergeCell ref="I278:J278"/>
    <mergeCell ref="K278:L278"/>
    <mergeCell ref="M278:N278"/>
    <mergeCell ref="O278:R278"/>
    <mergeCell ref="D267:J267"/>
    <mergeCell ref="D268:J268"/>
    <mergeCell ref="D269:J269"/>
    <mergeCell ref="D270:J270"/>
    <mergeCell ref="A272:V272"/>
    <mergeCell ref="S274:T274"/>
    <mergeCell ref="S275:T275"/>
    <mergeCell ref="F274:R275"/>
    <mergeCell ref="C279:E279"/>
    <mergeCell ref="F279:H279"/>
    <mergeCell ref="I279:J279"/>
    <mergeCell ref="K279:L279"/>
    <mergeCell ref="M279:N279"/>
    <mergeCell ref="O279:R279"/>
    <mergeCell ref="K267:T267"/>
    <mergeCell ref="K268:T268"/>
    <mergeCell ref="K269:T269"/>
    <mergeCell ref="K270:T270"/>
    <mergeCell ref="S278:T278"/>
    <mergeCell ref="U278:U283"/>
    <mergeCell ref="S279:T279"/>
    <mergeCell ref="S280:T280"/>
    <mergeCell ref="S281:T281"/>
    <mergeCell ref="S282:T282"/>
    <mergeCell ref="S283:T283"/>
    <mergeCell ref="K281:L281"/>
    <mergeCell ref="F296:H296"/>
    <mergeCell ref="I296:J296"/>
    <mergeCell ref="K296:L296"/>
    <mergeCell ref="M296:N296"/>
    <mergeCell ref="C295:E295"/>
    <mergeCell ref="F295:H295"/>
    <mergeCell ref="I295:J295"/>
    <mergeCell ref="K295:L295"/>
    <mergeCell ref="M295:N295"/>
    <mergeCell ref="O295:R295"/>
    <mergeCell ref="C296:E296"/>
    <mergeCell ref="O296:R296"/>
    <mergeCell ref="F298:H298"/>
    <mergeCell ref="I298:J298"/>
    <mergeCell ref="K298:L298"/>
    <mergeCell ref="M298:N298"/>
    <mergeCell ref="C297:E297"/>
    <mergeCell ref="F297:H297"/>
    <mergeCell ref="I297:J297"/>
    <mergeCell ref="K297:L297"/>
    <mergeCell ref="M297:N297"/>
    <mergeCell ref="O297:R297"/>
    <mergeCell ref="C298:E298"/>
    <mergeCell ref="O298:R298"/>
    <mergeCell ref="C280:E280"/>
    <mergeCell ref="F280:H280"/>
    <mergeCell ref="I280:J280"/>
    <mergeCell ref="K280:L280"/>
    <mergeCell ref="M280:N280"/>
    <mergeCell ref="O280:R280"/>
    <mergeCell ref="C281:E281"/>
    <mergeCell ref="O281:R281"/>
    <mergeCell ref="F281:H281"/>
    <mergeCell ref="I281:J281"/>
    <mergeCell ref="F282:H282"/>
    <mergeCell ref="I282:J282"/>
    <mergeCell ref="K282:L282"/>
    <mergeCell ref="M282:N282"/>
    <mergeCell ref="O282:R282"/>
    <mergeCell ref="C282:E282"/>
    <mergeCell ref="C283:E283"/>
    <mergeCell ref="F283:H283"/>
    <mergeCell ref="I283:J283"/>
    <mergeCell ref="K283:L283"/>
    <mergeCell ref="M283:N283"/>
    <mergeCell ref="O283:R283"/>
    <mergeCell ref="M281:N281"/>
    <mergeCell ref="S290:T290"/>
    <mergeCell ref="S291:T291"/>
    <mergeCell ref="U294:U299"/>
    <mergeCell ref="S295:T295"/>
    <mergeCell ref="S296:T296"/>
    <mergeCell ref="S297:T297"/>
    <mergeCell ref="S298:T298"/>
    <mergeCell ref="S299:T299"/>
    <mergeCell ref="D285:J285"/>
    <mergeCell ref="K285:T285"/>
    <mergeCell ref="D286:J286"/>
    <mergeCell ref="K286:T286"/>
    <mergeCell ref="A288:V288"/>
    <mergeCell ref="C290:E291"/>
    <mergeCell ref="F290:R291"/>
    <mergeCell ref="C293:E293"/>
    <mergeCell ref="F293:H293"/>
    <mergeCell ref="I293:J293"/>
    <mergeCell ref="K293:L293"/>
    <mergeCell ref="M293:N293"/>
    <mergeCell ref="O293:R293"/>
    <mergeCell ref="S293:T293"/>
    <mergeCell ref="C294:E294"/>
    <mergeCell ref="F294:H294"/>
    <mergeCell ref="I294:J294"/>
    <mergeCell ref="K294:L294"/>
    <mergeCell ref="M294:N294"/>
    <mergeCell ref="O294:R294"/>
    <mergeCell ref="S294:T294"/>
    <mergeCell ref="C299:E299"/>
    <mergeCell ref="F299:H299"/>
    <mergeCell ref="I299:J299"/>
    <mergeCell ref="F313:H313"/>
    <mergeCell ref="I313:J313"/>
    <mergeCell ref="C312:E312"/>
    <mergeCell ref="F312:H312"/>
    <mergeCell ref="I312:J312"/>
    <mergeCell ref="K312:L312"/>
    <mergeCell ref="M312:N312"/>
    <mergeCell ref="O312:R312"/>
    <mergeCell ref="C313:E313"/>
    <mergeCell ref="O313:R313"/>
    <mergeCell ref="K313:L313"/>
    <mergeCell ref="M313:N313"/>
    <mergeCell ref="F314:H314"/>
    <mergeCell ref="I314:J314"/>
    <mergeCell ref="K314:L314"/>
    <mergeCell ref="M314:N314"/>
    <mergeCell ref="O314:R314"/>
    <mergeCell ref="C314:E314"/>
    <mergeCell ref="C315:E315"/>
    <mergeCell ref="F315:H315"/>
    <mergeCell ref="I315:J315"/>
    <mergeCell ref="K315:L315"/>
    <mergeCell ref="M315:N315"/>
    <mergeCell ref="O315:R315"/>
    <mergeCell ref="D318:J318"/>
    <mergeCell ref="D319:J319"/>
    <mergeCell ref="D320:J320"/>
    <mergeCell ref="C316:E316"/>
    <mergeCell ref="F316:H316"/>
    <mergeCell ref="I316:J316"/>
    <mergeCell ref="K316:L316"/>
    <mergeCell ref="M316:N316"/>
    <mergeCell ref="O316:R316"/>
    <mergeCell ref="K318:T318"/>
    <mergeCell ref="K302:T302"/>
    <mergeCell ref="K304:T304"/>
    <mergeCell ref="A305:V305"/>
    <mergeCell ref="S311:T311"/>
    <mergeCell ref="U311:U316"/>
    <mergeCell ref="S312:T312"/>
    <mergeCell ref="S313:T313"/>
    <mergeCell ref="S314:T314"/>
    <mergeCell ref="S315:T315"/>
    <mergeCell ref="S316:T316"/>
    <mergeCell ref="C311:E311"/>
    <mergeCell ref="F311:H311"/>
    <mergeCell ref="I311:J311"/>
    <mergeCell ref="K311:L311"/>
    <mergeCell ref="M311:N311"/>
    <mergeCell ref="O311:R311"/>
    <mergeCell ref="K299:L299"/>
    <mergeCell ref="M299:N299"/>
    <mergeCell ref="O299:R299"/>
    <mergeCell ref="K301:T301"/>
    <mergeCell ref="D301:J301"/>
    <mergeCell ref="D302:J302"/>
    <mergeCell ref="D303:J303"/>
    <mergeCell ref="D304:J304"/>
    <mergeCell ref="F307:R308"/>
    <mergeCell ref="S307:T307"/>
    <mergeCell ref="S308:T308"/>
    <mergeCell ref="C307:E308"/>
    <mergeCell ref="F310:H310"/>
    <mergeCell ref="I310:J310"/>
    <mergeCell ref="K310:L310"/>
    <mergeCell ref="M310:N310"/>
    <mergeCell ref="O310:R310"/>
    <mergeCell ref="S310:T310"/>
    <mergeCell ref="C310:E310"/>
    <mergeCell ref="K303:T303"/>
    <mergeCell ref="K319:T319"/>
    <mergeCell ref="K320:T320"/>
    <mergeCell ref="A322:V322"/>
    <mergeCell ref="C324:E325"/>
    <mergeCell ref="F324:R325"/>
    <mergeCell ref="S324:T324"/>
    <mergeCell ref="S325:T325"/>
    <mergeCell ref="H485:I485"/>
    <mergeCell ref="J485:K485"/>
    <mergeCell ref="L485:M485"/>
    <mergeCell ref="N485:O485"/>
    <mergeCell ref="P485:Q485"/>
    <mergeCell ref="R485:S485"/>
    <mergeCell ref="T485:U485"/>
    <mergeCell ref="H486:I486"/>
    <mergeCell ref="J486:K486"/>
    <mergeCell ref="L486:M486"/>
    <mergeCell ref="N486:O486"/>
    <mergeCell ref="P486:Q486"/>
    <mergeCell ref="R486:S486"/>
    <mergeCell ref="T486:U486"/>
    <mergeCell ref="H456:I456"/>
    <mergeCell ref="J456:K456"/>
    <mergeCell ref="L456:M456"/>
    <mergeCell ref="N456:O456"/>
    <mergeCell ref="J457:K457"/>
    <mergeCell ref="L457:M457"/>
    <mergeCell ref="N457:O457"/>
    <mergeCell ref="H457:I457"/>
    <mergeCell ref="H458:I458"/>
    <mergeCell ref="J458:K458"/>
    <mergeCell ref="L458:M458"/>
    <mergeCell ref="R468:S468"/>
    <mergeCell ref="T468:U468"/>
    <mergeCell ref="R469:S469"/>
    <mergeCell ref="T469:U469"/>
    <mergeCell ref="A464:V464"/>
    <mergeCell ref="B465:U465"/>
    <mergeCell ref="C467:G467"/>
    <mergeCell ref="H467:I467"/>
    <mergeCell ref="H468:I468"/>
    <mergeCell ref="J468:K468"/>
    <mergeCell ref="L468:M468"/>
    <mergeCell ref="N468:O468"/>
    <mergeCell ref="P468:Q468"/>
    <mergeCell ref="H469:I469"/>
    <mergeCell ref="J469:K469"/>
    <mergeCell ref="L469:M469"/>
    <mergeCell ref="N469:O469"/>
    <mergeCell ref="P469:Q469"/>
    <mergeCell ref="D469:G469"/>
    <mergeCell ref="B468:B486"/>
    <mergeCell ref="C469:C471"/>
    <mergeCell ref="C472:C486"/>
    <mergeCell ref="H470:I470"/>
    <mergeCell ref="J470:K470"/>
    <mergeCell ref="L470:M470"/>
    <mergeCell ref="N470:O470"/>
    <mergeCell ref="P470:Q470"/>
    <mergeCell ref="R470:S470"/>
    <mergeCell ref="T470:U470"/>
    <mergeCell ref="N474:O474"/>
    <mergeCell ref="P474:Q474"/>
    <mergeCell ref="R474:S474"/>
    <mergeCell ref="P490:Q490"/>
    <mergeCell ref="R490:S490"/>
    <mergeCell ref="T490:U490"/>
    <mergeCell ref="H471:I471"/>
    <mergeCell ref="J471:K471"/>
    <mergeCell ref="L471:M471"/>
    <mergeCell ref="N471:O471"/>
    <mergeCell ref="P471:Q471"/>
    <mergeCell ref="R471:S471"/>
    <mergeCell ref="T471:U471"/>
    <mergeCell ref="H472:I472"/>
    <mergeCell ref="J472:K472"/>
    <mergeCell ref="L472:M472"/>
    <mergeCell ref="N472:O472"/>
    <mergeCell ref="P472:Q472"/>
    <mergeCell ref="R472:S472"/>
    <mergeCell ref="T472:U472"/>
    <mergeCell ref="H473:I473"/>
    <mergeCell ref="J473:K473"/>
    <mergeCell ref="L473:M473"/>
    <mergeCell ref="N473:O473"/>
    <mergeCell ref="P473:Q473"/>
    <mergeCell ref="R473:S473"/>
    <mergeCell ref="T473:U473"/>
    <mergeCell ref="H474:I474"/>
    <mergeCell ref="J474:K474"/>
    <mergeCell ref="L474:M474"/>
    <mergeCell ref="T474:U474"/>
    <mergeCell ref="H475:I475"/>
    <mergeCell ref="J475:K475"/>
    <mergeCell ref="L475:M475"/>
    <mergeCell ref="P480:Q480"/>
    <mergeCell ref="N475:O475"/>
    <mergeCell ref="P475:Q475"/>
    <mergeCell ref="R475:S475"/>
    <mergeCell ref="T475:U475"/>
    <mergeCell ref="H476:I476"/>
    <mergeCell ref="J476:K476"/>
    <mergeCell ref="L476:M476"/>
    <mergeCell ref="N476:O476"/>
    <mergeCell ref="P476:Q476"/>
    <mergeCell ref="R476:S476"/>
    <mergeCell ref="T476:U476"/>
    <mergeCell ref="H477:I477"/>
    <mergeCell ref="J477:K477"/>
    <mergeCell ref="L477:M477"/>
    <mergeCell ref="N477:O477"/>
    <mergeCell ref="P477:Q477"/>
    <mergeCell ref="R477:S477"/>
    <mergeCell ref="T477:U477"/>
    <mergeCell ref="T483:U483"/>
    <mergeCell ref="H484:I484"/>
    <mergeCell ref="J484:K484"/>
    <mergeCell ref="L484:M484"/>
    <mergeCell ref="N484:O484"/>
    <mergeCell ref="P484:Q484"/>
    <mergeCell ref="R484:S484"/>
    <mergeCell ref="T484:U484"/>
    <mergeCell ref="H489:I489"/>
    <mergeCell ref="H490:I490"/>
    <mergeCell ref="J490:K490"/>
    <mergeCell ref="L490:M490"/>
    <mergeCell ref="H478:I478"/>
    <mergeCell ref="J478:K478"/>
    <mergeCell ref="L478:M478"/>
    <mergeCell ref="N478:O478"/>
    <mergeCell ref="P478:Q478"/>
    <mergeCell ref="R478:S478"/>
    <mergeCell ref="T478:U478"/>
    <mergeCell ref="H479:I479"/>
    <mergeCell ref="J479:K479"/>
    <mergeCell ref="L479:M479"/>
    <mergeCell ref="N479:O479"/>
    <mergeCell ref="P479:Q479"/>
    <mergeCell ref="R479:S479"/>
    <mergeCell ref="T479:U479"/>
    <mergeCell ref="H480:I480"/>
    <mergeCell ref="J480:K480"/>
    <mergeCell ref="L480:M480"/>
    <mergeCell ref="N480:O480"/>
    <mergeCell ref="R480:S480"/>
    <mergeCell ref="T480:U480"/>
    <mergeCell ref="D476:G476"/>
    <mergeCell ref="D477:G477"/>
    <mergeCell ref="D478:G478"/>
    <mergeCell ref="D479:G479"/>
    <mergeCell ref="D480:G480"/>
    <mergeCell ref="R491:S491"/>
    <mergeCell ref="T491:U491"/>
    <mergeCell ref="D481:G481"/>
    <mergeCell ref="D482:G482"/>
    <mergeCell ref="H491:I491"/>
    <mergeCell ref="J491:K491"/>
    <mergeCell ref="L491:M491"/>
    <mergeCell ref="N491:O491"/>
    <mergeCell ref="P491:Q491"/>
    <mergeCell ref="H492:I492"/>
    <mergeCell ref="H481:I481"/>
    <mergeCell ref="J481:K481"/>
    <mergeCell ref="L481:M481"/>
    <mergeCell ref="N481:O481"/>
    <mergeCell ref="P481:Q481"/>
    <mergeCell ref="R481:S481"/>
    <mergeCell ref="T481:U481"/>
    <mergeCell ref="J492:K492"/>
    <mergeCell ref="H482:I482"/>
    <mergeCell ref="J482:K482"/>
    <mergeCell ref="L482:M482"/>
    <mergeCell ref="N482:O482"/>
    <mergeCell ref="P482:Q482"/>
    <mergeCell ref="R482:S482"/>
    <mergeCell ref="T482:U482"/>
    <mergeCell ref="P483:Q483"/>
    <mergeCell ref="R483:S483"/>
    <mergeCell ref="P508:Q508"/>
    <mergeCell ref="R508:S508"/>
    <mergeCell ref="T508:U508"/>
    <mergeCell ref="D508:G508"/>
    <mergeCell ref="C510:G510"/>
    <mergeCell ref="H510:I510"/>
    <mergeCell ref="L492:M492"/>
    <mergeCell ref="N492:O492"/>
    <mergeCell ref="P492:Q492"/>
    <mergeCell ref="R492:S492"/>
    <mergeCell ref="T492:U492"/>
    <mergeCell ref="H493:I493"/>
    <mergeCell ref="J493:K493"/>
    <mergeCell ref="L493:M493"/>
    <mergeCell ref="N493:O493"/>
    <mergeCell ref="P493:Q493"/>
    <mergeCell ref="R493:S493"/>
    <mergeCell ref="T493:U493"/>
    <mergeCell ref="H494:I494"/>
    <mergeCell ref="J494:K494"/>
    <mergeCell ref="L494:M494"/>
    <mergeCell ref="N494:O494"/>
    <mergeCell ref="P494:Q494"/>
    <mergeCell ref="R494:S494"/>
    <mergeCell ref="T494:U494"/>
    <mergeCell ref="H501:I501"/>
    <mergeCell ref="J501:K501"/>
    <mergeCell ref="L501:M501"/>
    <mergeCell ref="N501:O501"/>
    <mergeCell ref="P501:Q501"/>
    <mergeCell ref="R501:S501"/>
    <mergeCell ref="T501:U501"/>
    <mergeCell ref="R504:S504"/>
    <mergeCell ref="T504:U504"/>
    <mergeCell ref="D499:G499"/>
    <mergeCell ref="D500:G500"/>
    <mergeCell ref="H504:I504"/>
    <mergeCell ref="J504:K504"/>
    <mergeCell ref="L504:M504"/>
    <mergeCell ref="N504:O504"/>
    <mergeCell ref="P504:Q504"/>
    <mergeCell ref="R505:S505"/>
    <mergeCell ref="T505:U505"/>
    <mergeCell ref="D504:G504"/>
    <mergeCell ref="D505:G505"/>
    <mergeCell ref="H505:I505"/>
    <mergeCell ref="J505:K505"/>
    <mergeCell ref="L505:M505"/>
    <mergeCell ref="N505:O505"/>
    <mergeCell ref="P505:Q505"/>
    <mergeCell ref="H503:I503"/>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R511:S511"/>
    <mergeCell ref="H518:I518"/>
    <mergeCell ref="J518:K518"/>
    <mergeCell ref="L518:M518"/>
    <mergeCell ref="N518:O518"/>
    <mergeCell ref="P518:Q518"/>
    <mergeCell ref="R518:S518"/>
    <mergeCell ref="T518:U518"/>
    <mergeCell ref="H519:I519"/>
    <mergeCell ref="J519:K519"/>
    <mergeCell ref="L519:M519"/>
    <mergeCell ref="N519:O519"/>
    <mergeCell ref="P519:Q519"/>
    <mergeCell ref="R519:S519"/>
    <mergeCell ref="T519:U519"/>
    <mergeCell ref="H506:I506"/>
    <mergeCell ref="J506:K506"/>
    <mergeCell ref="L506:M506"/>
    <mergeCell ref="N506:O506"/>
    <mergeCell ref="P506:Q506"/>
    <mergeCell ref="R506:S506"/>
    <mergeCell ref="T506:U506"/>
    <mergeCell ref="L511:M511"/>
    <mergeCell ref="N511:O511"/>
    <mergeCell ref="T511:U511"/>
    <mergeCell ref="R507:S507"/>
    <mergeCell ref="T507:U507"/>
    <mergeCell ref="H507:I507"/>
    <mergeCell ref="J507:K507"/>
    <mergeCell ref="L507:M507"/>
    <mergeCell ref="N507:O507"/>
    <mergeCell ref="P507:Q507"/>
    <mergeCell ref="P513:Q513"/>
    <mergeCell ref="R513:S513"/>
    <mergeCell ref="T513:U513"/>
    <mergeCell ref="H514:I514"/>
    <mergeCell ref="J514:K514"/>
    <mergeCell ref="L514:M514"/>
    <mergeCell ref="N514:O514"/>
    <mergeCell ref="P514:Q514"/>
    <mergeCell ref="R514:S514"/>
    <mergeCell ref="T514:U514"/>
    <mergeCell ref="H512:I512"/>
    <mergeCell ref="J512:K512"/>
    <mergeCell ref="P522:Q522"/>
    <mergeCell ref="R522:S522"/>
    <mergeCell ref="T522:U522"/>
    <mergeCell ref="H523:I523"/>
    <mergeCell ref="J523:K523"/>
    <mergeCell ref="L523:M523"/>
    <mergeCell ref="N523:O523"/>
    <mergeCell ref="T527:U527"/>
    <mergeCell ref="C442:G442"/>
    <mergeCell ref="C443:D443"/>
    <mergeCell ref="E443:G443"/>
    <mergeCell ref="C444:C446"/>
    <mergeCell ref="D444:G444"/>
    <mergeCell ref="D445:G445"/>
    <mergeCell ref="D446:G446"/>
    <mergeCell ref="C447:D447"/>
    <mergeCell ref="E447:G447"/>
    <mergeCell ref="D448:G448"/>
    <mergeCell ref="D449:G449"/>
    <mergeCell ref="D450:G450"/>
    <mergeCell ref="D451:G451"/>
    <mergeCell ref="D452:G452"/>
    <mergeCell ref="D472:G472"/>
    <mergeCell ref="D473:G473"/>
    <mergeCell ref="D460:G460"/>
    <mergeCell ref="D461:G461"/>
    <mergeCell ref="R515:S515"/>
    <mergeCell ref="T515:U515"/>
    <mergeCell ref="H520:I520"/>
    <mergeCell ref="H524:I524"/>
    <mergeCell ref="P524:Q524"/>
    <mergeCell ref="R524:S524"/>
    <mergeCell ref="L522:M522"/>
    <mergeCell ref="N522:O522"/>
    <mergeCell ref="L524:M524"/>
    <mergeCell ref="N524:O524"/>
    <mergeCell ref="R512:S512"/>
    <mergeCell ref="T512:U512"/>
    <mergeCell ref="H513:I513"/>
    <mergeCell ref="H526:I526"/>
    <mergeCell ref="D470:G470"/>
    <mergeCell ref="D471:G471"/>
    <mergeCell ref="H495:I495"/>
    <mergeCell ref="J495:K495"/>
    <mergeCell ref="L526:M526"/>
    <mergeCell ref="N526:O526"/>
    <mergeCell ref="P526:Q526"/>
    <mergeCell ref="R526:S526"/>
    <mergeCell ref="T526:U526"/>
    <mergeCell ref="H516:I516"/>
    <mergeCell ref="N498:O498"/>
    <mergeCell ref="P498:Q498"/>
    <mergeCell ref="R498:S498"/>
    <mergeCell ref="T498:U498"/>
    <mergeCell ref="H499:I499"/>
    <mergeCell ref="J499:K499"/>
    <mergeCell ref="L499:M499"/>
    <mergeCell ref="N499:O499"/>
    <mergeCell ref="P499:Q499"/>
    <mergeCell ref="R499:S499"/>
    <mergeCell ref="T499:U499"/>
    <mergeCell ref="P523:Q523"/>
    <mergeCell ref="R523:S523"/>
    <mergeCell ref="L516:M516"/>
    <mergeCell ref="N516:O516"/>
    <mergeCell ref="P516:Q516"/>
    <mergeCell ref="R516:S516"/>
    <mergeCell ref="T516:U516"/>
    <mergeCell ref="H517:I517"/>
    <mergeCell ref="J517:K517"/>
    <mergeCell ref="T523:U523"/>
    <mergeCell ref="P495:Q495"/>
    <mergeCell ref="R495:S495"/>
    <mergeCell ref="T495:U495"/>
    <mergeCell ref="H496:I496"/>
    <mergeCell ref="J496:K496"/>
    <mergeCell ref="L496:M496"/>
    <mergeCell ref="N496:O496"/>
    <mergeCell ref="T525:U525"/>
    <mergeCell ref="R496:S496"/>
    <mergeCell ref="T496:U496"/>
    <mergeCell ref="H497:I497"/>
    <mergeCell ref="J497:K497"/>
    <mergeCell ref="L497:M497"/>
    <mergeCell ref="N497:O497"/>
    <mergeCell ref="P497:Q497"/>
    <mergeCell ref="R497:S497"/>
    <mergeCell ref="T497:U497"/>
    <mergeCell ref="P500:Q500"/>
    <mergeCell ref="R500:S500"/>
    <mergeCell ref="T500:U500"/>
    <mergeCell ref="J520:K520"/>
    <mergeCell ref="L520:M520"/>
    <mergeCell ref="N520:O520"/>
    <mergeCell ref="P520:Q520"/>
    <mergeCell ref="R520:S520"/>
    <mergeCell ref="T520:U520"/>
    <mergeCell ref="H525:I525"/>
    <mergeCell ref="J525:K525"/>
    <mergeCell ref="L525:M525"/>
    <mergeCell ref="N525:O525"/>
    <mergeCell ref="J513:K513"/>
    <mergeCell ref="L513:M513"/>
    <mergeCell ref="D522:G522"/>
    <mergeCell ref="D523:G523"/>
    <mergeCell ref="D524:G524"/>
    <mergeCell ref="D525:G525"/>
    <mergeCell ref="T524:U524"/>
    <mergeCell ref="L498:M498"/>
    <mergeCell ref="L517:M517"/>
    <mergeCell ref="N517:O517"/>
    <mergeCell ref="P517:Q517"/>
    <mergeCell ref="R517:S517"/>
    <mergeCell ref="T517:U517"/>
    <mergeCell ref="H521:I521"/>
    <mergeCell ref="J521:K521"/>
    <mergeCell ref="L521:M521"/>
    <mergeCell ref="N521:O521"/>
    <mergeCell ref="P521:Q521"/>
    <mergeCell ref="R521:S521"/>
    <mergeCell ref="T521:U521"/>
    <mergeCell ref="P525:Q525"/>
    <mergeCell ref="R525:S525"/>
    <mergeCell ref="H511:I511"/>
    <mergeCell ref="J511:K511"/>
    <mergeCell ref="J516:K516"/>
    <mergeCell ref="H522:I522"/>
    <mergeCell ref="J522:K522"/>
    <mergeCell ref="D518:G518"/>
    <mergeCell ref="D519:G519"/>
    <mergeCell ref="D520:G520"/>
    <mergeCell ref="D521:G521"/>
    <mergeCell ref="J515:K515"/>
    <mergeCell ref="N500:O500"/>
    <mergeCell ref="N513:O513"/>
    <mergeCell ref="D534:H534"/>
    <mergeCell ref="I534:J534"/>
    <mergeCell ref="B535:C535"/>
    <mergeCell ref="B511:B529"/>
    <mergeCell ref="C511:G511"/>
    <mergeCell ref="B531:C531"/>
    <mergeCell ref="D531:H531"/>
    <mergeCell ref="I531:J531"/>
    <mergeCell ref="B532:C532"/>
    <mergeCell ref="D532:H532"/>
    <mergeCell ref="I532:J532"/>
    <mergeCell ref="J524:K524"/>
    <mergeCell ref="J526:K526"/>
    <mergeCell ref="H515:I515"/>
    <mergeCell ref="H527:I527"/>
    <mergeCell ref="J527:K527"/>
    <mergeCell ref="P496:Q496"/>
    <mergeCell ref="L512:M512"/>
    <mergeCell ref="N512:O512"/>
    <mergeCell ref="P512:Q512"/>
    <mergeCell ref="L515:M515"/>
    <mergeCell ref="N515:O515"/>
    <mergeCell ref="P515:Q515"/>
    <mergeCell ref="C494:C508"/>
    <mergeCell ref="D494:G494"/>
    <mergeCell ref="D495:G495"/>
    <mergeCell ref="D496:G496"/>
    <mergeCell ref="D497:G497"/>
    <mergeCell ref="D498:G498"/>
    <mergeCell ref="P511:Q511"/>
    <mergeCell ref="D506:G506"/>
    <mergeCell ref="D507:G507"/>
    <mergeCell ref="D539:H539"/>
    <mergeCell ref="I539:J539"/>
    <mergeCell ref="B537:C537"/>
    <mergeCell ref="D537:H537"/>
    <mergeCell ref="I537:J537"/>
    <mergeCell ref="B538:C538"/>
    <mergeCell ref="D538:H538"/>
    <mergeCell ref="I538:J538"/>
    <mergeCell ref="B539:C539"/>
    <mergeCell ref="D542:H542"/>
    <mergeCell ref="I542:J542"/>
    <mergeCell ref="B540:C540"/>
    <mergeCell ref="D540:H540"/>
    <mergeCell ref="I540:J540"/>
    <mergeCell ref="B541:C541"/>
    <mergeCell ref="D541:H541"/>
    <mergeCell ref="I541:J541"/>
    <mergeCell ref="B542:C542"/>
    <mergeCell ref="C512:C514"/>
    <mergeCell ref="C515:C529"/>
    <mergeCell ref="D526:G526"/>
    <mergeCell ref="D535:H535"/>
    <mergeCell ref="I535:J535"/>
    <mergeCell ref="B533:C533"/>
    <mergeCell ref="D533:H533"/>
    <mergeCell ref="I533:J533"/>
    <mergeCell ref="B534:C534"/>
    <mergeCell ref="R528:S528"/>
    <mergeCell ref="T528:U528"/>
    <mergeCell ref="H529:I529"/>
    <mergeCell ref="J529:K529"/>
    <mergeCell ref="L529:M529"/>
    <mergeCell ref="N529:O529"/>
    <mergeCell ref="P529:Q529"/>
    <mergeCell ref="R529:S529"/>
    <mergeCell ref="T529:U529"/>
    <mergeCell ref="D527:G527"/>
    <mergeCell ref="D528:G528"/>
    <mergeCell ref="H528:I528"/>
    <mergeCell ref="J528:K528"/>
    <mergeCell ref="L528:M528"/>
    <mergeCell ref="N528:O528"/>
    <mergeCell ref="P528:Q528"/>
    <mergeCell ref="D512:G512"/>
    <mergeCell ref="D513:G513"/>
    <mergeCell ref="D514:G514"/>
    <mergeCell ref="D529:G529"/>
    <mergeCell ref="D515:G515"/>
    <mergeCell ref="D516:G516"/>
    <mergeCell ref="D517:G517"/>
    <mergeCell ref="N527:O527"/>
    <mergeCell ref="P527:Q527"/>
    <mergeCell ref="L527:M527"/>
    <mergeCell ref="R527:S527"/>
    <mergeCell ref="K338:T338"/>
    <mergeCell ref="K339:T339"/>
    <mergeCell ref="K341:T341"/>
    <mergeCell ref="A343:V343"/>
    <mergeCell ref="F345:R346"/>
    <mergeCell ref="D338:J338"/>
    <mergeCell ref="B536:C536"/>
    <mergeCell ref="D536:H536"/>
    <mergeCell ref="I536:J536"/>
    <mergeCell ref="C351:E351"/>
    <mergeCell ref="C352:E352"/>
    <mergeCell ref="C353:E353"/>
    <mergeCell ref="C354:E354"/>
    <mergeCell ref="C364:E365"/>
    <mergeCell ref="C367:E367"/>
    <mergeCell ref="C368:E368"/>
    <mergeCell ref="C350:E350"/>
    <mergeCell ref="F350:H350"/>
    <mergeCell ref="I350:J350"/>
    <mergeCell ref="F351:H351"/>
    <mergeCell ref="I351:J351"/>
    <mergeCell ref="F352:H352"/>
    <mergeCell ref="I352:J352"/>
    <mergeCell ref="I353:J353"/>
    <mergeCell ref="F354:H354"/>
    <mergeCell ref="F367:H367"/>
    <mergeCell ref="I367:J367"/>
    <mergeCell ref="F368:H368"/>
    <mergeCell ref="I368:J368"/>
    <mergeCell ref="F353:H353"/>
    <mergeCell ref="I354:J354"/>
    <mergeCell ref="D356:J356"/>
    <mergeCell ref="D335:J335"/>
    <mergeCell ref="D336:J336"/>
    <mergeCell ref="D337:J337"/>
    <mergeCell ref="K335:T335"/>
    <mergeCell ref="C327:E327"/>
    <mergeCell ref="F327:H327"/>
    <mergeCell ref="I327:J327"/>
    <mergeCell ref="K327:L327"/>
    <mergeCell ref="M327:N327"/>
    <mergeCell ref="O327:R327"/>
    <mergeCell ref="S327:T327"/>
    <mergeCell ref="F329:H329"/>
    <mergeCell ref="I329:J329"/>
    <mergeCell ref="K329:L329"/>
    <mergeCell ref="M329:N329"/>
    <mergeCell ref="O329:R329"/>
    <mergeCell ref="S329:T329"/>
    <mergeCell ref="K330:L330"/>
    <mergeCell ref="M330:N330"/>
    <mergeCell ref="K333:L333"/>
    <mergeCell ref="M333:N333"/>
    <mergeCell ref="O333:R333"/>
    <mergeCell ref="S333:T333"/>
    <mergeCell ref="C328:E328"/>
    <mergeCell ref="C329:E329"/>
    <mergeCell ref="C330:E330"/>
    <mergeCell ref="C331:E331"/>
    <mergeCell ref="C332:E332"/>
    <mergeCell ref="C333:E333"/>
    <mergeCell ref="K336:T336"/>
    <mergeCell ref="K337:T337"/>
    <mergeCell ref="O332:R332"/>
    <mergeCell ref="S332:T332"/>
    <mergeCell ref="F328:H328"/>
    <mergeCell ref="I328:J328"/>
    <mergeCell ref="K328:L328"/>
    <mergeCell ref="M328:N328"/>
    <mergeCell ref="O328:R328"/>
    <mergeCell ref="S328:T328"/>
    <mergeCell ref="U328:U333"/>
    <mergeCell ref="O330:R330"/>
    <mergeCell ref="S330:T330"/>
    <mergeCell ref="F331:H331"/>
    <mergeCell ref="I331:J331"/>
    <mergeCell ref="K331:L331"/>
    <mergeCell ref="M331:N331"/>
    <mergeCell ref="O331:R331"/>
    <mergeCell ref="S331:T331"/>
    <mergeCell ref="F332:H332"/>
    <mergeCell ref="I332:J332"/>
    <mergeCell ref="K332:L332"/>
    <mergeCell ref="M332:N332"/>
    <mergeCell ref="F333:H333"/>
    <mergeCell ref="I333:J333"/>
    <mergeCell ref="F330:H330"/>
    <mergeCell ref="I330:J330"/>
    <mergeCell ref="D339:J339"/>
    <mergeCell ref="C348:E348"/>
    <mergeCell ref="C349:E349"/>
    <mergeCell ref="F349:H349"/>
    <mergeCell ref="I349:J349"/>
    <mergeCell ref="K349:L349"/>
    <mergeCell ref="M349:N349"/>
    <mergeCell ref="D340:J340"/>
    <mergeCell ref="D341:J341"/>
    <mergeCell ref="C345:E346"/>
    <mergeCell ref="F348:H348"/>
    <mergeCell ref="I348:J348"/>
    <mergeCell ref="K348:L348"/>
    <mergeCell ref="M348:N348"/>
    <mergeCell ref="O350:R350"/>
    <mergeCell ref="S350:T350"/>
    <mergeCell ref="O351:R351"/>
    <mergeCell ref="S351:T351"/>
    <mergeCell ref="K340:T340"/>
    <mergeCell ref="S368:T368"/>
    <mergeCell ref="O352:R352"/>
    <mergeCell ref="S352:T352"/>
    <mergeCell ref="O353:R353"/>
    <mergeCell ref="S353:T353"/>
    <mergeCell ref="O354:R354"/>
    <mergeCell ref="S354:T354"/>
    <mergeCell ref="S345:T345"/>
    <mergeCell ref="S346:T346"/>
    <mergeCell ref="O348:R348"/>
    <mergeCell ref="S348:T348"/>
    <mergeCell ref="O349:R349"/>
    <mergeCell ref="S349:T349"/>
    <mergeCell ref="U349:U354"/>
    <mergeCell ref="K350:L350"/>
    <mergeCell ref="M350:N350"/>
    <mergeCell ref="K351:L351"/>
    <mergeCell ref="M351:N351"/>
    <mergeCell ref="K352:L352"/>
    <mergeCell ref="M352:N352"/>
    <mergeCell ref="M353:N353"/>
    <mergeCell ref="M354:N354"/>
    <mergeCell ref="K353:L353"/>
    <mergeCell ref="K354:L354"/>
    <mergeCell ref="N392:V406"/>
    <mergeCell ref="K356:T356"/>
    <mergeCell ref="K357:T357"/>
    <mergeCell ref="K358:T358"/>
    <mergeCell ref="K359:T359"/>
    <mergeCell ref="K360:T360"/>
    <mergeCell ref="C369:E369"/>
    <mergeCell ref="F369:H369"/>
    <mergeCell ref="I369:J369"/>
    <mergeCell ref="K369:L369"/>
    <mergeCell ref="M369:N369"/>
    <mergeCell ref="O369:R369"/>
    <mergeCell ref="S369:T369"/>
    <mergeCell ref="A362:V362"/>
    <mergeCell ref="F364:R365"/>
    <mergeCell ref="S364:T364"/>
    <mergeCell ref="S365:T365"/>
    <mergeCell ref="M367:N367"/>
    <mergeCell ref="O367:R367"/>
    <mergeCell ref="S367:T367"/>
    <mergeCell ref="M368:N368"/>
    <mergeCell ref="D357:J357"/>
    <mergeCell ref="D358:J358"/>
    <mergeCell ref="D359:J359"/>
    <mergeCell ref="D360:J360"/>
    <mergeCell ref="U368:U373"/>
    <mergeCell ref="S371:T371"/>
    <mergeCell ref="S372:T372"/>
    <mergeCell ref="O370:R370"/>
    <mergeCell ref="K367:L367"/>
    <mergeCell ref="K368:L368"/>
    <mergeCell ref="O368:R368"/>
    <mergeCell ref="D393:G393"/>
    <mergeCell ref="J392:M392"/>
    <mergeCell ref="H393:I393"/>
    <mergeCell ref="J393:M393"/>
    <mergeCell ref="H405:I405"/>
    <mergeCell ref="J405:M405"/>
    <mergeCell ref="H406:I406"/>
    <mergeCell ref="J406:M406"/>
    <mergeCell ref="A408:V408"/>
    <mergeCell ref="H409:M409"/>
    <mergeCell ref="N409:U409"/>
    <mergeCell ref="H410:M410"/>
    <mergeCell ref="N410:U410"/>
    <mergeCell ref="H401:I401"/>
    <mergeCell ref="J401:M401"/>
    <mergeCell ref="H402:I402"/>
    <mergeCell ref="J402:M402"/>
    <mergeCell ref="H403:I403"/>
    <mergeCell ref="J403:M403"/>
    <mergeCell ref="H404:I404"/>
    <mergeCell ref="J404:M404"/>
    <mergeCell ref="D403:G403"/>
    <mergeCell ref="D397:G397"/>
    <mergeCell ref="D398:G398"/>
    <mergeCell ref="D399:G399"/>
    <mergeCell ref="D400:G400"/>
    <mergeCell ref="D401:G401"/>
    <mergeCell ref="D402:G402"/>
    <mergeCell ref="B388:B406"/>
    <mergeCell ref="D391:G391"/>
    <mergeCell ref="C392:C406"/>
    <mergeCell ref="J394:M394"/>
    <mergeCell ref="N449:O449"/>
    <mergeCell ref="N411:V411"/>
    <mergeCell ref="N412:XFD414"/>
    <mergeCell ref="N415:V429"/>
    <mergeCell ref="C382:G382"/>
    <mergeCell ref="H382:M382"/>
    <mergeCell ref="N382:U382"/>
    <mergeCell ref="J413:M413"/>
    <mergeCell ref="H422:I422"/>
    <mergeCell ref="J422:M422"/>
    <mergeCell ref="C412:C414"/>
    <mergeCell ref="D412:G412"/>
    <mergeCell ref="H414:I414"/>
    <mergeCell ref="J414:M414"/>
    <mergeCell ref="H415:I415"/>
    <mergeCell ref="J415:M415"/>
    <mergeCell ref="H416:I416"/>
    <mergeCell ref="C387:G387"/>
    <mergeCell ref="H387:M387"/>
    <mergeCell ref="N387:U387"/>
    <mergeCell ref="H388:I388"/>
    <mergeCell ref="J388:M388"/>
    <mergeCell ref="H389:I389"/>
    <mergeCell ref="J389:M389"/>
    <mergeCell ref="H391:I391"/>
    <mergeCell ref="J391:M391"/>
    <mergeCell ref="D429:G429"/>
    <mergeCell ref="D415:G415"/>
    <mergeCell ref="D404:G404"/>
    <mergeCell ref="D405:G405"/>
    <mergeCell ref="C388:G388"/>
    <mergeCell ref="D392:G392"/>
    <mergeCell ref="A441:V441"/>
    <mergeCell ref="M371:N371"/>
    <mergeCell ref="M370:N370"/>
    <mergeCell ref="O373:R373"/>
    <mergeCell ref="H417:I417"/>
    <mergeCell ref="J417:M417"/>
    <mergeCell ref="N446:O446"/>
    <mergeCell ref="B442:B462"/>
    <mergeCell ref="C448:C462"/>
    <mergeCell ref="N458:O458"/>
    <mergeCell ref="H459:I459"/>
    <mergeCell ref="J459:K459"/>
    <mergeCell ref="H448:I448"/>
    <mergeCell ref="J448:K448"/>
    <mergeCell ref="L448:M448"/>
    <mergeCell ref="N448:O448"/>
    <mergeCell ref="J449:K449"/>
    <mergeCell ref="L451:M451"/>
    <mergeCell ref="N451:O451"/>
    <mergeCell ref="H442:I442"/>
    <mergeCell ref="J442:K442"/>
    <mergeCell ref="L442:M442"/>
    <mergeCell ref="N442:O442"/>
    <mergeCell ref="J444:K444"/>
    <mergeCell ref="L444:M444"/>
    <mergeCell ref="N444:O444"/>
    <mergeCell ref="H444:I444"/>
    <mergeCell ref="H453:I453"/>
    <mergeCell ref="H454:I454"/>
    <mergeCell ref="J454:K454"/>
    <mergeCell ref="L454:M454"/>
    <mergeCell ref="L449:M449"/>
    <mergeCell ref="H392:I392"/>
    <mergeCell ref="H449:I449"/>
    <mergeCell ref="H450:I450"/>
    <mergeCell ref="J450:K450"/>
    <mergeCell ref="L450:M450"/>
    <mergeCell ref="N450:O450"/>
    <mergeCell ref="A378:V378"/>
    <mergeCell ref="H379:M379"/>
    <mergeCell ref="N379:U379"/>
    <mergeCell ref="C379:G379"/>
    <mergeCell ref="C380:G380"/>
    <mergeCell ref="H380:M380"/>
    <mergeCell ref="N380:U380"/>
    <mergeCell ref="C381:G381"/>
    <mergeCell ref="H381:M381"/>
    <mergeCell ref="N381:U381"/>
    <mergeCell ref="D389:G389"/>
    <mergeCell ref="D390:G390"/>
    <mergeCell ref="H390:I390"/>
    <mergeCell ref="J390:M390"/>
    <mergeCell ref="A384:V384"/>
    <mergeCell ref="A386:V386"/>
    <mergeCell ref="L445:M445"/>
    <mergeCell ref="N445:O445"/>
    <mergeCell ref="N437:U437"/>
    <mergeCell ref="N438:U438"/>
    <mergeCell ref="H419:I419"/>
    <mergeCell ref="J419:M419"/>
    <mergeCell ref="H420:I420"/>
    <mergeCell ref="J420:M420"/>
    <mergeCell ref="H421:I421"/>
    <mergeCell ref="J421:M421"/>
    <mergeCell ref="C439:G439"/>
    <mergeCell ref="N434:U436"/>
    <mergeCell ref="N433:U433"/>
    <mergeCell ref="V434:V436"/>
    <mergeCell ref="C430:G430"/>
    <mergeCell ref="H430:M430"/>
    <mergeCell ref="N430:U430"/>
    <mergeCell ref="D416:G416"/>
    <mergeCell ref="D417:G417"/>
    <mergeCell ref="D418:G418"/>
    <mergeCell ref="A432:V432"/>
    <mergeCell ref="H433:M433"/>
    <mergeCell ref="H434:M434"/>
    <mergeCell ref="H439:M439"/>
    <mergeCell ref="N439:U439"/>
    <mergeCell ref="H435:M435"/>
    <mergeCell ref="H436:M436"/>
    <mergeCell ref="D425:G425"/>
    <mergeCell ref="D428:G428"/>
    <mergeCell ref="H437:M437"/>
    <mergeCell ref="H438:M438"/>
    <mergeCell ref="H429:I429"/>
    <mergeCell ref="J429:M429"/>
    <mergeCell ref="J416:M416"/>
    <mergeCell ref="H424:I424"/>
    <mergeCell ref="J424:M424"/>
    <mergeCell ref="H425:I425"/>
    <mergeCell ref="J425:M425"/>
    <mergeCell ref="H426:I426"/>
    <mergeCell ref="J426:M426"/>
    <mergeCell ref="H427:I427"/>
    <mergeCell ref="J427:M427"/>
    <mergeCell ref="C411:G411"/>
    <mergeCell ref="D413:G413"/>
    <mergeCell ref="C415:C429"/>
    <mergeCell ref="D394:G394"/>
    <mergeCell ref="D395:G395"/>
    <mergeCell ref="D396:G396"/>
    <mergeCell ref="H398:I398"/>
    <mergeCell ref="J398:M398"/>
    <mergeCell ref="H399:I399"/>
    <mergeCell ref="J399:M399"/>
    <mergeCell ref="H400:I400"/>
    <mergeCell ref="D419:G419"/>
    <mergeCell ref="D420:G420"/>
    <mergeCell ref="D421:G421"/>
    <mergeCell ref="D422:G422"/>
    <mergeCell ref="D423:G423"/>
    <mergeCell ref="D424:G424"/>
    <mergeCell ref="H428:I428"/>
    <mergeCell ref="J428:M428"/>
    <mergeCell ref="J400:M400"/>
    <mergeCell ref="H411:I411"/>
    <mergeCell ref="J411:M411"/>
    <mergeCell ref="H412:I412"/>
    <mergeCell ref="J412:M412"/>
    <mergeCell ref="H413:I413"/>
    <mergeCell ref="H394:I394"/>
    <mergeCell ref="C389:C391"/>
    <mergeCell ref="C370:E370"/>
    <mergeCell ref="C372:E372"/>
    <mergeCell ref="C373:E373"/>
    <mergeCell ref="F370:H370"/>
    <mergeCell ref="I370:J370"/>
    <mergeCell ref="C371:E371"/>
    <mergeCell ref="F371:H371"/>
    <mergeCell ref="F372:H372"/>
    <mergeCell ref="F373:H373"/>
    <mergeCell ref="D375:J375"/>
    <mergeCell ref="D376:J376"/>
    <mergeCell ref="I371:J371"/>
    <mergeCell ref="K371:L371"/>
    <mergeCell ref="I372:J372"/>
    <mergeCell ref="K372:L372"/>
    <mergeCell ref="I373:J373"/>
    <mergeCell ref="K373:L373"/>
    <mergeCell ref="K370:L370"/>
    <mergeCell ref="K376:T376"/>
    <mergeCell ref="S373:T373"/>
    <mergeCell ref="K375:T375"/>
    <mergeCell ref="O371:R371"/>
    <mergeCell ref="M372:N372"/>
    <mergeCell ref="O372:R372"/>
    <mergeCell ref="S370:T370"/>
    <mergeCell ref="M373:N373"/>
    <mergeCell ref="N388:V388"/>
    <mergeCell ref="N389:XFD391"/>
    <mergeCell ref="N454:O454"/>
    <mergeCell ref="H455:I455"/>
    <mergeCell ref="J455:K455"/>
    <mergeCell ref="L459:M459"/>
    <mergeCell ref="N459:O459"/>
    <mergeCell ref="H461:I461"/>
    <mergeCell ref="H462:I462"/>
    <mergeCell ref="J462:K462"/>
    <mergeCell ref="L462:M462"/>
    <mergeCell ref="N462:O462"/>
    <mergeCell ref="H460:I460"/>
    <mergeCell ref="J460:K460"/>
    <mergeCell ref="L460:M460"/>
    <mergeCell ref="N460:O460"/>
    <mergeCell ref="J461:K461"/>
    <mergeCell ref="L461:M461"/>
    <mergeCell ref="N461:O461"/>
    <mergeCell ref="D483:G483"/>
    <mergeCell ref="D484:G484"/>
    <mergeCell ref="D485:G485"/>
    <mergeCell ref="D486:G486"/>
    <mergeCell ref="C489:G489"/>
    <mergeCell ref="C490:G490"/>
    <mergeCell ref="D491:G491"/>
    <mergeCell ref="D492:G492"/>
    <mergeCell ref="D493:G493"/>
    <mergeCell ref="H498:I498"/>
    <mergeCell ref="J498:K498"/>
    <mergeCell ref="C491:C493"/>
    <mergeCell ref="H508:I508"/>
    <mergeCell ref="J508:K508"/>
    <mergeCell ref="L508:M508"/>
    <mergeCell ref="N508:O508"/>
    <mergeCell ref="H483:I483"/>
    <mergeCell ref="J483:K483"/>
    <mergeCell ref="L483:M483"/>
    <mergeCell ref="N483:O483"/>
    <mergeCell ref="N490:O490"/>
    <mergeCell ref="L495:M495"/>
    <mergeCell ref="N495:O495"/>
    <mergeCell ref="B490:B508"/>
    <mergeCell ref="D501:G501"/>
    <mergeCell ref="D502:G502"/>
    <mergeCell ref="D503:G503"/>
    <mergeCell ref="H500:I500"/>
    <mergeCell ref="J500:K500"/>
    <mergeCell ref="L500:M500"/>
    <mergeCell ref="H423:I423"/>
    <mergeCell ref="J423:M423"/>
    <mergeCell ref="H446:I446"/>
    <mergeCell ref="J446:K446"/>
    <mergeCell ref="L446:M446"/>
    <mergeCell ref="H451:I451"/>
    <mergeCell ref="J451:K451"/>
    <mergeCell ref="H452:I452"/>
    <mergeCell ref="J452:K452"/>
    <mergeCell ref="L452:M452"/>
    <mergeCell ref="C435:G435"/>
    <mergeCell ref="C436:G436"/>
    <mergeCell ref="C437:G437"/>
    <mergeCell ref="C438:G438"/>
    <mergeCell ref="C433:G433"/>
    <mergeCell ref="C434:G434"/>
    <mergeCell ref="B411:B429"/>
    <mergeCell ref="H445:I445"/>
    <mergeCell ref="J445:K445"/>
    <mergeCell ref="H418:I418"/>
    <mergeCell ref="J418:M418"/>
    <mergeCell ref="D414:G414"/>
    <mergeCell ref="D462:G462"/>
    <mergeCell ref="D474:G474"/>
    <mergeCell ref="D475:G475"/>
    <mergeCell ref="N452:O452"/>
    <mergeCell ref="J453:K453"/>
    <mergeCell ref="L453:M453"/>
    <mergeCell ref="N453:O453"/>
    <mergeCell ref="L455:M455"/>
    <mergeCell ref="N455:O455"/>
    <mergeCell ref="A488:V488"/>
    <mergeCell ref="A509:V509"/>
    <mergeCell ref="C14:G14"/>
    <mergeCell ref="H14:M14"/>
    <mergeCell ref="N14:U14"/>
    <mergeCell ref="B385:U385"/>
    <mergeCell ref="A466:V466"/>
    <mergeCell ref="D453:G453"/>
    <mergeCell ref="D454:G454"/>
    <mergeCell ref="D455:G455"/>
    <mergeCell ref="D456:G456"/>
    <mergeCell ref="D457:G457"/>
    <mergeCell ref="D458:G458"/>
    <mergeCell ref="D459:G459"/>
    <mergeCell ref="D468:G468"/>
    <mergeCell ref="D426:G426"/>
    <mergeCell ref="D427:G427"/>
    <mergeCell ref="D406:G406"/>
    <mergeCell ref="C409:G409"/>
    <mergeCell ref="C410:G410"/>
    <mergeCell ref="H395:I395"/>
    <mergeCell ref="J395:M395"/>
    <mergeCell ref="H396:I396"/>
    <mergeCell ref="J396:M396"/>
    <mergeCell ref="H397:I397"/>
    <mergeCell ref="J397:M397"/>
  </mergeCells>
  <phoneticPr fontId="36" type="noConversion"/>
  <conditionalFormatting sqref="A70:H70 J70 L70 N70:XFD70">
    <cfRule type="expression" dxfId="122" priority="71">
      <formula>$H$68="Calendar"</formula>
    </cfRule>
  </conditionalFormatting>
  <conditionalFormatting sqref="A435:U436 A437:V439 A434:V434">
    <cfRule type="expression" dxfId="121" priority="70">
      <formula>$H$433="No"</formula>
    </cfRule>
  </conditionalFormatting>
  <conditionalFormatting sqref="A489:V508">
    <cfRule type="expression" dxfId="120" priority="45">
      <formula>$H$489=""</formula>
    </cfRule>
  </conditionalFormatting>
  <conditionalFormatting sqref="A510:V529">
    <cfRule type="expression" dxfId="119" priority="44">
      <formula>$H$510=""</formula>
    </cfRule>
  </conditionalFormatting>
  <conditionalFormatting sqref="A16:XFD16">
    <cfRule type="expression" dxfId="118" priority="114">
      <formula>$H$15="Yes"</formula>
    </cfRule>
  </conditionalFormatting>
  <conditionalFormatting sqref="A25:XFD25">
    <cfRule type="expression" dxfId="117" priority="113">
      <formula>$H$24="Yes"</formula>
    </cfRule>
  </conditionalFormatting>
  <conditionalFormatting sqref="A31:XFD35">
    <cfRule type="expression" dxfId="116" priority="112">
      <formula>$H$30="No"</formula>
    </cfRule>
  </conditionalFormatting>
  <conditionalFormatting sqref="A39:XFD39">
    <cfRule type="expression" dxfId="114" priority="111">
      <formula>$H$38="Yes"</formula>
    </cfRule>
  </conditionalFormatting>
  <conditionalFormatting sqref="A41:XFD41">
    <cfRule type="expression" dxfId="113" priority="110">
      <formula>$H$40="Yes"</formula>
    </cfRule>
  </conditionalFormatting>
  <conditionalFormatting sqref="A43:XFD44">
    <cfRule type="expression" dxfId="112" priority="109">
      <formula>$H$42="No"</formula>
    </cfRule>
  </conditionalFormatting>
  <conditionalFormatting sqref="A53:XFD53">
    <cfRule type="expression" dxfId="111" priority="84">
      <formula>COUNTIF($H$49:$M$52, "Yes")=4</formula>
    </cfRule>
  </conditionalFormatting>
  <conditionalFormatting sqref="A59:XFD62">
    <cfRule type="expression" dxfId="110" priority="107">
      <formula>$H$57="No"</formula>
    </cfRule>
  </conditionalFormatting>
  <conditionalFormatting sqref="A63:XFD64">
    <cfRule type="expression" dxfId="109" priority="94">
      <formula>OR($H$57="No",$H$61="No")</formula>
    </cfRule>
  </conditionalFormatting>
  <conditionalFormatting sqref="A73:XFD75">
    <cfRule type="expression" dxfId="108" priority="60">
      <formula>$H$72="Yes"</formula>
    </cfRule>
  </conditionalFormatting>
  <conditionalFormatting sqref="A380:XFD381">
    <cfRule type="expression" dxfId="107" priority="99">
      <formula>$H$379="No"</formula>
    </cfRule>
  </conditionalFormatting>
  <conditionalFormatting sqref="B388:M406">
    <cfRule type="expression" dxfId="106" priority="67">
      <formula>$H$387="No"</formula>
    </cfRule>
  </conditionalFormatting>
  <conditionalFormatting sqref="B410:M411 B412:G418 J412:M418 B419:M429">
    <cfRule type="expression" dxfId="105" priority="66">
      <formula>$H$409="Yes"</formula>
    </cfRule>
  </conditionalFormatting>
  <conditionalFormatting sqref="C260:E265 I260:T265 C267:T270">
    <cfRule type="expression" dxfId="104" priority="35">
      <formula>$S$257="NA"</formula>
    </cfRule>
  </conditionalFormatting>
  <conditionalFormatting sqref="C128:T134 C136:T138">
    <cfRule type="expression" dxfId="103" priority="43">
      <formula>$S$126="NA"</formula>
    </cfRule>
  </conditionalFormatting>
  <conditionalFormatting sqref="C145:T151 C153:T155">
    <cfRule type="expression" dxfId="102" priority="42">
      <formula>$S$143="NA"</formula>
    </cfRule>
  </conditionalFormatting>
  <conditionalFormatting sqref="C161:T165">
    <cfRule type="expression" dxfId="101" priority="41">
      <formula>$S$159="NA"</formula>
    </cfRule>
  </conditionalFormatting>
  <conditionalFormatting sqref="C172:T178 C180:T182">
    <cfRule type="expression" dxfId="100" priority="40">
      <formula>$S$170="NA"</formula>
    </cfRule>
  </conditionalFormatting>
  <conditionalFormatting sqref="C189:T195 C197:T199">
    <cfRule type="expression" dxfId="99" priority="39">
      <formula>$S$187="NA"</formula>
    </cfRule>
  </conditionalFormatting>
  <conditionalFormatting sqref="C206:T206 C207:E212 I207:T212 C214:T215">
    <cfRule type="expression" dxfId="98" priority="38">
      <formula>$S$204="NA"</formula>
    </cfRule>
  </conditionalFormatting>
  <conditionalFormatting sqref="C222:T228 C230:T231">
    <cfRule type="expression" dxfId="97" priority="37">
      <formula>$S$220="NA"</formula>
    </cfRule>
  </conditionalFormatting>
  <conditionalFormatting sqref="C238:T244 C246:T252">
    <cfRule type="expression" dxfId="96" priority="36">
      <formula>$S$236="NA"</formula>
    </cfRule>
  </conditionalFormatting>
  <conditionalFormatting sqref="C277:T283 C285:T286">
    <cfRule type="expression" dxfId="95" priority="34">
      <formula>$S$275="NA"</formula>
    </cfRule>
  </conditionalFormatting>
  <conditionalFormatting sqref="C293:T299 C301:T304">
    <cfRule type="expression" dxfId="94" priority="33">
      <formula>$S$291="NA"</formula>
    </cfRule>
  </conditionalFormatting>
  <conditionalFormatting sqref="C310:T316 C318:T320">
    <cfRule type="expression" dxfId="93" priority="32">
      <formula>$S$308="NA"</formula>
    </cfRule>
  </conditionalFormatting>
  <conditionalFormatting sqref="C327:T333 C335:T341">
    <cfRule type="expression" dxfId="92" priority="31">
      <formula>$S$325="NA"</formula>
    </cfRule>
  </conditionalFormatting>
  <conditionalFormatting sqref="C348:T354 C356:T360">
    <cfRule type="expression" dxfId="91" priority="30">
      <formula>$S$346="NA"</formula>
    </cfRule>
  </conditionalFormatting>
  <conditionalFormatting sqref="C375:T376 C367:T373">
    <cfRule type="expression" dxfId="90" priority="29">
      <formula>$S$365="NA"</formula>
    </cfRule>
  </conditionalFormatting>
  <conditionalFormatting sqref="F207:H212">
    <cfRule type="expression" dxfId="89" priority="22">
      <formula>$S$170="NA"</formula>
    </cfRule>
  </conditionalFormatting>
  <conditionalFormatting sqref="F260:H265">
    <cfRule type="expression" dxfId="88" priority="16">
      <formula>$S$170="NA"</formula>
    </cfRule>
  </conditionalFormatting>
  <conditionalFormatting sqref="H73:H74">
    <cfRule type="expression" dxfId="87" priority="59">
      <formula>$H$72="Yes"</formula>
    </cfRule>
  </conditionalFormatting>
  <conditionalFormatting sqref="H435 H439 C442:O462">
    <cfRule type="expression" dxfId="86" priority="65">
      <formula>$H$433="No"</formula>
    </cfRule>
  </conditionalFormatting>
  <conditionalFormatting sqref="H437">
    <cfRule type="expression" dxfId="85" priority="54">
      <formula>$H$433="No"</formula>
    </cfRule>
  </conditionalFormatting>
  <conditionalFormatting sqref="H412:I418">
    <cfRule type="expression" dxfId="84" priority="49">
      <formula>$H$409="Yes"</formula>
    </cfRule>
  </conditionalFormatting>
  <conditionalFormatting sqref="H26:M26 H32 K376">
    <cfRule type="containsText" dxfId="83" priority="13" operator="containsText" text="www.">
      <formula>NOT(ISERROR(SEARCH("www.",H26)))</formula>
    </cfRule>
  </conditionalFormatting>
  <conditionalFormatting sqref="H33:M33">
    <cfRule type="expression" dxfId="82" priority="56">
      <formula>$H$30="No"</formula>
    </cfRule>
  </conditionalFormatting>
  <conditionalFormatting sqref="H59:M59 H61:M61">
    <cfRule type="expression" dxfId="81" priority="106">
      <formula>$H$57="No"</formula>
    </cfRule>
  </conditionalFormatting>
  <conditionalFormatting sqref="H63:M64">
    <cfRule type="expression" dxfId="80" priority="93">
      <formula>OR($H$57="No",$H$61="No")</formula>
    </cfRule>
  </conditionalFormatting>
  <conditionalFormatting sqref="H430:M430">
    <cfRule type="expression" dxfId="79" priority="15">
      <formula>list_ex_thr=TRUE</formula>
    </cfRule>
  </conditionalFormatting>
  <conditionalFormatting sqref="H436:M436">
    <cfRule type="expression" dxfId="78" priority="68">
      <formula>OR($H$433="No",$H$435="No")</formula>
    </cfRule>
  </conditionalFormatting>
  <conditionalFormatting sqref="K11:K12">
    <cfRule type="containsBlanks" dxfId="77" priority="115">
      <formula>LEN(TRIM(K11))=0</formula>
    </cfRule>
  </conditionalFormatting>
  <conditionalFormatting sqref="N388">
    <cfRule type="expression" dxfId="76" priority="12">
      <formula>$H$387="No"</formula>
    </cfRule>
  </conditionalFormatting>
  <conditionalFormatting sqref="N389">
    <cfRule type="expression" dxfId="75" priority="11">
      <formula>$H$379="No"</formula>
    </cfRule>
  </conditionalFormatting>
  <conditionalFormatting sqref="N392">
    <cfRule type="expression" dxfId="74" priority="10">
      <formula>$H$379="No"</formula>
    </cfRule>
  </conditionalFormatting>
  <conditionalFormatting sqref="N411">
    <cfRule type="expression" dxfId="73" priority="6">
      <formula>$H$387="No"</formula>
    </cfRule>
  </conditionalFormatting>
  <conditionalFormatting sqref="N412">
    <cfRule type="expression" dxfId="72" priority="5">
      <formula>$H$379="No"</formula>
    </cfRule>
  </conditionalFormatting>
  <conditionalFormatting sqref="N415">
    <cfRule type="expression" dxfId="71" priority="4">
      <formula>$H$379="No"</formula>
    </cfRule>
  </conditionalFormatting>
  <conditionalFormatting sqref="N468:U486">
    <cfRule type="expression" dxfId="70" priority="47" stopIfTrue="1">
      <formula>$H$433="No"</formula>
    </cfRule>
  </conditionalFormatting>
  <conditionalFormatting sqref="N490:U508">
    <cfRule type="expression" dxfId="69" priority="46" stopIfTrue="1">
      <formula>$H$433="No"</formula>
    </cfRule>
  </conditionalFormatting>
  <conditionalFormatting sqref="N511:U529">
    <cfRule type="expression" dxfId="68" priority="48" stopIfTrue="1">
      <formula>$H$433="No"</formula>
    </cfRule>
  </conditionalFormatting>
  <conditionalFormatting sqref="N392:V406">
    <cfRule type="expression" dxfId="67" priority="7">
      <formula>IF(SUM($H$392:$I$406,$H$415:$I$429)&gt;0.05, TRUE, FALSE)</formula>
    </cfRule>
  </conditionalFormatting>
  <conditionalFormatting sqref="N415:V429">
    <cfRule type="expression" dxfId="66" priority="1">
      <formula>IF(SUM($H$392:$I$406,$H$415:$I$429)&gt;0.05, TRUE, FALSE)</formula>
    </cfRule>
  </conditionalFormatting>
  <conditionalFormatting sqref="N389:XFD391">
    <cfRule type="expression" dxfId="65" priority="8">
      <formula>list_ex12_ch&gt;0.05</formula>
    </cfRule>
  </conditionalFormatting>
  <conditionalFormatting sqref="N412:XFD414">
    <cfRule type="expression" dxfId="64" priority="2">
      <formula>list_ex12_ch&gt;0.05</formula>
    </cfRule>
  </conditionalFormatting>
  <dataValidations count="44">
    <dataValidation type="list" allowBlank="1" showErrorMessage="1" sqref="H122 H139 H183 H200 H216 H232 H253 H287 H321 H407" xr:uid="{00000000-0002-0000-0400-000000000000}">
      <formula1>"Primary data - supplier-specific,Primary data - product-specific,Secondary data - financial/spend,Secondary data - industry-average,Secondary data - extrapolation"</formula1>
    </dataValidation>
    <dataValidation type="list" allowBlank="1" showErrorMessage="1" sqref="K112:K117 I122 I407 I139 K146:K151 K162:K165 K173:K178 I183 K190:K195 I200 K207:K212 I216 K223:K228 I232 K239:K244 I253 K260:K265 K278:K283 I287 K294:K299 K311:K316 I321 K328:K333 K349:K354 K368:K373 M377 K129:L134" xr:uid="{00000000-0002-0000-0400-000002000000}">
      <formula1>"Global,Country/regional,Local/supplier-specific"</formula1>
    </dataValidation>
    <dataValidation type="list" allowBlank="1" showInputMessage="1" showErrorMessage="1" sqref="H17:M17 H30:M30 H24:M24 H38:M38 H48:M48 H42:M42 H57:M57 H59:M59 H72:M72 H64:M64" xr:uid="{183ADA99-2E3A-48E2-BE0C-7D39C7004546}">
      <formula1>"Yes,No"</formula1>
    </dataValidation>
    <dataValidation type="list" allowBlank="1" showInputMessage="1" showErrorMessage="1" sqref="H21:M21" xr:uid="{B9D909B1-7C2A-4C0A-BE64-8D9C3F45C8C3}">
      <formula1>"Operational control, Financial control, Equity share"</formula1>
    </dataValidation>
    <dataValidation type="list" allowBlank="1" showInputMessage="1" showErrorMessage="1" sqref="H88:M88" xr:uid="{DFD9E162-E230-40EA-A9CF-8F3A46D533D5}">
      <formula1>"Location,Market"</formula1>
    </dataValidation>
    <dataValidation type="list" allowBlank="1" showInputMessage="1" showErrorMessage="1" sqref="H68:M68" xr:uid="{0955CF73-889E-4511-96E8-91C2BC91C38F}">
      <formula1>"Calendar, Fiscal"</formula1>
    </dataValidation>
    <dataValidation type="list" allowBlank="1" showInputMessage="1" showErrorMessage="1" sqref="H33:M33 H435:M435 H437:M437 H439:M439 H61:M61" xr:uid="{B5B5134E-5340-4FA0-8B0B-5F99830802C5}">
      <formula1>"Yes, No"</formula1>
    </dataValidation>
    <dataValidation type="list" allowBlank="1" showInputMessage="1" showErrorMessage="1" sqref="H73:M73 A69 N69:XFD69" xr:uid="{42ABC441-9171-4D36-8018-FBEBBD887722}">
      <formula1>"2015, 2016, 2017, 2018, 2019, 2020, 2021, 2022, 2023, 2024"</formula1>
    </dataValidation>
    <dataValidation allowBlank="1" showInputMessage="1" showErrorMessage="1" sqref="C69:G69" xr:uid="{5D191320-411D-4A68-88F6-3B28543B27CB}"/>
    <dataValidation type="list" allowBlank="1" showInputMessage="1" showErrorMessage="1" sqref="H74:M74 H71:M71" xr:uid="{423C228A-E4C5-4EA2-BFB3-6245951C6149}">
      <formula1>"2021, 2022, 2023,2024"</formula1>
    </dataValidation>
    <dataValidation type="list" allowBlank="1" showInputMessage="1" showErrorMessage="1" errorTitle="Please enter the year between 2015 and 2024" sqref="H69:M69" xr:uid="{D586D258-69D7-4525-BB1E-8C040D9A9425}">
      <formula1>"2015, 2016, 2017, 2018, 2019, 2020, 2021, 2022, 2023, 2024"</formula1>
    </dataValidation>
    <dataValidation type="list" allowBlank="1" showInputMessage="1" showErrorMessage="1" sqref="J70:K70" xr:uid="{1FF9DE73-6EBA-4822-8E98-AA196478E7DD}">
      <formula1>"January,February,March,April,May,June,July,August,September,October,November,December"</formula1>
    </dataValidation>
    <dataValidation type="list" allowBlank="1" showInputMessage="1" showErrorMessage="1" sqref="L70:M70" xr:uid="{3425D3B7-CF1D-4B66-8897-B5F520536E15}">
      <formula1>"2015,2016,2017,2018,2019,2020,2021,2022,2023,2024"</formula1>
    </dataValidation>
    <dataValidation type="list" allowBlank="1" showInputMessage="1" showErrorMessage="1" sqref="H70:I70" xr:uid="{B04FA40C-200C-45AC-9DB8-30FE3D7125B1}">
      <formula1>"1, 2, 3, 4, 5, 6, 7, 8, 9, 10, 11, 12, 13, 14, 15, 16, 17, 18, 19, 20, 21, 22, 23, 24, 25, 26, 27, 28, 29, 30, 31"</formula1>
    </dataValidation>
    <dataValidation type="list" allowBlank="1" showInputMessage="1" showErrorMessage="1" sqref="I368:J373 I112:J117 I129:J134 I146:J151 I162:J165 I173:J178 I190:J195 I207:J212 I223:J228 I239:J244 I260:J265 I278:J283 I294:J299 I311:J316 I328:J333 I349:J354" xr:uid="{231C27E2-0573-48C9-9B24-1E045EBCF1C2}">
      <formula1>"NA, Less than 10%, 10% to 25%, More than 25%"</formula1>
    </dataValidation>
    <dataValidation type="list" allowBlank="1" showInputMessage="1" showErrorMessage="1" sqref="H40:M40 H49:M52" xr:uid="{C663F4F6-7EA3-4193-93C5-5CCC2AD1F1AD}">
      <formula1>"Yes,No,NA"</formula1>
    </dataValidation>
    <dataValidation type="custom" allowBlank="1" showInputMessage="1" showErrorMessage="1" error="Error: If this scope 3 category is not applicable, please ensure input is &quot;NA&quot; (not &quot;N/A&quot;, &quot;Not applicable&quot; or anything else)" sqref="S126:T126 S187:T187 S204:T204 S275:T275 S291:T291 S308:T308 S346:T346 S143:T143 S220:T220 S236:T236 S257:T257 S325:T325 S365:T365 S170:T170" xr:uid="{B8247A74-0B95-4728-8579-E8E1DAD6B1B5}">
      <formula1>OR(S126=SUM(S129:S134),S126="NA")</formula1>
    </dataValidation>
    <dataValidation type="custom" allowBlank="1" showInputMessage="1" showErrorMessage="1" error="Error: If this scope 3 category is not applicable, please ensure input is &quot;NA&quot; (not &quot;N/A&quot;, &quot;Not applicable&quot; or anything else)" sqref="S159:T159" xr:uid="{88C7E035-F2AB-49F1-973F-5A4A0E417D16}">
      <formula1>OR(S159=SUM(S162:S165),S159="NA")</formula1>
    </dataValidation>
    <dataValidation type="custom" allowBlank="1" showInputMessage="1" showErrorMessage="1" error="Error: Please ensure absolute emissions are restricted to numerical input only" sqref="S368:T373 S129:T134 S146:T151 S173:T178 S190:T195 S207:T212 S223:T228 S239:T244 S260:T265 S278:T283 S294:T299 S311:T316 S328:T333 S349:T354" xr:uid="{5B4EFD03-F725-405E-8F90-6B99CDBC7984}">
      <formula1>ISNUMBER(S129:S134)</formula1>
    </dataValidation>
    <dataValidation type="custom" allowBlank="1" showInputMessage="1" showErrorMessage="1" error="Error: Please ensure absolute emissions are restricted to numerical input only" sqref="S162:T165" xr:uid="{46BF76CE-E162-4D0F-A4A2-A68EEDC31FB2}">
      <formula1>ISNUMBER(S162:S165)</formula1>
    </dataValidation>
    <dataValidation type="custom" allowBlank="1" showInputMessage="1" showErrorMessage="1" error="Error: Biogenic removals cannot exceed biogenic emissions" sqref="J444:K447" xr:uid="{8B4D8CF2-EB54-44B8-BF0E-825BF6B5C6CA}">
      <formula1>J444:K462&lt;=H444:I462</formula1>
    </dataValidation>
    <dataValidation type="custom" allowBlank="1" showInputMessage="1" showErrorMessage="1" error="Error: Please ensure input is in numerical format" sqref="K82:M85" xr:uid="{EE7A7DCA-1C72-4946-98F8-3E1F275218AB}">
      <formula1>ISNUMBER(K82:K85)</formula1>
    </dataValidation>
    <dataValidation type="custom" allowBlank="1" showInputMessage="1" showErrorMessage="1" error="Error: Please ensure total = sum of emissions reported" sqref="N82:P85" xr:uid="{9CCBFF7A-4740-445D-9182-29D16DBB73AD}">
      <formula1>N82=SUM(K82:M85)</formula1>
    </dataValidation>
    <dataValidation type="custom" allowBlank="1" showInputMessage="1" showErrorMessage="1" error="Error: Please ensure input is in numerical format" sqref="K98:M100 K92:M94" xr:uid="{F3B6053E-5688-4AC4-96FB-CC385A34DEEB}">
      <formula1>ISNUMBER(K92:K94)</formula1>
    </dataValidation>
    <dataValidation type="custom" allowBlank="1" showInputMessage="1" showErrorMessage="1" error="Error: Please ensure total = sum of emissions reported" sqref="N92:P94 N98:P100" xr:uid="{1F5D58D8-2AFD-4280-9CB1-18B5AADD3B86}">
      <formula1>N92=SUM(K92:M94)</formula1>
    </dataValidation>
    <dataValidation type="list" allowBlank="1" showErrorMessage="1" sqref="H15:M15" xr:uid="{87770D62-125F-427D-8027-DF831605804D}">
      <formula1>"Yes, No"</formula1>
    </dataValidation>
    <dataValidation type="list" allowBlank="1" showErrorMessage="1" sqref="H433:M433 H387:M387 H379:M379 H409:M409" xr:uid="{3326D364-BA8A-47C0-8253-064B6F5BE3FC}">
      <formula1>"Yes,No"</formula1>
    </dataValidation>
    <dataValidation type="list" allowBlank="1" showErrorMessage="1" sqref="H377" xr:uid="{00000000-0002-0000-0400-000001000000}">
      <formula1>#REF!</formula1>
    </dataValidation>
    <dataValidation type="decimal" allowBlank="1" showInputMessage="1" showErrorMessage="1" error="Error: Input must be a percentage" sqref="H35:M35 H60:M60 H412:I429 H389:I406 J469:K486 J491:K508" xr:uid="{53AF0B60-DC15-4872-800B-657B545DDE47}">
      <formula1>0</formula1>
      <formula2>1</formula2>
    </dataValidation>
    <dataValidation type="custom" allowBlank="1" showInputMessage="1" showErrorMessage="1" error="Please ensure biogenic emissions are restricted to numerical input only" sqref="H444:I446" xr:uid="{8DADFD19-8C4F-4672-937D-E30570465177}">
      <formula1>ISNUMBER(H444:I446)</formula1>
    </dataValidation>
    <dataValidation type="custom" allowBlank="1" showInputMessage="1" showErrorMessage="1" error="Please ensure biogenic emissions are restricted to numerical input only" sqref="H448:I462" xr:uid="{6FF5F710-4EFD-4D00-968F-888A8FF796B5}">
      <formula1>ISNUMBER(H448:I462)</formula1>
    </dataValidation>
    <dataValidation type="custom" allowBlank="1" showInputMessage="1" showErrorMessage="1" error="Please ensure biogenic exclusions are restricted to numerical input only" sqref="L444:M446" xr:uid="{782D7280-BB51-41C6-B9BE-63D2545F07AA}">
      <formula1>ISNUMBER(L444:M446)</formula1>
    </dataValidation>
    <dataValidation type="custom" allowBlank="1" showInputMessage="1" showErrorMessage="1" error="Please ensure biogenic exclusions are restricted to numerical input only" sqref="L448:M462" xr:uid="{D6583225-5824-4AAE-B22B-5E8A43647157}">
      <formula1>ISNUMBER(L448:M462)</formula1>
    </dataValidation>
    <dataValidation type="custom" allowBlank="1" showInputMessage="1" showErrorMessage="1" error="Error: Biogenic removals cannot exceed biogenic emissions" sqref="J448:K462" xr:uid="{F5C7A5B1-5DD4-4086-A8DC-F4AC53CBF822}">
      <formula1>J448:K462&lt;=H448:I462</formula1>
    </dataValidation>
    <dataValidation type="custom" allowBlank="1" showInputMessage="1" showErrorMessage="1" error="Error: Input must be in numerical format" sqref="H63:M63" xr:uid="{62481C9E-7A2D-4A57-BD27-0FA57492A173}">
      <formula1>ISNUMBER(H63)</formula1>
    </dataValidation>
    <dataValidation type="custom" allowBlank="1" showInputMessage="1" showErrorMessage="1" error="Error: Input must be in numerical format" sqref="H491:I508 H469:I486 H512:I529 R469:S486" xr:uid="{2E53DCD7-DC38-44E9-81F9-FD24B307B074}">
      <formula1>ISNUMBER(H469:I486)</formula1>
    </dataValidation>
    <dataValidation type="custom" allowBlank="1" showInputMessage="1" showErrorMessage="1" error="Error: Input must be in numerical format" sqref="L494:M508 L472:M486 L515:M529" xr:uid="{3007578B-C230-4855-A305-961C7FAF54C1}">
      <formula1>ISNUMBER(L472:M486)</formula1>
    </dataValidation>
    <dataValidation type="custom" allowBlank="1" showInputMessage="1" showErrorMessage="1" error="Error: Input must be in numerical format" sqref="N469:O486" xr:uid="{C6949AE5-AE82-4BB9-A347-13028CACCE61}">
      <formula1>ISNUMBER(N469:S486)</formula1>
    </dataValidation>
    <dataValidation type="custom" allowBlank="1" showInputMessage="1" showErrorMessage="1" sqref="N491:O508" xr:uid="{E442F6B4-BD2A-4B79-B2EB-BC01BA7B08B3}">
      <formula1>ISNUMBER(N491:S508)</formula1>
    </dataValidation>
    <dataValidation type="decimal" allowBlank="1" showInputMessage="1" showErrorMessage="1" sqref="J512:K529" xr:uid="{CB2EC12B-7910-4206-B845-4FB8F362A8F8}">
      <formula1>0</formula1>
      <formula2>1</formula2>
    </dataValidation>
    <dataValidation type="custom" allowBlank="1" showInputMessage="1" showErrorMessage="1" error="Removals can not be larger than emissions." sqref="P469:Q486 P491:Q508" xr:uid="{C783DA5E-2EDD-4A7D-998E-4385860E286E}">
      <formula1>P469:P486&lt;=N469:N486</formula1>
    </dataValidation>
    <dataValidation type="custom" allowBlank="1" showInputMessage="1" showErrorMessage="1" sqref="N512:O529" xr:uid="{EB36E2E6-C737-4A23-82A6-371F24780403}">
      <formula1>ISNUMBER(N511:N529)</formula1>
    </dataValidation>
    <dataValidation type="custom" allowBlank="1" showInputMessage="1" showErrorMessage="1" error="Removals can not be larger than exclusions." sqref="P512:Q529" xr:uid="{C7D2FFA2-4FFE-4EE3-B3A2-8F8D91E0E664}">
      <formula1>P512:P529&lt;=N512:N529</formula1>
    </dataValidation>
    <dataValidation type="custom" allowBlank="1" showInputMessage="1" showErrorMessage="1" sqref="R512:S529 R491:S508" xr:uid="{18AFA226-2107-4F6D-B0C4-BAB13CE3ECF8}">
      <formula1>ISNUMBER(R491:R508)</formula1>
    </dataValidation>
  </dataValidations>
  <printOptions horizontalCentered="1"/>
  <pageMargins left="0.7" right="0.7" top="0.75" bottom="0.75" header="0" footer="0"/>
  <pageSetup orientation="landscape"/>
  <rowBreaks count="2" manualBreakCount="2">
    <brk id="33" man="1"/>
    <brk id="53" man="1"/>
  </rowBreaks>
  <drawing r:id="rId1"/>
  <legacyDrawing r:id="rId2"/>
  <mc:AlternateContent xmlns:mc="http://schemas.openxmlformats.org/markup-compatibility/2006">
    <mc:Choice Requires="x14">
      <controls>
        <mc:AlternateContent xmlns:mc="http://schemas.openxmlformats.org/markup-compatibility/2006">
          <mc:Choice Requires="x14">
            <control shapeId="1042" r:id="rId3" name="Check Box 18">
              <controlPr defaultSize="0" autoFill="0" autoLine="0" autoPict="0">
                <anchor moveWithCells="1">
                  <from>
                    <xdr:col>5</xdr:col>
                    <xdr:colOff>177800</xdr:colOff>
                    <xdr:row>111</xdr:row>
                    <xdr:rowOff>203200</xdr:rowOff>
                  </from>
                  <to>
                    <xdr:col>7</xdr:col>
                    <xdr:colOff>635000</xdr:colOff>
                    <xdr:row>111</xdr:row>
                    <xdr:rowOff>317500</xdr:rowOff>
                  </to>
                </anchor>
              </controlPr>
            </control>
          </mc:Choice>
        </mc:AlternateContent>
        <mc:AlternateContent xmlns:mc="http://schemas.openxmlformats.org/markup-compatibility/2006">
          <mc:Choice Requires="x14">
            <control shapeId="1043" r:id="rId4" name="Check Box 19">
              <controlPr defaultSize="0" autoFill="0" autoLine="0" autoPict="0">
                <anchor moveWithCells="1">
                  <from>
                    <xdr:col>5</xdr:col>
                    <xdr:colOff>177800</xdr:colOff>
                    <xdr:row>111</xdr:row>
                    <xdr:rowOff>457200</xdr:rowOff>
                  </from>
                  <to>
                    <xdr:col>7</xdr:col>
                    <xdr:colOff>635000</xdr:colOff>
                    <xdr:row>111</xdr:row>
                    <xdr:rowOff>571500</xdr:rowOff>
                  </to>
                </anchor>
              </controlPr>
            </control>
          </mc:Choice>
        </mc:AlternateContent>
        <mc:AlternateContent xmlns:mc="http://schemas.openxmlformats.org/markup-compatibility/2006">
          <mc:Choice Requires="x14">
            <control shapeId="1044" r:id="rId5" name="Check Box 20">
              <controlPr defaultSize="0" autoFill="0" autoLine="0" autoPict="0">
                <anchor moveWithCells="1">
                  <from>
                    <xdr:col>5</xdr:col>
                    <xdr:colOff>177800</xdr:colOff>
                    <xdr:row>111</xdr:row>
                    <xdr:rowOff>711200</xdr:rowOff>
                  </from>
                  <to>
                    <xdr:col>7</xdr:col>
                    <xdr:colOff>635000</xdr:colOff>
                    <xdr:row>111</xdr:row>
                    <xdr:rowOff>825500</xdr:rowOff>
                  </to>
                </anchor>
              </controlPr>
            </control>
          </mc:Choice>
        </mc:AlternateContent>
        <mc:AlternateContent xmlns:mc="http://schemas.openxmlformats.org/markup-compatibility/2006">
          <mc:Choice Requires="x14">
            <control shapeId="1045" r:id="rId6" name="Check Box 21">
              <controlPr defaultSize="0" autoFill="0" autoLine="0" autoPict="0">
                <anchor moveWithCells="1">
                  <from>
                    <xdr:col>5</xdr:col>
                    <xdr:colOff>177800</xdr:colOff>
                    <xdr:row>111</xdr:row>
                    <xdr:rowOff>965200</xdr:rowOff>
                  </from>
                  <to>
                    <xdr:col>7</xdr:col>
                    <xdr:colOff>635000</xdr:colOff>
                    <xdr:row>111</xdr:row>
                    <xdr:rowOff>1092200</xdr:rowOff>
                  </to>
                </anchor>
              </controlPr>
            </control>
          </mc:Choice>
        </mc:AlternateContent>
        <mc:AlternateContent xmlns:mc="http://schemas.openxmlformats.org/markup-compatibility/2006">
          <mc:Choice Requires="x14">
            <control shapeId="1046" r:id="rId7" name="Check Box 22">
              <controlPr defaultSize="0" autoFill="0" autoLine="0" autoPict="0">
                <anchor moveWithCells="1">
                  <from>
                    <xdr:col>5</xdr:col>
                    <xdr:colOff>215900</xdr:colOff>
                    <xdr:row>112</xdr:row>
                    <xdr:rowOff>190500</xdr:rowOff>
                  </from>
                  <to>
                    <xdr:col>7</xdr:col>
                    <xdr:colOff>596900</xdr:colOff>
                    <xdr:row>112</xdr:row>
                    <xdr:rowOff>304800</xdr:rowOff>
                  </to>
                </anchor>
              </controlPr>
            </control>
          </mc:Choice>
        </mc:AlternateContent>
        <mc:AlternateContent xmlns:mc="http://schemas.openxmlformats.org/markup-compatibility/2006">
          <mc:Choice Requires="x14">
            <control shapeId="1047" r:id="rId8" name="Check Box 23">
              <controlPr defaultSize="0" autoFill="0" autoLine="0" autoPict="0">
                <anchor moveWithCells="1">
                  <from>
                    <xdr:col>5</xdr:col>
                    <xdr:colOff>215900</xdr:colOff>
                    <xdr:row>112</xdr:row>
                    <xdr:rowOff>444500</xdr:rowOff>
                  </from>
                  <to>
                    <xdr:col>7</xdr:col>
                    <xdr:colOff>596900</xdr:colOff>
                    <xdr:row>112</xdr:row>
                    <xdr:rowOff>571500</xdr:rowOff>
                  </to>
                </anchor>
              </controlPr>
            </control>
          </mc:Choice>
        </mc:AlternateContent>
        <mc:AlternateContent xmlns:mc="http://schemas.openxmlformats.org/markup-compatibility/2006">
          <mc:Choice Requires="x14">
            <control shapeId="1048" r:id="rId9" name="Check Box 24">
              <controlPr defaultSize="0" autoFill="0" autoLine="0" autoPict="0">
                <anchor moveWithCells="1">
                  <from>
                    <xdr:col>5</xdr:col>
                    <xdr:colOff>215900</xdr:colOff>
                    <xdr:row>112</xdr:row>
                    <xdr:rowOff>698500</xdr:rowOff>
                  </from>
                  <to>
                    <xdr:col>7</xdr:col>
                    <xdr:colOff>596900</xdr:colOff>
                    <xdr:row>112</xdr:row>
                    <xdr:rowOff>825500</xdr:rowOff>
                  </to>
                </anchor>
              </controlPr>
            </control>
          </mc:Choice>
        </mc:AlternateContent>
        <mc:AlternateContent xmlns:mc="http://schemas.openxmlformats.org/markup-compatibility/2006">
          <mc:Choice Requires="x14">
            <control shapeId="1049" r:id="rId10" name="Check Box 25">
              <controlPr defaultSize="0" autoFill="0" autoLine="0" autoPict="0">
                <anchor moveWithCells="1">
                  <from>
                    <xdr:col>5</xdr:col>
                    <xdr:colOff>215900</xdr:colOff>
                    <xdr:row>112</xdr:row>
                    <xdr:rowOff>965200</xdr:rowOff>
                  </from>
                  <to>
                    <xdr:col>7</xdr:col>
                    <xdr:colOff>596900</xdr:colOff>
                    <xdr:row>112</xdr:row>
                    <xdr:rowOff>1092200</xdr:rowOff>
                  </to>
                </anchor>
              </controlPr>
            </control>
          </mc:Choice>
        </mc:AlternateContent>
        <mc:AlternateContent xmlns:mc="http://schemas.openxmlformats.org/markup-compatibility/2006">
          <mc:Choice Requires="x14">
            <control shapeId="1050" r:id="rId11" name="Check Box 26">
              <controlPr defaultSize="0" autoFill="0" autoLine="0" autoPict="0">
                <anchor moveWithCells="1">
                  <from>
                    <xdr:col>5</xdr:col>
                    <xdr:colOff>215900</xdr:colOff>
                    <xdr:row>113</xdr:row>
                    <xdr:rowOff>177800</xdr:rowOff>
                  </from>
                  <to>
                    <xdr:col>7</xdr:col>
                    <xdr:colOff>622300</xdr:colOff>
                    <xdr:row>113</xdr:row>
                    <xdr:rowOff>304800</xdr:rowOff>
                  </to>
                </anchor>
              </controlPr>
            </control>
          </mc:Choice>
        </mc:AlternateContent>
        <mc:AlternateContent xmlns:mc="http://schemas.openxmlformats.org/markup-compatibility/2006">
          <mc:Choice Requires="x14">
            <control shapeId="1051" r:id="rId12" name="Check Box 27">
              <controlPr defaultSize="0" autoFill="0" autoLine="0" autoPict="0">
                <anchor moveWithCells="1">
                  <from>
                    <xdr:col>5</xdr:col>
                    <xdr:colOff>215900</xdr:colOff>
                    <xdr:row>113</xdr:row>
                    <xdr:rowOff>444500</xdr:rowOff>
                  </from>
                  <to>
                    <xdr:col>7</xdr:col>
                    <xdr:colOff>622300</xdr:colOff>
                    <xdr:row>113</xdr:row>
                    <xdr:rowOff>571500</xdr:rowOff>
                  </to>
                </anchor>
              </controlPr>
            </control>
          </mc:Choice>
        </mc:AlternateContent>
        <mc:AlternateContent xmlns:mc="http://schemas.openxmlformats.org/markup-compatibility/2006">
          <mc:Choice Requires="x14">
            <control shapeId="1052" r:id="rId13" name="Check Box 28">
              <controlPr defaultSize="0" autoFill="0" autoLine="0" autoPict="0">
                <anchor moveWithCells="1">
                  <from>
                    <xdr:col>5</xdr:col>
                    <xdr:colOff>215900</xdr:colOff>
                    <xdr:row>113</xdr:row>
                    <xdr:rowOff>698500</xdr:rowOff>
                  </from>
                  <to>
                    <xdr:col>7</xdr:col>
                    <xdr:colOff>622300</xdr:colOff>
                    <xdr:row>113</xdr:row>
                    <xdr:rowOff>825500</xdr:rowOff>
                  </to>
                </anchor>
              </controlPr>
            </control>
          </mc:Choice>
        </mc:AlternateContent>
        <mc:AlternateContent xmlns:mc="http://schemas.openxmlformats.org/markup-compatibility/2006">
          <mc:Choice Requires="x14">
            <control shapeId="1053" r:id="rId14" name="Check Box 29">
              <controlPr defaultSize="0" autoFill="0" autoLine="0" autoPict="0">
                <anchor moveWithCells="1">
                  <from>
                    <xdr:col>5</xdr:col>
                    <xdr:colOff>215900</xdr:colOff>
                    <xdr:row>113</xdr:row>
                    <xdr:rowOff>965200</xdr:rowOff>
                  </from>
                  <to>
                    <xdr:col>7</xdr:col>
                    <xdr:colOff>622300</xdr:colOff>
                    <xdr:row>113</xdr:row>
                    <xdr:rowOff>1092200</xdr:rowOff>
                  </to>
                </anchor>
              </controlPr>
            </control>
          </mc:Choice>
        </mc:AlternateContent>
        <mc:AlternateContent xmlns:mc="http://schemas.openxmlformats.org/markup-compatibility/2006">
          <mc:Choice Requires="x14">
            <control shapeId="1054" r:id="rId15" name="Check Box 30">
              <controlPr defaultSize="0" autoFill="0" autoLine="0" autoPict="0">
                <anchor moveWithCells="1">
                  <from>
                    <xdr:col>5</xdr:col>
                    <xdr:colOff>177800</xdr:colOff>
                    <xdr:row>114</xdr:row>
                    <xdr:rowOff>203200</xdr:rowOff>
                  </from>
                  <to>
                    <xdr:col>7</xdr:col>
                    <xdr:colOff>596900</xdr:colOff>
                    <xdr:row>114</xdr:row>
                    <xdr:rowOff>317500</xdr:rowOff>
                  </to>
                </anchor>
              </controlPr>
            </control>
          </mc:Choice>
        </mc:AlternateContent>
        <mc:AlternateContent xmlns:mc="http://schemas.openxmlformats.org/markup-compatibility/2006">
          <mc:Choice Requires="x14">
            <control shapeId="1055" r:id="rId16" name="Check Box 31">
              <controlPr defaultSize="0" autoFill="0" autoLine="0" autoPict="0">
                <anchor moveWithCells="1">
                  <from>
                    <xdr:col>5</xdr:col>
                    <xdr:colOff>177800</xdr:colOff>
                    <xdr:row>114</xdr:row>
                    <xdr:rowOff>457200</xdr:rowOff>
                  </from>
                  <to>
                    <xdr:col>7</xdr:col>
                    <xdr:colOff>596900</xdr:colOff>
                    <xdr:row>114</xdr:row>
                    <xdr:rowOff>584200</xdr:rowOff>
                  </to>
                </anchor>
              </controlPr>
            </control>
          </mc:Choice>
        </mc:AlternateContent>
        <mc:AlternateContent xmlns:mc="http://schemas.openxmlformats.org/markup-compatibility/2006">
          <mc:Choice Requires="x14">
            <control shapeId="1056" r:id="rId17" name="Check Box 32">
              <controlPr defaultSize="0" autoFill="0" autoLine="0" autoPict="0">
                <anchor moveWithCells="1">
                  <from>
                    <xdr:col>5</xdr:col>
                    <xdr:colOff>177800</xdr:colOff>
                    <xdr:row>114</xdr:row>
                    <xdr:rowOff>711200</xdr:rowOff>
                  </from>
                  <to>
                    <xdr:col>7</xdr:col>
                    <xdr:colOff>596900</xdr:colOff>
                    <xdr:row>114</xdr:row>
                    <xdr:rowOff>838200</xdr:rowOff>
                  </to>
                </anchor>
              </controlPr>
            </control>
          </mc:Choice>
        </mc:AlternateContent>
        <mc:AlternateContent xmlns:mc="http://schemas.openxmlformats.org/markup-compatibility/2006">
          <mc:Choice Requires="x14">
            <control shapeId="1057" r:id="rId18" name="Check Box 33">
              <controlPr defaultSize="0" autoFill="0" autoLine="0" autoPict="0">
                <anchor moveWithCells="1">
                  <from>
                    <xdr:col>5</xdr:col>
                    <xdr:colOff>177800</xdr:colOff>
                    <xdr:row>114</xdr:row>
                    <xdr:rowOff>965200</xdr:rowOff>
                  </from>
                  <to>
                    <xdr:col>7</xdr:col>
                    <xdr:colOff>596900</xdr:colOff>
                    <xdr:row>114</xdr:row>
                    <xdr:rowOff>1092200</xdr:rowOff>
                  </to>
                </anchor>
              </controlPr>
            </control>
          </mc:Choice>
        </mc:AlternateContent>
        <mc:AlternateContent xmlns:mc="http://schemas.openxmlformats.org/markup-compatibility/2006">
          <mc:Choice Requires="x14">
            <control shapeId="1058" r:id="rId19" name="Check Box 34">
              <controlPr defaultSize="0" autoFill="0" autoLine="0" autoPict="0">
                <anchor moveWithCells="1">
                  <from>
                    <xdr:col>5</xdr:col>
                    <xdr:colOff>165100</xdr:colOff>
                    <xdr:row>115</xdr:row>
                    <xdr:rowOff>177800</xdr:rowOff>
                  </from>
                  <to>
                    <xdr:col>7</xdr:col>
                    <xdr:colOff>622300</xdr:colOff>
                    <xdr:row>115</xdr:row>
                    <xdr:rowOff>304800</xdr:rowOff>
                  </to>
                </anchor>
              </controlPr>
            </control>
          </mc:Choice>
        </mc:AlternateContent>
        <mc:AlternateContent xmlns:mc="http://schemas.openxmlformats.org/markup-compatibility/2006">
          <mc:Choice Requires="x14">
            <control shapeId="1059" r:id="rId20" name="Check Box 35">
              <controlPr defaultSize="0" autoFill="0" autoLine="0" autoPict="0">
                <anchor moveWithCells="1">
                  <from>
                    <xdr:col>5</xdr:col>
                    <xdr:colOff>177800</xdr:colOff>
                    <xdr:row>115</xdr:row>
                    <xdr:rowOff>444500</xdr:rowOff>
                  </from>
                  <to>
                    <xdr:col>7</xdr:col>
                    <xdr:colOff>622300</xdr:colOff>
                    <xdr:row>115</xdr:row>
                    <xdr:rowOff>558800</xdr:rowOff>
                  </to>
                </anchor>
              </controlPr>
            </control>
          </mc:Choice>
        </mc:AlternateContent>
        <mc:AlternateContent xmlns:mc="http://schemas.openxmlformats.org/markup-compatibility/2006">
          <mc:Choice Requires="x14">
            <control shapeId="1060" r:id="rId21" name="Check Box 36">
              <controlPr defaultSize="0" autoFill="0" autoLine="0" autoPict="0">
                <anchor moveWithCells="1">
                  <from>
                    <xdr:col>5</xdr:col>
                    <xdr:colOff>177800</xdr:colOff>
                    <xdr:row>115</xdr:row>
                    <xdr:rowOff>698500</xdr:rowOff>
                  </from>
                  <to>
                    <xdr:col>7</xdr:col>
                    <xdr:colOff>622300</xdr:colOff>
                    <xdr:row>115</xdr:row>
                    <xdr:rowOff>825500</xdr:rowOff>
                  </to>
                </anchor>
              </controlPr>
            </control>
          </mc:Choice>
        </mc:AlternateContent>
        <mc:AlternateContent xmlns:mc="http://schemas.openxmlformats.org/markup-compatibility/2006">
          <mc:Choice Requires="x14">
            <control shapeId="1061" r:id="rId22" name="Check Box 37">
              <controlPr defaultSize="0" autoFill="0" autoLine="0" autoPict="0">
                <anchor moveWithCells="1">
                  <from>
                    <xdr:col>5</xdr:col>
                    <xdr:colOff>177800</xdr:colOff>
                    <xdr:row>115</xdr:row>
                    <xdr:rowOff>965200</xdr:rowOff>
                  </from>
                  <to>
                    <xdr:col>7</xdr:col>
                    <xdr:colOff>622300</xdr:colOff>
                    <xdr:row>115</xdr:row>
                    <xdr:rowOff>1079500</xdr:rowOff>
                  </to>
                </anchor>
              </controlPr>
            </control>
          </mc:Choice>
        </mc:AlternateContent>
        <mc:AlternateContent xmlns:mc="http://schemas.openxmlformats.org/markup-compatibility/2006">
          <mc:Choice Requires="x14">
            <control shapeId="1062" r:id="rId23" name="Check Box 38">
              <controlPr defaultSize="0" autoFill="0" autoLine="0" autoPict="0">
                <anchor moveWithCells="1">
                  <from>
                    <xdr:col>5</xdr:col>
                    <xdr:colOff>177800</xdr:colOff>
                    <xdr:row>116</xdr:row>
                    <xdr:rowOff>177800</xdr:rowOff>
                  </from>
                  <to>
                    <xdr:col>7</xdr:col>
                    <xdr:colOff>647700</xdr:colOff>
                    <xdr:row>116</xdr:row>
                    <xdr:rowOff>304800</xdr:rowOff>
                  </to>
                </anchor>
              </controlPr>
            </control>
          </mc:Choice>
        </mc:AlternateContent>
        <mc:AlternateContent xmlns:mc="http://schemas.openxmlformats.org/markup-compatibility/2006">
          <mc:Choice Requires="x14">
            <control shapeId="1063" r:id="rId24" name="Check Box 39">
              <controlPr defaultSize="0" autoFill="0" autoLine="0" autoPict="0">
                <anchor moveWithCells="1">
                  <from>
                    <xdr:col>5</xdr:col>
                    <xdr:colOff>177800</xdr:colOff>
                    <xdr:row>116</xdr:row>
                    <xdr:rowOff>431800</xdr:rowOff>
                  </from>
                  <to>
                    <xdr:col>7</xdr:col>
                    <xdr:colOff>635000</xdr:colOff>
                    <xdr:row>116</xdr:row>
                    <xdr:rowOff>558800</xdr:rowOff>
                  </to>
                </anchor>
              </controlPr>
            </control>
          </mc:Choice>
        </mc:AlternateContent>
        <mc:AlternateContent xmlns:mc="http://schemas.openxmlformats.org/markup-compatibility/2006">
          <mc:Choice Requires="x14">
            <control shapeId="1064" r:id="rId25" name="Check Box 40">
              <controlPr defaultSize="0" autoFill="0" autoLine="0" autoPict="0">
                <anchor moveWithCells="1">
                  <from>
                    <xdr:col>5</xdr:col>
                    <xdr:colOff>177800</xdr:colOff>
                    <xdr:row>116</xdr:row>
                    <xdr:rowOff>698500</xdr:rowOff>
                  </from>
                  <to>
                    <xdr:col>7</xdr:col>
                    <xdr:colOff>635000</xdr:colOff>
                    <xdr:row>116</xdr:row>
                    <xdr:rowOff>825500</xdr:rowOff>
                  </to>
                </anchor>
              </controlPr>
            </control>
          </mc:Choice>
        </mc:AlternateContent>
        <mc:AlternateContent xmlns:mc="http://schemas.openxmlformats.org/markup-compatibility/2006">
          <mc:Choice Requires="x14">
            <control shapeId="1065" r:id="rId26" name="Check Box 41">
              <controlPr defaultSize="0" autoFill="0" autoLine="0" autoPict="0">
                <anchor moveWithCells="1">
                  <from>
                    <xdr:col>5</xdr:col>
                    <xdr:colOff>177800</xdr:colOff>
                    <xdr:row>116</xdr:row>
                    <xdr:rowOff>965200</xdr:rowOff>
                  </from>
                  <to>
                    <xdr:col>7</xdr:col>
                    <xdr:colOff>635000</xdr:colOff>
                    <xdr:row>116</xdr:row>
                    <xdr:rowOff>1079500</xdr:rowOff>
                  </to>
                </anchor>
              </controlPr>
            </control>
          </mc:Choice>
        </mc:AlternateContent>
        <mc:AlternateContent xmlns:mc="http://schemas.openxmlformats.org/markup-compatibility/2006">
          <mc:Choice Requires="x14">
            <control shapeId="1066" r:id="rId27" name="Check Box 42">
              <controlPr defaultSize="0" autoFill="0" autoLine="0" autoPict="0">
                <anchor moveWithCells="1">
                  <from>
                    <xdr:col>5</xdr:col>
                    <xdr:colOff>177800</xdr:colOff>
                    <xdr:row>128</xdr:row>
                    <xdr:rowOff>165100</xdr:rowOff>
                  </from>
                  <to>
                    <xdr:col>7</xdr:col>
                    <xdr:colOff>482600</xdr:colOff>
                    <xdr:row>128</xdr:row>
                    <xdr:rowOff>292100</xdr:rowOff>
                  </to>
                </anchor>
              </controlPr>
            </control>
          </mc:Choice>
        </mc:AlternateContent>
        <mc:AlternateContent xmlns:mc="http://schemas.openxmlformats.org/markup-compatibility/2006">
          <mc:Choice Requires="x14">
            <control shapeId="1067" r:id="rId28" name="Check Box 43">
              <controlPr defaultSize="0" autoFill="0" autoLine="0" autoPict="0">
                <anchor moveWithCells="1">
                  <from>
                    <xdr:col>5</xdr:col>
                    <xdr:colOff>177800</xdr:colOff>
                    <xdr:row>128</xdr:row>
                    <xdr:rowOff>419100</xdr:rowOff>
                  </from>
                  <to>
                    <xdr:col>7</xdr:col>
                    <xdr:colOff>482600</xdr:colOff>
                    <xdr:row>128</xdr:row>
                    <xdr:rowOff>546100</xdr:rowOff>
                  </to>
                </anchor>
              </controlPr>
            </control>
          </mc:Choice>
        </mc:AlternateContent>
        <mc:AlternateContent xmlns:mc="http://schemas.openxmlformats.org/markup-compatibility/2006">
          <mc:Choice Requires="x14">
            <control shapeId="1068" r:id="rId29" name="Check Box 44">
              <controlPr defaultSize="0" autoFill="0" autoLine="0" autoPict="0">
                <anchor moveWithCells="1">
                  <from>
                    <xdr:col>5</xdr:col>
                    <xdr:colOff>177800</xdr:colOff>
                    <xdr:row>128</xdr:row>
                    <xdr:rowOff>673100</xdr:rowOff>
                  </from>
                  <to>
                    <xdr:col>7</xdr:col>
                    <xdr:colOff>482600</xdr:colOff>
                    <xdr:row>128</xdr:row>
                    <xdr:rowOff>800100</xdr:rowOff>
                  </to>
                </anchor>
              </controlPr>
            </control>
          </mc:Choice>
        </mc:AlternateContent>
        <mc:AlternateContent xmlns:mc="http://schemas.openxmlformats.org/markup-compatibility/2006">
          <mc:Choice Requires="x14">
            <control shapeId="1069" r:id="rId30" name="Check Box 45">
              <controlPr defaultSize="0" autoFill="0" autoLine="0" autoPict="0">
                <anchor moveWithCells="1">
                  <from>
                    <xdr:col>5</xdr:col>
                    <xdr:colOff>177800</xdr:colOff>
                    <xdr:row>128</xdr:row>
                    <xdr:rowOff>939800</xdr:rowOff>
                  </from>
                  <to>
                    <xdr:col>7</xdr:col>
                    <xdr:colOff>482600</xdr:colOff>
                    <xdr:row>128</xdr:row>
                    <xdr:rowOff>1054100</xdr:rowOff>
                  </to>
                </anchor>
              </controlPr>
            </control>
          </mc:Choice>
        </mc:AlternateContent>
        <mc:AlternateContent xmlns:mc="http://schemas.openxmlformats.org/markup-compatibility/2006">
          <mc:Choice Requires="x14">
            <control shapeId="1090" r:id="rId31" name="Check Box 66">
              <controlPr defaultSize="0" autoFill="0" autoLine="0" autoPict="0">
                <anchor moveWithCells="1">
                  <from>
                    <xdr:col>5</xdr:col>
                    <xdr:colOff>152400</xdr:colOff>
                    <xdr:row>172</xdr:row>
                    <xdr:rowOff>127000</xdr:rowOff>
                  </from>
                  <to>
                    <xdr:col>7</xdr:col>
                    <xdr:colOff>609600</xdr:colOff>
                    <xdr:row>172</xdr:row>
                    <xdr:rowOff>241300</xdr:rowOff>
                  </to>
                </anchor>
              </controlPr>
            </control>
          </mc:Choice>
        </mc:AlternateContent>
        <mc:AlternateContent xmlns:mc="http://schemas.openxmlformats.org/markup-compatibility/2006">
          <mc:Choice Requires="x14">
            <control shapeId="1091" r:id="rId32" name="Check Box 67">
              <controlPr defaultSize="0" autoFill="0" autoLine="0" autoPict="0">
                <anchor moveWithCells="1">
                  <from>
                    <xdr:col>5</xdr:col>
                    <xdr:colOff>152400</xdr:colOff>
                    <xdr:row>172</xdr:row>
                    <xdr:rowOff>355600</xdr:rowOff>
                  </from>
                  <to>
                    <xdr:col>7</xdr:col>
                    <xdr:colOff>609600</xdr:colOff>
                    <xdr:row>172</xdr:row>
                    <xdr:rowOff>469900</xdr:rowOff>
                  </to>
                </anchor>
              </controlPr>
            </control>
          </mc:Choice>
        </mc:AlternateContent>
        <mc:AlternateContent xmlns:mc="http://schemas.openxmlformats.org/markup-compatibility/2006">
          <mc:Choice Requires="x14">
            <control shapeId="1092" r:id="rId33" name="Check Box 68">
              <controlPr defaultSize="0" autoFill="0" autoLine="0" autoPict="0">
                <anchor moveWithCells="1">
                  <from>
                    <xdr:col>5</xdr:col>
                    <xdr:colOff>152400</xdr:colOff>
                    <xdr:row>172</xdr:row>
                    <xdr:rowOff>571500</xdr:rowOff>
                  </from>
                  <to>
                    <xdr:col>7</xdr:col>
                    <xdr:colOff>609600</xdr:colOff>
                    <xdr:row>172</xdr:row>
                    <xdr:rowOff>685800</xdr:rowOff>
                  </to>
                </anchor>
              </controlPr>
            </control>
          </mc:Choice>
        </mc:AlternateContent>
        <mc:AlternateContent xmlns:mc="http://schemas.openxmlformats.org/markup-compatibility/2006">
          <mc:Choice Requires="x14">
            <control shapeId="1093" r:id="rId34" name="Check Box 69">
              <controlPr defaultSize="0" autoFill="0" autoLine="0" autoPict="0">
                <anchor moveWithCells="1">
                  <from>
                    <xdr:col>5</xdr:col>
                    <xdr:colOff>152400</xdr:colOff>
                    <xdr:row>172</xdr:row>
                    <xdr:rowOff>787400</xdr:rowOff>
                  </from>
                  <to>
                    <xdr:col>7</xdr:col>
                    <xdr:colOff>609600</xdr:colOff>
                    <xdr:row>172</xdr:row>
                    <xdr:rowOff>901700</xdr:rowOff>
                  </to>
                </anchor>
              </controlPr>
            </control>
          </mc:Choice>
        </mc:AlternateContent>
        <mc:AlternateContent xmlns:mc="http://schemas.openxmlformats.org/markup-compatibility/2006">
          <mc:Choice Requires="x14">
            <control shapeId="1094" r:id="rId35" name="Check Box 70">
              <controlPr defaultSize="0" autoFill="0" autoLine="0" autoPict="0">
                <anchor moveWithCells="1">
                  <from>
                    <xdr:col>5</xdr:col>
                    <xdr:colOff>165100</xdr:colOff>
                    <xdr:row>172</xdr:row>
                    <xdr:rowOff>1016000</xdr:rowOff>
                  </from>
                  <to>
                    <xdr:col>7</xdr:col>
                    <xdr:colOff>596900</xdr:colOff>
                    <xdr:row>172</xdr:row>
                    <xdr:rowOff>1130300</xdr:rowOff>
                  </to>
                </anchor>
              </controlPr>
            </control>
          </mc:Choice>
        </mc:AlternateContent>
        <mc:AlternateContent xmlns:mc="http://schemas.openxmlformats.org/markup-compatibility/2006">
          <mc:Choice Requires="x14">
            <control shapeId="1097" r:id="rId36" name="Check Box 73">
              <controlPr defaultSize="0" autoFill="0" autoLine="0" autoPict="0">
                <anchor moveWithCells="1">
                  <from>
                    <xdr:col>5</xdr:col>
                    <xdr:colOff>203200</xdr:colOff>
                    <xdr:row>145</xdr:row>
                    <xdr:rowOff>177800</xdr:rowOff>
                  </from>
                  <to>
                    <xdr:col>7</xdr:col>
                    <xdr:colOff>520700</xdr:colOff>
                    <xdr:row>145</xdr:row>
                    <xdr:rowOff>292100</xdr:rowOff>
                  </to>
                </anchor>
              </controlPr>
            </control>
          </mc:Choice>
        </mc:AlternateContent>
        <mc:AlternateContent xmlns:mc="http://schemas.openxmlformats.org/markup-compatibility/2006">
          <mc:Choice Requires="x14">
            <control shapeId="1098" r:id="rId37" name="Check Box 74">
              <controlPr defaultSize="0" autoFill="0" autoLine="0" autoPict="0">
                <anchor moveWithCells="1">
                  <from>
                    <xdr:col>5</xdr:col>
                    <xdr:colOff>203200</xdr:colOff>
                    <xdr:row>145</xdr:row>
                    <xdr:rowOff>431800</xdr:rowOff>
                  </from>
                  <to>
                    <xdr:col>7</xdr:col>
                    <xdr:colOff>520700</xdr:colOff>
                    <xdr:row>145</xdr:row>
                    <xdr:rowOff>558800</xdr:rowOff>
                  </to>
                </anchor>
              </controlPr>
            </control>
          </mc:Choice>
        </mc:AlternateContent>
        <mc:AlternateContent xmlns:mc="http://schemas.openxmlformats.org/markup-compatibility/2006">
          <mc:Choice Requires="x14">
            <control shapeId="1099" r:id="rId38" name="Check Box 75">
              <controlPr defaultSize="0" autoFill="0" autoLine="0" autoPict="0">
                <anchor moveWithCells="1">
                  <from>
                    <xdr:col>5</xdr:col>
                    <xdr:colOff>203200</xdr:colOff>
                    <xdr:row>145</xdr:row>
                    <xdr:rowOff>698500</xdr:rowOff>
                  </from>
                  <to>
                    <xdr:col>7</xdr:col>
                    <xdr:colOff>520700</xdr:colOff>
                    <xdr:row>145</xdr:row>
                    <xdr:rowOff>812800</xdr:rowOff>
                  </to>
                </anchor>
              </controlPr>
            </control>
          </mc:Choice>
        </mc:AlternateContent>
        <mc:AlternateContent xmlns:mc="http://schemas.openxmlformats.org/markup-compatibility/2006">
          <mc:Choice Requires="x14">
            <control shapeId="1100" r:id="rId39" name="Check Box 76">
              <controlPr defaultSize="0" autoFill="0" autoLine="0" autoPict="0">
                <anchor moveWithCells="1">
                  <from>
                    <xdr:col>5</xdr:col>
                    <xdr:colOff>203200</xdr:colOff>
                    <xdr:row>145</xdr:row>
                    <xdr:rowOff>952500</xdr:rowOff>
                  </from>
                  <to>
                    <xdr:col>7</xdr:col>
                    <xdr:colOff>520700</xdr:colOff>
                    <xdr:row>145</xdr:row>
                    <xdr:rowOff>1079500</xdr:rowOff>
                  </to>
                </anchor>
              </controlPr>
            </control>
          </mc:Choice>
        </mc:AlternateContent>
        <mc:AlternateContent xmlns:mc="http://schemas.openxmlformats.org/markup-compatibility/2006">
          <mc:Choice Requires="x14">
            <control shapeId="1121" r:id="rId40" name="Check Box 97">
              <controlPr defaultSize="0" autoFill="0" autoLine="0" autoPict="0">
                <anchor moveWithCells="1">
                  <from>
                    <xdr:col>5</xdr:col>
                    <xdr:colOff>177800</xdr:colOff>
                    <xdr:row>161</xdr:row>
                    <xdr:rowOff>355600</xdr:rowOff>
                  </from>
                  <to>
                    <xdr:col>7</xdr:col>
                    <xdr:colOff>495300</xdr:colOff>
                    <xdr:row>161</xdr:row>
                    <xdr:rowOff>482600</xdr:rowOff>
                  </to>
                </anchor>
              </controlPr>
            </control>
          </mc:Choice>
        </mc:AlternateContent>
        <mc:AlternateContent xmlns:mc="http://schemas.openxmlformats.org/markup-compatibility/2006">
          <mc:Choice Requires="x14">
            <control shapeId="1122" r:id="rId41" name="Check Box 98">
              <controlPr defaultSize="0" autoFill="0" autoLine="0" autoPict="0">
                <anchor moveWithCells="1">
                  <from>
                    <xdr:col>5</xdr:col>
                    <xdr:colOff>177800</xdr:colOff>
                    <xdr:row>161</xdr:row>
                    <xdr:rowOff>609600</xdr:rowOff>
                  </from>
                  <to>
                    <xdr:col>7</xdr:col>
                    <xdr:colOff>495300</xdr:colOff>
                    <xdr:row>161</xdr:row>
                    <xdr:rowOff>736600</xdr:rowOff>
                  </to>
                </anchor>
              </controlPr>
            </control>
          </mc:Choice>
        </mc:AlternateContent>
        <mc:AlternateContent xmlns:mc="http://schemas.openxmlformats.org/markup-compatibility/2006">
          <mc:Choice Requires="x14">
            <control shapeId="1123" r:id="rId42" name="Check Box 99">
              <controlPr defaultSize="0" autoFill="0" autoLine="0" autoPict="0">
                <anchor moveWithCells="1">
                  <from>
                    <xdr:col>5</xdr:col>
                    <xdr:colOff>177800</xdr:colOff>
                    <xdr:row>161</xdr:row>
                    <xdr:rowOff>863600</xdr:rowOff>
                  </from>
                  <to>
                    <xdr:col>7</xdr:col>
                    <xdr:colOff>495300</xdr:colOff>
                    <xdr:row>161</xdr:row>
                    <xdr:rowOff>990600</xdr:rowOff>
                  </to>
                </anchor>
              </controlPr>
            </control>
          </mc:Choice>
        </mc:AlternateContent>
        <mc:AlternateContent xmlns:mc="http://schemas.openxmlformats.org/markup-compatibility/2006">
          <mc:Choice Requires="x14">
            <control shapeId="1160" r:id="rId43" name="Check Box 136">
              <controlPr defaultSize="0" autoFill="0" autoLine="0" autoPict="0">
                <anchor moveWithCells="1">
                  <from>
                    <xdr:col>5</xdr:col>
                    <xdr:colOff>165100</xdr:colOff>
                    <xdr:row>189</xdr:row>
                    <xdr:rowOff>152400</xdr:rowOff>
                  </from>
                  <to>
                    <xdr:col>7</xdr:col>
                    <xdr:colOff>482600</xdr:colOff>
                    <xdr:row>189</xdr:row>
                    <xdr:rowOff>279400</xdr:rowOff>
                  </to>
                </anchor>
              </controlPr>
            </control>
          </mc:Choice>
        </mc:AlternateContent>
        <mc:AlternateContent xmlns:mc="http://schemas.openxmlformats.org/markup-compatibility/2006">
          <mc:Choice Requires="x14">
            <control shapeId="1161" r:id="rId44" name="Check Box 137">
              <controlPr defaultSize="0" autoFill="0" autoLine="0" autoPict="0">
                <anchor moveWithCells="1">
                  <from>
                    <xdr:col>5</xdr:col>
                    <xdr:colOff>177800</xdr:colOff>
                    <xdr:row>189</xdr:row>
                    <xdr:rowOff>419100</xdr:rowOff>
                  </from>
                  <to>
                    <xdr:col>7</xdr:col>
                    <xdr:colOff>469900</xdr:colOff>
                    <xdr:row>189</xdr:row>
                    <xdr:rowOff>533400</xdr:rowOff>
                  </to>
                </anchor>
              </controlPr>
            </control>
          </mc:Choice>
        </mc:AlternateContent>
        <mc:AlternateContent xmlns:mc="http://schemas.openxmlformats.org/markup-compatibility/2006">
          <mc:Choice Requires="x14">
            <control shapeId="1162" r:id="rId45" name="Check Box 138">
              <controlPr defaultSize="0" autoFill="0" autoLine="0" autoPict="0">
                <anchor moveWithCells="1">
                  <from>
                    <xdr:col>5</xdr:col>
                    <xdr:colOff>177800</xdr:colOff>
                    <xdr:row>189</xdr:row>
                    <xdr:rowOff>673100</xdr:rowOff>
                  </from>
                  <to>
                    <xdr:col>7</xdr:col>
                    <xdr:colOff>469900</xdr:colOff>
                    <xdr:row>189</xdr:row>
                    <xdr:rowOff>800100</xdr:rowOff>
                  </to>
                </anchor>
              </controlPr>
            </control>
          </mc:Choice>
        </mc:AlternateContent>
        <mc:AlternateContent xmlns:mc="http://schemas.openxmlformats.org/markup-compatibility/2006">
          <mc:Choice Requires="x14">
            <control shapeId="1163" r:id="rId46" name="Check Box 139">
              <controlPr defaultSize="0" autoFill="0" autoLine="0" autoPict="0">
                <anchor moveWithCells="1">
                  <from>
                    <xdr:col>5</xdr:col>
                    <xdr:colOff>177800</xdr:colOff>
                    <xdr:row>189</xdr:row>
                    <xdr:rowOff>939800</xdr:rowOff>
                  </from>
                  <to>
                    <xdr:col>7</xdr:col>
                    <xdr:colOff>469900</xdr:colOff>
                    <xdr:row>189</xdr:row>
                    <xdr:rowOff>1054100</xdr:rowOff>
                  </to>
                </anchor>
              </controlPr>
            </control>
          </mc:Choice>
        </mc:AlternateContent>
        <mc:AlternateContent xmlns:mc="http://schemas.openxmlformats.org/markup-compatibility/2006">
          <mc:Choice Requires="x14">
            <control shapeId="1220" r:id="rId47" name="Check Box 196">
              <controlPr defaultSize="0" autoFill="0" autoLine="0" autoPict="0">
                <anchor moveWithCells="1">
                  <from>
                    <xdr:col>5</xdr:col>
                    <xdr:colOff>190500</xdr:colOff>
                    <xdr:row>238</xdr:row>
                    <xdr:rowOff>228600</xdr:rowOff>
                  </from>
                  <to>
                    <xdr:col>7</xdr:col>
                    <xdr:colOff>508000</xdr:colOff>
                    <xdr:row>238</xdr:row>
                    <xdr:rowOff>355600</xdr:rowOff>
                  </to>
                </anchor>
              </controlPr>
            </control>
          </mc:Choice>
        </mc:AlternateContent>
        <mc:AlternateContent xmlns:mc="http://schemas.openxmlformats.org/markup-compatibility/2006">
          <mc:Choice Requires="x14">
            <control shapeId="1222" r:id="rId48" name="Check Box 198">
              <controlPr defaultSize="0" autoFill="0" autoLine="0" autoPict="0">
                <anchor moveWithCells="1">
                  <from>
                    <xdr:col>5</xdr:col>
                    <xdr:colOff>190500</xdr:colOff>
                    <xdr:row>238</xdr:row>
                    <xdr:rowOff>596900</xdr:rowOff>
                  </from>
                  <to>
                    <xdr:col>7</xdr:col>
                    <xdr:colOff>508000</xdr:colOff>
                    <xdr:row>238</xdr:row>
                    <xdr:rowOff>711200</xdr:rowOff>
                  </to>
                </anchor>
              </controlPr>
            </control>
          </mc:Choice>
        </mc:AlternateContent>
        <mc:AlternateContent xmlns:mc="http://schemas.openxmlformats.org/markup-compatibility/2006">
          <mc:Choice Requires="x14">
            <control shapeId="1223" r:id="rId49" name="Check Box 199">
              <controlPr defaultSize="0" autoFill="0" autoLine="0" autoPict="0">
                <anchor moveWithCells="1">
                  <from>
                    <xdr:col>5</xdr:col>
                    <xdr:colOff>190500</xdr:colOff>
                    <xdr:row>238</xdr:row>
                    <xdr:rowOff>952500</xdr:rowOff>
                  </from>
                  <to>
                    <xdr:col>7</xdr:col>
                    <xdr:colOff>508000</xdr:colOff>
                    <xdr:row>238</xdr:row>
                    <xdr:rowOff>1079500</xdr:rowOff>
                  </to>
                </anchor>
              </controlPr>
            </control>
          </mc:Choice>
        </mc:AlternateContent>
        <mc:AlternateContent xmlns:mc="http://schemas.openxmlformats.org/markup-compatibility/2006">
          <mc:Choice Requires="x14">
            <control shapeId="1270" r:id="rId50" name="Check Box 246">
              <controlPr defaultSize="0" autoFill="0" autoLine="0" autoPict="0">
                <anchor moveWithCells="1">
                  <from>
                    <xdr:col>5</xdr:col>
                    <xdr:colOff>203200</xdr:colOff>
                    <xdr:row>277</xdr:row>
                    <xdr:rowOff>215900</xdr:rowOff>
                  </from>
                  <to>
                    <xdr:col>7</xdr:col>
                    <xdr:colOff>469900</xdr:colOff>
                    <xdr:row>277</xdr:row>
                    <xdr:rowOff>342900</xdr:rowOff>
                  </to>
                </anchor>
              </controlPr>
            </control>
          </mc:Choice>
        </mc:AlternateContent>
        <mc:AlternateContent xmlns:mc="http://schemas.openxmlformats.org/markup-compatibility/2006">
          <mc:Choice Requires="x14">
            <control shapeId="1271" r:id="rId51" name="Check Box 247">
              <controlPr defaultSize="0" autoFill="0" autoLine="0" autoPict="0">
                <anchor moveWithCells="1">
                  <from>
                    <xdr:col>5</xdr:col>
                    <xdr:colOff>203200</xdr:colOff>
                    <xdr:row>277</xdr:row>
                    <xdr:rowOff>469900</xdr:rowOff>
                  </from>
                  <to>
                    <xdr:col>7</xdr:col>
                    <xdr:colOff>469900</xdr:colOff>
                    <xdr:row>277</xdr:row>
                    <xdr:rowOff>596900</xdr:rowOff>
                  </to>
                </anchor>
              </controlPr>
            </control>
          </mc:Choice>
        </mc:AlternateContent>
        <mc:AlternateContent xmlns:mc="http://schemas.openxmlformats.org/markup-compatibility/2006">
          <mc:Choice Requires="x14">
            <control shapeId="1272" r:id="rId52" name="Check Box 248">
              <controlPr defaultSize="0" autoFill="0" autoLine="0" autoPict="0">
                <anchor moveWithCells="1">
                  <from>
                    <xdr:col>5</xdr:col>
                    <xdr:colOff>203200</xdr:colOff>
                    <xdr:row>277</xdr:row>
                    <xdr:rowOff>723900</xdr:rowOff>
                  </from>
                  <to>
                    <xdr:col>7</xdr:col>
                    <xdr:colOff>469900</xdr:colOff>
                    <xdr:row>277</xdr:row>
                    <xdr:rowOff>850900</xdr:rowOff>
                  </to>
                </anchor>
              </controlPr>
            </control>
          </mc:Choice>
        </mc:AlternateContent>
        <mc:AlternateContent xmlns:mc="http://schemas.openxmlformats.org/markup-compatibility/2006">
          <mc:Choice Requires="x14">
            <control shapeId="1273" r:id="rId53" name="Check Box 249">
              <controlPr defaultSize="0" autoFill="0" autoLine="0" autoPict="0">
                <anchor moveWithCells="1">
                  <from>
                    <xdr:col>5</xdr:col>
                    <xdr:colOff>203200</xdr:colOff>
                    <xdr:row>277</xdr:row>
                    <xdr:rowOff>977900</xdr:rowOff>
                  </from>
                  <to>
                    <xdr:col>7</xdr:col>
                    <xdr:colOff>469900</xdr:colOff>
                    <xdr:row>277</xdr:row>
                    <xdr:rowOff>1104900</xdr:rowOff>
                  </to>
                </anchor>
              </controlPr>
            </control>
          </mc:Choice>
        </mc:AlternateContent>
        <mc:AlternateContent xmlns:mc="http://schemas.openxmlformats.org/markup-compatibility/2006">
          <mc:Choice Requires="x14">
            <control shapeId="1294" r:id="rId54" name="Check Box 270">
              <controlPr defaultSize="0" autoFill="0" autoLine="0" autoPict="0">
                <anchor moveWithCells="1">
                  <from>
                    <xdr:col>5</xdr:col>
                    <xdr:colOff>190500</xdr:colOff>
                    <xdr:row>293</xdr:row>
                    <xdr:rowOff>152400</xdr:rowOff>
                  </from>
                  <to>
                    <xdr:col>7</xdr:col>
                    <xdr:colOff>546100</xdr:colOff>
                    <xdr:row>293</xdr:row>
                    <xdr:rowOff>279400</xdr:rowOff>
                  </to>
                </anchor>
              </controlPr>
            </control>
          </mc:Choice>
        </mc:AlternateContent>
        <mc:AlternateContent xmlns:mc="http://schemas.openxmlformats.org/markup-compatibility/2006">
          <mc:Choice Requires="x14">
            <control shapeId="1295" r:id="rId55" name="Check Box 271">
              <controlPr defaultSize="0" autoFill="0" autoLine="0" autoPict="0">
                <anchor moveWithCells="1">
                  <from>
                    <xdr:col>5</xdr:col>
                    <xdr:colOff>190500</xdr:colOff>
                    <xdr:row>293</xdr:row>
                    <xdr:rowOff>406400</xdr:rowOff>
                  </from>
                  <to>
                    <xdr:col>7</xdr:col>
                    <xdr:colOff>546100</xdr:colOff>
                    <xdr:row>293</xdr:row>
                    <xdr:rowOff>520700</xdr:rowOff>
                  </to>
                </anchor>
              </controlPr>
            </control>
          </mc:Choice>
        </mc:AlternateContent>
        <mc:AlternateContent xmlns:mc="http://schemas.openxmlformats.org/markup-compatibility/2006">
          <mc:Choice Requires="x14">
            <control shapeId="1296" r:id="rId56" name="Check Box 272">
              <controlPr defaultSize="0" autoFill="0" autoLine="0" autoPict="0">
                <anchor moveWithCells="1">
                  <from>
                    <xdr:col>5</xdr:col>
                    <xdr:colOff>190500</xdr:colOff>
                    <xdr:row>293</xdr:row>
                    <xdr:rowOff>660400</xdr:rowOff>
                  </from>
                  <to>
                    <xdr:col>7</xdr:col>
                    <xdr:colOff>546100</xdr:colOff>
                    <xdr:row>293</xdr:row>
                    <xdr:rowOff>774700</xdr:rowOff>
                  </to>
                </anchor>
              </controlPr>
            </control>
          </mc:Choice>
        </mc:AlternateContent>
        <mc:AlternateContent xmlns:mc="http://schemas.openxmlformats.org/markup-compatibility/2006">
          <mc:Choice Requires="x14">
            <control shapeId="1297" r:id="rId57" name="Check Box 273">
              <controlPr defaultSize="0" autoFill="0" autoLine="0" autoPict="0">
                <anchor moveWithCells="1">
                  <from>
                    <xdr:col>5</xdr:col>
                    <xdr:colOff>190500</xdr:colOff>
                    <xdr:row>293</xdr:row>
                    <xdr:rowOff>914400</xdr:rowOff>
                  </from>
                  <to>
                    <xdr:col>7</xdr:col>
                    <xdr:colOff>546100</xdr:colOff>
                    <xdr:row>293</xdr:row>
                    <xdr:rowOff>1028700</xdr:rowOff>
                  </to>
                </anchor>
              </controlPr>
            </control>
          </mc:Choice>
        </mc:AlternateContent>
        <mc:AlternateContent xmlns:mc="http://schemas.openxmlformats.org/markup-compatibility/2006">
          <mc:Choice Requires="x14">
            <control shapeId="1323" r:id="rId58" name="Check Box 299">
              <controlPr defaultSize="0" autoFill="0" autoLine="0" autoPict="0">
                <anchor moveWithCells="1">
                  <from>
                    <xdr:col>5</xdr:col>
                    <xdr:colOff>215900</xdr:colOff>
                    <xdr:row>310</xdr:row>
                    <xdr:rowOff>165100</xdr:rowOff>
                  </from>
                  <to>
                    <xdr:col>7</xdr:col>
                    <xdr:colOff>558800</xdr:colOff>
                    <xdr:row>310</xdr:row>
                    <xdr:rowOff>292100</xdr:rowOff>
                  </to>
                </anchor>
              </controlPr>
            </control>
          </mc:Choice>
        </mc:AlternateContent>
        <mc:AlternateContent xmlns:mc="http://schemas.openxmlformats.org/markup-compatibility/2006">
          <mc:Choice Requires="x14">
            <control shapeId="1324" r:id="rId59" name="Check Box 300">
              <controlPr defaultSize="0" autoFill="0" autoLine="0" autoPict="0">
                <anchor moveWithCells="1">
                  <from>
                    <xdr:col>5</xdr:col>
                    <xdr:colOff>215900</xdr:colOff>
                    <xdr:row>310</xdr:row>
                    <xdr:rowOff>431800</xdr:rowOff>
                  </from>
                  <to>
                    <xdr:col>7</xdr:col>
                    <xdr:colOff>558800</xdr:colOff>
                    <xdr:row>310</xdr:row>
                    <xdr:rowOff>558800</xdr:rowOff>
                  </to>
                </anchor>
              </controlPr>
            </control>
          </mc:Choice>
        </mc:AlternateContent>
        <mc:AlternateContent xmlns:mc="http://schemas.openxmlformats.org/markup-compatibility/2006">
          <mc:Choice Requires="x14">
            <control shapeId="1325" r:id="rId60" name="Check Box 301">
              <controlPr defaultSize="0" autoFill="0" autoLine="0" autoPict="0">
                <anchor moveWithCells="1">
                  <from>
                    <xdr:col>5</xdr:col>
                    <xdr:colOff>215900</xdr:colOff>
                    <xdr:row>310</xdr:row>
                    <xdr:rowOff>698500</xdr:rowOff>
                  </from>
                  <to>
                    <xdr:col>7</xdr:col>
                    <xdr:colOff>558800</xdr:colOff>
                    <xdr:row>310</xdr:row>
                    <xdr:rowOff>825500</xdr:rowOff>
                  </to>
                </anchor>
              </controlPr>
            </control>
          </mc:Choice>
        </mc:AlternateContent>
        <mc:AlternateContent xmlns:mc="http://schemas.openxmlformats.org/markup-compatibility/2006">
          <mc:Choice Requires="x14">
            <control shapeId="1326" r:id="rId61" name="Check Box 302">
              <controlPr defaultSize="0" autoFill="0" autoLine="0" autoPict="0">
                <anchor moveWithCells="1">
                  <from>
                    <xdr:col>5</xdr:col>
                    <xdr:colOff>215900</xdr:colOff>
                    <xdr:row>310</xdr:row>
                    <xdr:rowOff>965200</xdr:rowOff>
                  </from>
                  <to>
                    <xdr:col>7</xdr:col>
                    <xdr:colOff>558800</xdr:colOff>
                    <xdr:row>310</xdr:row>
                    <xdr:rowOff>1092200</xdr:rowOff>
                  </to>
                </anchor>
              </controlPr>
            </control>
          </mc:Choice>
        </mc:AlternateContent>
        <mc:AlternateContent xmlns:mc="http://schemas.openxmlformats.org/markup-compatibility/2006">
          <mc:Choice Requires="x14">
            <control shapeId="1347" r:id="rId62" name="Check Box 323">
              <controlPr defaultSize="0" autoFill="0" autoLine="0" autoPict="0">
                <anchor moveWithCells="1">
                  <from>
                    <xdr:col>5</xdr:col>
                    <xdr:colOff>190500</xdr:colOff>
                    <xdr:row>327</xdr:row>
                    <xdr:rowOff>215900</xdr:rowOff>
                  </from>
                  <to>
                    <xdr:col>7</xdr:col>
                    <xdr:colOff>558800</xdr:colOff>
                    <xdr:row>327</xdr:row>
                    <xdr:rowOff>342900</xdr:rowOff>
                  </to>
                </anchor>
              </controlPr>
            </control>
          </mc:Choice>
        </mc:AlternateContent>
        <mc:AlternateContent xmlns:mc="http://schemas.openxmlformats.org/markup-compatibility/2006">
          <mc:Choice Requires="x14">
            <control shapeId="1348" r:id="rId63" name="Check Box 324">
              <controlPr defaultSize="0" autoFill="0" autoLine="0" autoPict="0">
                <anchor moveWithCells="1">
                  <from>
                    <xdr:col>5</xdr:col>
                    <xdr:colOff>203200</xdr:colOff>
                    <xdr:row>327</xdr:row>
                    <xdr:rowOff>571500</xdr:rowOff>
                  </from>
                  <to>
                    <xdr:col>7</xdr:col>
                    <xdr:colOff>558800</xdr:colOff>
                    <xdr:row>327</xdr:row>
                    <xdr:rowOff>698500</xdr:rowOff>
                  </to>
                </anchor>
              </controlPr>
            </control>
          </mc:Choice>
        </mc:AlternateContent>
        <mc:AlternateContent xmlns:mc="http://schemas.openxmlformats.org/markup-compatibility/2006">
          <mc:Choice Requires="x14">
            <control shapeId="1349" r:id="rId64" name="Check Box 325">
              <controlPr defaultSize="0" autoFill="0" autoLine="0" autoPict="0">
                <anchor moveWithCells="1">
                  <from>
                    <xdr:col>5</xdr:col>
                    <xdr:colOff>203200</xdr:colOff>
                    <xdr:row>327</xdr:row>
                    <xdr:rowOff>927100</xdr:rowOff>
                  </from>
                  <to>
                    <xdr:col>7</xdr:col>
                    <xdr:colOff>558800</xdr:colOff>
                    <xdr:row>327</xdr:row>
                    <xdr:rowOff>1054100</xdr:rowOff>
                  </to>
                </anchor>
              </controlPr>
            </control>
          </mc:Choice>
        </mc:AlternateContent>
        <mc:AlternateContent xmlns:mc="http://schemas.openxmlformats.org/markup-compatibility/2006">
          <mc:Choice Requires="x14">
            <control shapeId="1365" r:id="rId65" name="Check Box 341">
              <controlPr defaultSize="0" autoFill="0" autoLine="0" autoPict="0">
                <anchor moveWithCells="1">
                  <from>
                    <xdr:col>5</xdr:col>
                    <xdr:colOff>203200</xdr:colOff>
                    <xdr:row>348</xdr:row>
                    <xdr:rowOff>228600</xdr:rowOff>
                  </from>
                  <to>
                    <xdr:col>7</xdr:col>
                    <xdr:colOff>520700</xdr:colOff>
                    <xdr:row>348</xdr:row>
                    <xdr:rowOff>355600</xdr:rowOff>
                  </to>
                </anchor>
              </controlPr>
            </control>
          </mc:Choice>
        </mc:AlternateContent>
        <mc:AlternateContent xmlns:mc="http://schemas.openxmlformats.org/markup-compatibility/2006">
          <mc:Choice Requires="x14">
            <control shapeId="1366" r:id="rId66" name="Check Box 342">
              <controlPr defaultSize="0" autoFill="0" autoLine="0" autoPict="0">
                <anchor moveWithCells="1">
                  <from>
                    <xdr:col>5</xdr:col>
                    <xdr:colOff>203200</xdr:colOff>
                    <xdr:row>348</xdr:row>
                    <xdr:rowOff>584200</xdr:rowOff>
                  </from>
                  <to>
                    <xdr:col>7</xdr:col>
                    <xdr:colOff>520700</xdr:colOff>
                    <xdr:row>348</xdr:row>
                    <xdr:rowOff>711200</xdr:rowOff>
                  </to>
                </anchor>
              </controlPr>
            </control>
          </mc:Choice>
        </mc:AlternateContent>
        <mc:AlternateContent xmlns:mc="http://schemas.openxmlformats.org/markup-compatibility/2006">
          <mc:Choice Requires="x14">
            <control shapeId="1367" r:id="rId67" name="Check Box 343">
              <controlPr defaultSize="0" autoFill="0" autoLine="0" autoPict="0">
                <anchor moveWithCells="1">
                  <from>
                    <xdr:col>5</xdr:col>
                    <xdr:colOff>203200</xdr:colOff>
                    <xdr:row>348</xdr:row>
                    <xdr:rowOff>939800</xdr:rowOff>
                  </from>
                  <to>
                    <xdr:col>7</xdr:col>
                    <xdr:colOff>520700</xdr:colOff>
                    <xdr:row>348</xdr:row>
                    <xdr:rowOff>1054100</xdr:rowOff>
                  </to>
                </anchor>
              </controlPr>
            </control>
          </mc:Choice>
        </mc:AlternateContent>
        <mc:AlternateContent xmlns:mc="http://schemas.openxmlformats.org/markup-compatibility/2006">
          <mc:Choice Requires="x14">
            <control shapeId="1392" r:id="rId68" name="Check Box 368">
              <controlPr defaultSize="0" autoFill="0" autoLine="0" autoPict="0">
                <anchor moveWithCells="1">
                  <from>
                    <xdr:col>5</xdr:col>
                    <xdr:colOff>127000</xdr:colOff>
                    <xdr:row>367</xdr:row>
                    <xdr:rowOff>215900</xdr:rowOff>
                  </from>
                  <to>
                    <xdr:col>7</xdr:col>
                    <xdr:colOff>558800</xdr:colOff>
                    <xdr:row>367</xdr:row>
                    <xdr:rowOff>342900</xdr:rowOff>
                  </to>
                </anchor>
              </controlPr>
            </control>
          </mc:Choice>
        </mc:AlternateContent>
        <mc:AlternateContent xmlns:mc="http://schemas.openxmlformats.org/markup-compatibility/2006">
          <mc:Choice Requires="x14">
            <control shapeId="1393" r:id="rId69" name="Check Box 369">
              <controlPr defaultSize="0" autoFill="0" autoLine="0" autoPict="0">
                <anchor moveWithCells="1">
                  <from>
                    <xdr:col>5</xdr:col>
                    <xdr:colOff>139700</xdr:colOff>
                    <xdr:row>367</xdr:row>
                    <xdr:rowOff>571500</xdr:rowOff>
                  </from>
                  <to>
                    <xdr:col>7</xdr:col>
                    <xdr:colOff>558800</xdr:colOff>
                    <xdr:row>367</xdr:row>
                    <xdr:rowOff>685800</xdr:rowOff>
                  </to>
                </anchor>
              </controlPr>
            </control>
          </mc:Choice>
        </mc:AlternateContent>
        <mc:AlternateContent xmlns:mc="http://schemas.openxmlformats.org/markup-compatibility/2006">
          <mc:Choice Requires="x14">
            <control shapeId="1394" r:id="rId70" name="Check Box 370">
              <controlPr defaultSize="0" autoFill="0" autoLine="0" autoPict="0">
                <anchor moveWithCells="1">
                  <from>
                    <xdr:col>5</xdr:col>
                    <xdr:colOff>139700</xdr:colOff>
                    <xdr:row>367</xdr:row>
                    <xdr:rowOff>927100</xdr:rowOff>
                  </from>
                  <to>
                    <xdr:col>7</xdr:col>
                    <xdr:colOff>558800</xdr:colOff>
                    <xdr:row>367</xdr:row>
                    <xdr:rowOff>1041400</xdr:rowOff>
                  </to>
                </anchor>
              </controlPr>
            </control>
          </mc:Choice>
        </mc:AlternateContent>
        <mc:AlternateContent xmlns:mc="http://schemas.openxmlformats.org/markup-compatibility/2006">
          <mc:Choice Requires="x14">
            <control shapeId="1401" r:id="rId71" name="Check Box 377">
              <controlPr defaultSize="0" autoFill="0" autoLine="0" autoPict="0">
                <anchor moveWithCells="1">
                  <from>
                    <xdr:col>5</xdr:col>
                    <xdr:colOff>203200</xdr:colOff>
                    <xdr:row>222</xdr:row>
                    <xdr:rowOff>215900</xdr:rowOff>
                  </from>
                  <to>
                    <xdr:col>7</xdr:col>
                    <xdr:colOff>571500</xdr:colOff>
                    <xdr:row>222</xdr:row>
                    <xdr:rowOff>342900</xdr:rowOff>
                  </to>
                </anchor>
              </controlPr>
            </control>
          </mc:Choice>
        </mc:AlternateContent>
        <mc:AlternateContent xmlns:mc="http://schemas.openxmlformats.org/markup-compatibility/2006">
          <mc:Choice Requires="x14">
            <control shapeId="1402" r:id="rId72" name="Check Box 378">
              <controlPr defaultSize="0" autoFill="0" autoLine="0" autoPict="0">
                <anchor moveWithCells="1">
                  <from>
                    <xdr:col>5</xdr:col>
                    <xdr:colOff>203200</xdr:colOff>
                    <xdr:row>222</xdr:row>
                    <xdr:rowOff>571500</xdr:rowOff>
                  </from>
                  <to>
                    <xdr:col>7</xdr:col>
                    <xdr:colOff>571500</xdr:colOff>
                    <xdr:row>222</xdr:row>
                    <xdr:rowOff>698500</xdr:rowOff>
                  </to>
                </anchor>
              </controlPr>
            </control>
          </mc:Choice>
        </mc:AlternateContent>
        <mc:AlternateContent xmlns:mc="http://schemas.openxmlformats.org/markup-compatibility/2006">
          <mc:Choice Requires="x14">
            <control shapeId="1403" r:id="rId73" name="Check Box 379">
              <controlPr defaultSize="0" autoFill="0" autoLine="0" autoPict="0">
                <anchor moveWithCells="1">
                  <from>
                    <xdr:col>5</xdr:col>
                    <xdr:colOff>203200</xdr:colOff>
                    <xdr:row>222</xdr:row>
                    <xdr:rowOff>939800</xdr:rowOff>
                  </from>
                  <to>
                    <xdr:col>7</xdr:col>
                    <xdr:colOff>571500</xdr:colOff>
                    <xdr:row>222</xdr:row>
                    <xdr:rowOff>1054100</xdr:rowOff>
                  </to>
                </anchor>
              </controlPr>
            </control>
          </mc:Choice>
        </mc:AlternateContent>
        <mc:AlternateContent xmlns:mc="http://schemas.openxmlformats.org/markup-compatibility/2006">
          <mc:Choice Requires="x14">
            <control shapeId="1419" r:id="rId74" name="Check Box 395">
              <controlPr defaultSize="0" autoFill="0" autoLine="0" autoPict="0">
                <anchor moveWithCells="1">
                  <from>
                    <xdr:col>7</xdr:col>
                    <xdr:colOff>317500</xdr:colOff>
                    <xdr:row>409</xdr:row>
                    <xdr:rowOff>381000</xdr:rowOff>
                  </from>
                  <to>
                    <xdr:col>8</xdr:col>
                    <xdr:colOff>647700</xdr:colOff>
                    <xdr:row>409</xdr:row>
                    <xdr:rowOff>558800</xdr:rowOff>
                  </to>
                </anchor>
              </controlPr>
            </control>
          </mc:Choice>
        </mc:AlternateContent>
        <mc:AlternateContent xmlns:mc="http://schemas.openxmlformats.org/markup-compatibility/2006">
          <mc:Choice Requires="x14">
            <control shapeId="1421" r:id="rId75" name="Check Box 397">
              <controlPr defaultSize="0" autoFill="0" autoLine="0" autoPict="0">
                <anchor moveWithCells="1">
                  <from>
                    <xdr:col>7</xdr:col>
                    <xdr:colOff>317500</xdr:colOff>
                    <xdr:row>409</xdr:row>
                    <xdr:rowOff>939800</xdr:rowOff>
                  </from>
                  <to>
                    <xdr:col>8</xdr:col>
                    <xdr:colOff>647700</xdr:colOff>
                    <xdr:row>409</xdr:row>
                    <xdr:rowOff>1130300</xdr:rowOff>
                  </to>
                </anchor>
              </controlPr>
            </control>
          </mc:Choice>
        </mc:AlternateContent>
        <mc:AlternateContent xmlns:mc="http://schemas.openxmlformats.org/markup-compatibility/2006">
          <mc:Choice Requires="x14">
            <control shapeId="1422" r:id="rId76" name="Check Box 398">
              <controlPr defaultSize="0" autoFill="0" autoLine="0" autoPict="0">
                <anchor moveWithCells="1">
                  <from>
                    <xdr:col>8</xdr:col>
                    <xdr:colOff>419100</xdr:colOff>
                    <xdr:row>409</xdr:row>
                    <xdr:rowOff>939800</xdr:rowOff>
                  </from>
                  <to>
                    <xdr:col>9</xdr:col>
                    <xdr:colOff>749300</xdr:colOff>
                    <xdr:row>409</xdr:row>
                    <xdr:rowOff>1143000</xdr:rowOff>
                  </to>
                </anchor>
              </controlPr>
            </control>
          </mc:Choice>
        </mc:AlternateContent>
        <mc:AlternateContent xmlns:mc="http://schemas.openxmlformats.org/markup-compatibility/2006">
          <mc:Choice Requires="x14">
            <control shapeId="1423" r:id="rId77" name="Check Box 399">
              <controlPr defaultSize="0" autoFill="0" autoLine="0" autoPict="0">
                <anchor moveWithCells="1">
                  <from>
                    <xdr:col>8</xdr:col>
                    <xdr:colOff>419100</xdr:colOff>
                    <xdr:row>409</xdr:row>
                    <xdr:rowOff>381000</xdr:rowOff>
                  </from>
                  <to>
                    <xdr:col>9</xdr:col>
                    <xdr:colOff>749300</xdr:colOff>
                    <xdr:row>409</xdr:row>
                    <xdr:rowOff>558800</xdr:rowOff>
                  </to>
                </anchor>
              </controlPr>
            </control>
          </mc:Choice>
        </mc:AlternateContent>
        <mc:AlternateContent xmlns:mc="http://schemas.openxmlformats.org/markup-compatibility/2006">
          <mc:Choice Requires="x14">
            <control shapeId="1424" r:id="rId78" name="Check Box 400">
              <controlPr defaultSize="0" autoFill="0" autoLine="0" autoPict="0">
                <anchor moveWithCells="1">
                  <from>
                    <xdr:col>11</xdr:col>
                    <xdr:colOff>177800</xdr:colOff>
                    <xdr:row>409</xdr:row>
                    <xdr:rowOff>381000</xdr:rowOff>
                  </from>
                  <to>
                    <xdr:col>12</xdr:col>
                    <xdr:colOff>495300</xdr:colOff>
                    <xdr:row>409</xdr:row>
                    <xdr:rowOff>558800</xdr:rowOff>
                  </to>
                </anchor>
              </controlPr>
            </control>
          </mc:Choice>
        </mc:AlternateContent>
        <mc:AlternateContent xmlns:mc="http://schemas.openxmlformats.org/markup-compatibility/2006">
          <mc:Choice Requires="x14">
            <control shapeId="1426" r:id="rId79" name="Check Box 402">
              <controlPr defaultSize="0" autoFill="0" autoLine="0" autoPict="0" altText="SF6">
                <anchor moveWithCells="1">
                  <from>
                    <xdr:col>9</xdr:col>
                    <xdr:colOff>622300</xdr:colOff>
                    <xdr:row>409</xdr:row>
                    <xdr:rowOff>368300</xdr:rowOff>
                  </from>
                  <to>
                    <xdr:col>11</xdr:col>
                    <xdr:colOff>152400</xdr:colOff>
                    <xdr:row>409</xdr:row>
                    <xdr:rowOff>571500</xdr:rowOff>
                  </to>
                </anchor>
              </controlPr>
            </control>
          </mc:Choice>
        </mc:AlternateContent>
        <mc:AlternateContent xmlns:mc="http://schemas.openxmlformats.org/markup-compatibility/2006">
          <mc:Choice Requires="x14">
            <control shapeId="1427" r:id="rId80" name="Check Box 403">
              <controlPr defaultSize="0" autoFill="0" autoLine="0" autoPict="0">
                <anchor moveWithCells="1">
                  <from>
                    <xdr:col>9</xdr:col>
                    <xdr:colOff>622300</xdr:colOff>
                    <xdr:row>409</xdr:row>
                    <xdr:rowOff>939800</xdr:rowOff>
                  </from>
                  <to>
                    <xdr:col>11</xdr:col>
                    <xdr:colOff>139700</xdr:colOff>
                    <xdr:row>409</xdr:row>
                    <xdr:rowOff>1130300</xdr:rowOff>
                  </to>
                </anchor>
              </controlPr>
            </control>
          </mc:Choice>
        </mc:AlternateContent>
        <mc:AlternateContent xmlns:mc="http://schemas.openxmlformats.org/markup-compatibility/2006">
          <mc:Choice Requires="x14">
            <control shapeId="2" r:id="rId81" name="Check Box 431">
              <controlPr defaultSize="0" autoFill="0" autoLine="0" autoPict="0">
                <anchor moveWithCells="1">
                  <from>
                    <xdr:col>5</xdr:col>
                    <xdr:colOff>177800</xdr:colOff>
                    <xdr:row>206</xdr:row>
                    <xdr:rowOff>152400</xdr:rowOff>
                  </from>
                  <to>
                    <xdr:col>7</xdr:col>
                    <xdr:colOff>584200</xdr:colOff>
                    <xdr:row>206</xdr:row>
                    <xdr:rowOff>266700</xdr:rowOff>
                  </to>
                </anchor>
              </controlPr>
            </control>
          </mc:Choice>
        </mc:AlternateContent>
        <mc:AlternateContent xmlns:mc="http://schemas.openxmlformats.org/markup-compatibility/2006">
          <mc:Choice Requires="x14">
            <control shapeId="1456" r:id="rId82" name="Check Box 432">
              <controlPr defaultSize="0" autoFill="0" autoLine="0" autoPict="0">
                <anchor moveWithCells="1">
                  <from>
                    <xdr:col>5</xdr:col>
                    <xdr:colOff>177800</xdr:colOff>
                    <xdr:row>206</xdr:row>
                    <xdr:rowOff>368300</xdr:rowOff>
                  </from>
                  <to>
                    <xdr:col>7</xdr:col>
                    <xdr:colOff>584200</xdr:colOff>
                    <xdr:row>206</xdr:row>
                    <xdr:rowOff>482600</xdr:rowOff>
                  </to>
                </anchor>
              </controlPr>
            </control>
          </mc:Choice>
        </mc:AlternateContent>
        <mc:AlternateContent xmlns:mc="http://schemas.openxmlformats.org/markup-compatibility/2006">
          <mc:Choice Requires="x14">
            <control shapeId="1457" r:id="rId83" name="Check Box 433">
              <controlPr defaultSize="0" autoFill="0" autoLine="0" autoPict="0">
                <anchor moveWithCells="1">
                  <from>
                    <xdr:col>5</xdr:col>
                    <xdr:colOff>177800</xdr:colOff>
                    <xdr:row>206</xdr:row>
                    <xdr:rowOff>596900</xdr:rowOff>
                  </from>
                  <to>
                    <xdr:col>7</xdr:col>
                    <xdr:colOff>584200</xdr:colOff>
                    <xdr:row>206</xdr:row>
                    <xdr:rowOff>711200</xdr:rowOff>
                  </to>
                </anchor>
              </controlPr>
            </control>
          </mc:Choice>
        </mc:AlternateContent>
        <mc:AlternateContent xmlns:mc="http://schemas.openxmlformats.org/markup-compatibility/2006">
          <mc:Choice Requires="x14">
            <control shapeId="1458" r:id="rId84" name="Check Box 434">
              <controlPr defaultSize="0" autoFill="0" autoLine="0" autoPict="0">
                <anchor moveWithCells="1">
                  <from>
                    <xdr:col>5</xdr:col>
                    <xdr:colOff>177800</xdr:colOff>
                    <xdr:row>206</xdr:row>
                    <xdr:rowOff>812800</xdr:rowOff>
                  </from>
                  <to>
                    <xdr:col>7</xdr:col>
                    <xdr:colOff>584200</xdr:colOff>
                    <xdr:row>206</xdr:row>
                    <xdr:rowOff>927100</xdr:rowOff>
                  </to>
                </anchor>
              </controlPr>
            </control>
          </mc:Choice>
        </mc:AlternateContent>
        <mc:AlternateContent xmlns:mc="http://schemas.openxmlformats.org/markup-compatibility/2006">
          <mc:Choice Requires="x14">
            <control shapeId="1459" r:id="rId85" name="Check Box 435">
              <controlPr defaultSize="0" autoFill="0" autoLine="0" autoPict="0">
                <anchor moveWithCells="1">
                  <from>
                    <xdr:col>5</xdr:col>
                    <xdr:colOff>190500</xdr:colOff>
                    <xdr:row>206</xdr:row>
                    <xdr:rowOff>1028700</xdr:rowOff>
                  </from>
                  <to>
                    <xdr:col>7</xdr:col>
                    <xdr:colOff>584200</xdr:colOff>
                    <xdr:row>206</xdr:row>
                    <xdr:rowOff>1143000</xdr:rowOff>
                  </to>
                </anchor>
              </controlPr>
            </control>
          </mc:Choice>
        </mc:AlternateContent>
        <mc:AlternateContent xmlns:mc="http://schemas.openxmlformats.org/markup-compatibility/2006">
          <mc:Choice Requires="x14">
            <control shapeId="10" r:id="rId86" name="Check Box 462">
              <controlPr defaultSize="0" autoFill="0" autoLine="0" autoPict="0">
                <anchor moveWithCells="1">
                  <from>
                    <xdr:col>5</xdr:col>
                    <xdr:colOff>215900</xdr:colOff>
                    <xdr:row>259</xdr:row>
                    <xdr:rowOff>139700</xdr:rowOff>
                  </from>
                  <to>
                    <xdr:col>7</xdr:col>
                    <xdr:colOff>584200</xdr:colOff>
                    <xdr:row>259</xdr:row>
                    <xdr:rowOff>241300</xdr:rowOff>
                  </to>
                </anchor>
              </controlPr>
            </control>
          </mc:Choice>
        </mc:AlternateContent>
        <mc:AlternateContent xmlns:mc="http://schemas.openxmlformats.org/markup-compatibility/2006">
          <mc:Choice Requires="x14">
            <control shapeId="1487" r:id="rId87" name="Check Box 463">
              <controlPr defaultSize="0" autoFill="0" autoLine="0" autoPict="0">
                <anchor moveWithCells="1">
                  <from>
                    <xdr:col>5</xdr:col>
                    <xdr:colOff>215900</xdr:colOff>
                    <xdr:row>259</xdr:row>
                    <xdr:rowOff>355600</xdr:rowOff>
                  </from>
                  <to>
                    <xdr:col>7</xdr:col>
                    <xdr:colOff>584200</xdr:colOff>
                    <xdr:row>259</xdr:row>
                    <xdr:rowOff>457200</xdr:rowOff>
                  </to>
                </anchor>
              </controlPr>
            </control>
          </mc:Choice>
        </mc:AlternateContent>
        <mc:AlternateContent xmlns:mc="http://schemas.openxmlformats.org/markup-compatibility/2006">
          <mc:Choice Requires="x14">
            <control shapeId="1488" r:id="rId88" name="Check Box 464">
              <controlPr defaultSize="0" autoFill="0" autoLine="0" autoPict="0">
                <anchor moveWithCells="1">
                  <from>
                    <xdr:col>5</xdr:col>
                    <xdr:colOff>215900</xdr:colOff>
                    <xdr:row>259</xdr:row>
                    <xdr:rowOff>571500</xdr:rowOff>
                  </from>
                  <to>
                    <xdr:col>7</xdr:col>
                    <xdr:colOff>584200</xdr:colOff>
                    <xdr:row>259</xdr:row>
                    <xdr:rowOff>673100</xdr:rowOff>
                  </to>
                </anchor>
              </controlPr>
            </control>
          </mc:Choice>
        </mc:AlternateContent>
        <mc:AlternateContent xmlns:mc="http://schemas.openxmlformats.org/markup-compatibility/2006">
          <mc:Choice Requires="x14">
            <control shapeId="1489" r:id="rId89" name="Check Box 465">
              <controlPr defaultSize="0" autoFill="0" autoLine="0" autoPict="0">
                <anchor moveWithCells="1">
                  <from>
                    <xdr:col>5</xdr:col>
                    <xdr:colOff>215900</xdr:colOff>
                    <xdr:row>259</xdr:row>
                    <xdr:rowOff>787400</xdr:rowOff>
                  </from>
                  <to>
                    <xdr:col>7</xdr:col>
                    <xdr:colOff>584200</xdr:colOff>
                    <xdr:row>259</xdr:row>
                    <xdr:rowOff>889000</xdr:rowOff>
                  </to>
                </anchor>
              </controlPr>
            </control>
          </mc:Choice>
        </mc:AlternateContent>
        <mc:AlternateContent xmlns:mc="http://schemas.openxmlformats.org/markup-compatibility/2006">
          <mc:Choice Requires="x14">
            <control shapeId="1490" r:id="rId90" name="Check Box 466">
              <controlPr defaultSize="0" autoFill="0" autoLine="0" autoPict="0">
                <anchor moveWithCells="1">
                  <from>
                    <xdr:col>5</xdr:col>
                    <xdr:colOff>215900</xdr:colOff>
                    <xdr:row>259</xdr:row>
                    <xdr:rowOff>990600</xdr:rowOff>
                  </from>
                  <to>
                    <xdr:col>7</xdr:col>
                    <xdr:colOff>584200</xdr:colOff>
                    <xdr:row>259</xdr:row>
                    <xdr:rowOff>1104900</xdr:rowOff>
                  </to>
                </anchor>
              </controlPr>
            </control>
          </mc:Choice>
        </mc:AlternateContent>
        <mc:AlternateContent xmlns:mc="http://schemas.openxmlformats.org/markup-compatibility/2006">
          <mc:Choice Requires="x14">
            <control shapeId="1532" r:id="rId91" name="Check Box 508">
              <controlPr defaultSize="0" autoFill="0" autoLine="0" autoPict="0">
                <anchor moveWithCells="1">
                  <from>
                    <xdr:col>5</xdr:col>
                    <xdr:colOff>139700</xdr:colOff>
                    <xdr:row>368</xdr:row>
                    <xdr:rowOff>215900</xdr:rowOff>
                  </from>
                  <to>
                    <xdr:col>7</xdr:col>
                    <xdr:colOff>546100</xdr:colOff>
                    <xdr:row>368</xdr:row>
                    <xdr:rowOff>330200</xdr:rowOff>
                  </to>
                </anchor>
              </controlPr>
            </control>
          </mc:Choice>
        </mc:AlternateContent>
        <mc:AlternateContent xmlns:mc="http://schemas.openxmlformats.org/markup-compatibility/2006">
          <mc:Choice Requires="x14">
            <control shapeId="1533" r:id="rId92" name="Check Box 509">
              <controlPr defaultSize="0" autoFill="0" autoLine="0" autoPict="0">
                <anchor moveWithCells="1">
                  <from>
                    <xdr:col>5</xdr:col>
                    <xdr:colOff>139700</xdr:colOff>
                    <xdr:row>368</xdr:row>
                    <xdr:rowOff>571500</xdr:rowOff>
                  </from>
                  <to>
                    <xdr:col>7</xdr:col>
                    <xdr:colOff>546100</xdr:colOff>
                    <xdr:row>368</xdr:row>
                    <xdr:rowOff>685800</xdr:rowOff>
                  </to>
                </anchor>
              </controlPr>
            </control>
          </mc:Choice>
        </mc:AlternateContent>
        <mc:AlternateContent xmlns:mc="http://schemas.openxmlformats.org/markup-compatibility/2006">
          <mc:Choice Requires="x14">
            <control shapeId="1534" r:id="rId93" name="Check Box 510">
              <controlPr defaultSize="0" autoFill="0" autoLine="0" autoPict="0">
                <anchor moveWithCells="1">
                  <from>
                    <xdr:col>5</xdr:col>
                    <xdr:colOff>139700</xdr:colOff>
                    <xdr:row>368</xdr:row>
                    <xdr:rowOff>927100</xdr:rowOff>
                  </from>
                  <to>
                    <xdr:col>7</xdr:col>
                    <xdr:colOff>546100</xdr:colOff>
                    <xdr:row>368</xdr:row>
                    <xdr:rowOff>1054100</xdr:rowOff>
                  </to>
                </anchor>
              </controlPr>
            </control>
          </mc:Choice>
        </mc:AlternateContent>
        <mc:AlternateContent xmlns:mc="http://schemas.openxmlformats.org/markup-compatibility/2006">
          <mc:Choice Requires="x14">
            <control shapeId="1535" r:id="rId94" name="Check Box 511">
              <controlPr defaultSize="0" autoFill="0" autoLine="0" autoPict="0">
                <anchor moveWithCells="1">
                  <from>
                    <xdr:col>5</xdr:col>
                    <xdr:colOff>139700</xdr:colOff>
                    <xdr:row>369</xdr:row>
                    <xdr:rowOff>215900</xdr:rowOff>
                  </from>
                  <to>
                    <xdr:col>7</xdr:col>
                    <xdr:colOff>546100</xdr:colOff>
                    <xdr:row>369</xdr:row>
                    <xdr:rowOff>330200</xdr:rowOff>
                  </to>
                </anchor>
              </controlPr>
            </control>
          </mc:Choice>
        </mc:AlternateContent>
        <mc:AlternateContent xmlns:mc="http://schemas.openxmlformats.org/markup-compatibility/2006">
          <mc:Choice Requires="x14">
            <control shapeId="1536" r:id="rId95" name="Check Box 512">
              <controlPr defaultSize="0" autoFill="0" autoLine="0" autoPict="0">
                <anchor moveWithCells="1">
                  <from>
                    <xdr:col>5</xdr:col>
                    <xdr:colOff>139700</xdr:colOff>
                    <xdr:row>369</xdr:row>
                    <xdr:rowOff>571500</xdr:rowOff>
                  </from>
                  <to>
                    <xdr:col>7</xdr:col>
                    <xdr:colOff>546100</xdr:colOff>
                    <xdr:row>369</xdr:row>
                    <xdr:rowOff>685800</xdr:rowOff>
                  </to>
                </anchor>
              </controlPr>
            </control>
          </mc:Choice>
        </mc:AlternateContent>
        <mc:AlternateContent xmlns:mc="http://schemas.openxmlformats.org/markup-compatibility/2006">
          <mc:Choice Requires="x14">
            <control shapeId="1537" r:id="rId96" name="Check Box 513">
              <controlPr defaultSize="0" autoFill="0" autoLine="0" autoPict="0">
                <anchor moveWithCells="1">
                  <from>
                    <xdr:col>5</xdr:col>
                    <xdr:colOff>139700</xdr:colOff>
                    <xdr:row>369</xdr:row>
                    <xdr:rowOff>927100</xdr:rowOff>
                  </from>
                  <to>
                    <xdr:col>7</xdr:col>
                    <xdr:colOff>546100</xdr:colOff>
                    <xdr:row>369</xdr:row>
                    <xdr:rowOff>1054100</xdr:rowOff>
                  </to>
                </anchor>
              </controlPr>
            </control>
          </mc:Choice>
        </mc:AlternateContent>
        <mc:AlternateContent xmlns:mc="http://schemas.openxmlformats.org/markup-compatibility/2006">
          <mc:Choice Requires="x14">
            <control shapeId="1538" r:id="rId97" name="Check Box 514">
              <controlPr defaultSize="0" autoFill="0" autoLine="0" autoPict="0">
                <anchor moveWithCells="1">
                  <from>
                    <xdr:col>5</xdr:col>
                    <xdr:colOff>139700</xdr:colOff>
                    <xdr:row>370</xdr:row>
                    <xdr:rowOff>215900</xdr:rowOff>
                  </from>
                  <to>
                    <xdr:col>7</xdr:col>
                    <xdr:colOff>546100</xdr:colOff>
                    <xdr:row>370</xdr:row>
                    <xdr:rowOff>330200</xdr:rowOff>
                  </to>
                </anchor>
              </controlPr>
            </control>
          </mc:Choice>
        </mc:AlternateContent>
        <mc:AlternateContent xmlns:mc="http://schemas.openxmlformats.org/markup-compatibility/2006">
          <mc:Choice Requires="x14">
            <control shapeId="1539" r:id="rId98" name="Check Box 515">
              <controlPr defaultSize="0" autoFill="0" autoLine="0" autoPict="0">
                <anchor moveWithCells="1">
                  <from>
                    <xdr:col>5</xdr:col>
                    <xdr:colOff>139700</xdr:colOff>
                    <xdr:row>370</xdr:row>
                    <xdr:rowOff>571500</xdr:rowOff>
                  </from>
                  <to>
                    <xdr:col>7</xdr:col>
                    <xdr:colOff>546100</xdr:colOff>
                    <xdr:row>370</xdr:row>
                    <xdr:rowOff>685800</xdr:rowOff>
                  </to>
                </anchor>
              </controlPr>
            </control>
          </mc:Choice>
        </mc:AlternateContent>
        <mc:AlternateContent xmlns:mc="http://schemas.openxmlformats.org/markup-compatibility/2006">
          <mc:Choice Requires="x14">
            <control shapeId="1540" r:id="rId99" name="Check Box 516">
              <controlPr defaultSize="0" autoFill="0" autoLine="0" autoPict="0">
                <anchor moveWithCells="1">
                  <from>
                    <xdr:col>5</xdr:col>
                    <xdr:colOff>139700</xdr:colOff>
                    <xdr:row>370</xdr:row>
                    <xdr:rowOff>927100</xdr:rowOff>
                  </from>
                  <to>
                    <xdr:col>7</xdr:col>
                    <xdr:colOff>546100</xdr:colOff>
                    <xdr:row>370</xdr:row>
                    <xdr:rowOff>1054100</xdr:rowOff>
                  </to>
                </anchor>
              </controlPr>
            </control>
          </mc:Choice>
        </mc:AlternateContent>
        <mc:AlternateContent xmlns:mc="http://schemas.openxmlformats.org/markup-compatibility/2006">
          <mc:Choice Requires="x14">
            <control shapeId="1541" r:id="rId100" name="Check Box 517">
              <controlPr defaultSize="0" autoFill="0" autoLine="0" autoPict="0">
                <anchor moveWithCells="1">
                  <from>
                    <xdr:col>5</xdr:col>
                    <xdr:colOff>139700</xdr:colOff>
                    <xdr:row>371</xdr:row>
                    <xdr:rowOff>215900</xdr:rowOff>
                  </from>
                  <to>
                    <xdr:col>7</xdr:col>
                    <xdr:colOff>546100</xdr:colOff>
                    <xdr:row>371</xdr:row>
                    <xdr:rowOff>330200</xdr:rowOff>
                  </to>
                </anchor>
              </controlPr>
            </control>
          </mc:Choice>
        </mc:AlternateContent>
        <mc:AlternateContent xmlns:mc="http://schemas.openxmlformats.org/markup-compatibility/2006">
          <mc:Choice Requires="x14">
            <control shapeId="1542" r:id="rId101" name="Check Box 518">
              <controlPr defaultSize="0" autoFill="0" autoLine="0" autoPict="0">
                <anchor moveWithCells="1">
                  <from>
                    <xdr:col>5</xdr:col>
                    <xdr:colOff>139700</xdr:colOff>
                    <xdr:row>371</xdr:row>
                    <xdr:rowOff>571500</xdr:rowOff>
                  </from>
                  <to>
                    <xdr:col>7</xdr:col>
                    <xdr:colOff>546100</xdr:colOff>
                    <xdr:row>371</xdr:row>
                    <xdr:rowOff>685800</xdr:rowOff>
                  </to>
                </anchor>
              </controlPr>
            </control>
          </mc:Choice>
        </mc:AlternateContent>
        <mc:AlternateContent xmlns:mc="http://schemas.openxmlformats.org/markup-compatibility/2006">
          <mc:Choice Requires="x14">
            <control shapeId="1543" r:id="rId102" name="Check Box 519">
              <controlPr defaultSize="0" autoFill="0" autoLine="0" autoPict="0">
                <anchor moveWithCells="1">
                  <from>
                    <xdr:col>5</xdr:col>
                    <xdr:colOff>139700</xdr:colOff>
                    <xdr:row>371</xdr:row>
                    <xdr:rowOff>927100</xdr:rowOff>
                  </from>
                  <to>
                    <xdr:col>7</xdr:col>
                    <xdr:colOff>546100</xdr:colOff>
                    <xdr:row>371</xdr:row>
                    <xdr:rowOff>1054100</xdr:rowOff>
                  </to>
                </anchor>
              </controlPr>
            </control>
          </mc:Choice>
        </mc:AlternateContent>
        <mc:AlternateContent xmlns:mc="http://schemas.openxmlformats.org/markup-compatibility/2006">
          <mc:Choice Requires="x14">
            <control shapeId="1544" r:id="rId103" name="Check Box 520">
              <controlPr defaultSize="0" autoFill="0" autoLine="0" autoPict="0">
                <anchor moveWithCells="1">
                  <from>
                    <xdr:col>5</xdr:col>
                    <xdr:colOff>139700</xdr:colOff>
                    <xdr:row>372</xdr:row>
                    <xdr:rowOff>215900</xdr:rowOff>
                  </from>
                  <to>
                    <xdr:col>7</xdr:col>
                    <xdr:colOff>546100</xdr:colOff>
                    <xdr:row>372</xdr:row>
                    <xdr:rowOff>330200</xdr:rowOff>
                  </to>
                </anchor>
              </controlPr>
            </control>
          </mc:Choice>
        </mc:AlternateContent>
        <mc:AlternateContent xmlns:mc="http://schemas.openxmlformats.org/markup-compatibility/2006">
          <mc:Choice Requires="x14">
            <control shapeId="1545" r:id="rId104" name="Check Box 521">
              <controlPr defaultSize="0" autoFill="0" autoLine="0" autoPict="0">
                <anchor moveWithCells="1">
                  <from>
                    <xdr:col>5</xdr:col>
                    <xdr:colOff>139700</xdr:colOff>
                    <xdr:row>372</xdr:row>
                    <xdr:rowOff>571500</xdr:rowOff>
                  </from>
                  <to>
                    <xdr:col>7</xdr:col>
                    <xdr:colOff>546100</xdr:colOff>
                    <xdr:row>372</xdr:row>
                    <xdr:rowOff>685800</xdr:rowOff>
                  </to>
                </anchor>
              </controlPr>
            </control>
          </mc:Choice>
        </mc:AlternateContent>
        <mc:AlternateContent xmlns:mc="http://schemas.openxmlformats.org/markup-compatibility/2006">
          <mc:Choice Requires="x14">
            <control shapeId="1546" r:id="rId105" name="Check Box 522">
              <controlPr defaultSize="0" autoFill="0" autoLine="0" autoPict="0">
                <anchor moveWithCells="1">
                  <from>
                    <xdr:col>5</xdr:col>
                    <xdr:colOff>139700</xdr:colOff>
                    <xdr:row>372</xdr:row>
                    <xdr:rowOff>927100</xdr:rowOff>
                  </from>
                  <to>
                    <xdr:col>7</xdr:col>
                    <xdr:colOff>546100</xdr:colOff>
                    <xdr:row>372</xdr:row>
                    <xdr:rowOff>1054100</xdr:rowOff>
                  </to>
                </anchor>
              </controlPr>
            </control>
          </mc:Choice>
        </mc:AlternateContent>
        <mc:AlternateContent xmlns:mc="http://schemas.openxmlformats.org/markup-compatibility/2006">
          <mc:Choice Requires="x14">
            <control shapeId="1547" r:id="rId106" name="Check Box 523">
              <controlPr defaultSize="0" autoFill="0" autoLine="0" autoPict="0">
                <anchor moveWithCells="1">
                  <from>
                    <xdr:col>5</xdr:col>
                    <xdr:colOff>203200</xdr:colOff>
                    <xdr:row>349</xdr:row>
                    <xdr:rowOff>228600</xdr:rowOff>
                  </from>
                  <to>
                    <xdr:col>7</xdr:col>
                    <xdr:colOff>520700</xdr:colOff>
                    <xdr:row>349</xdr:row>
                    <xdr:rowOff>355600</xdr:rowOff>
                  </to>
                </anchor>
              </controlPr>
            </control>
          </mc:Choice>
        </mc:AlternateContent>
        <mc:AlternateContent xmlns:mc="http://schemas.openxmlformats.org/markup-compatibility/2006">
          <mc:Choice Requires="x14">
            <control shapeId="1548" r:id="rId107" name="Check Box 524">
              <controlPr defaultSize="0" autoFill="0" autoLine="0" autoPict="0">
                <anchor moveWithCells="1">
                  <from>
                    <xdr:col>5</xdr:col>
                    <xdr:colOff>203200</xdr:colOff>
                    <xdr:row>349</xdr:row>
                    <xdr:rowOff>584200</xdr:rowOff>
                  </from>
                  <to>
                    <xdr:col>7</xdr:col>
                    <xdr:colOff>520700</xdr:colOff>
                    <xdr:row>349</xdr:row>
                    <xdr:rowOff>698500</xdr:rowOff>
                  </to>
                </anchor>
              </controlPr>
            </control>
          </mc:Choice>
        </mc:AlternateContent>
        <mc:AlternateContent xmlns:mc="http://schemas.openxmlformats.org/markup-compatibility/2006">
          <mc:Choice Requires="x14">
            <control shapeId="1549" r:id="rId108" name="Check Box 525">
              <controlPr defaultSize="0" autoFill="0" autoLine="0" autoPict="0">
                <anchor moveWithCells="1">
                  <from>
                    <xdr:col>5</xdr:col>
                    <xdr:colOff>203200</xdr:colOff>
                    <xdr:row>349</xdr:row>
                    <xdr:rowOff>939800</xdr:rowOff>
                  </from>
                  <to>
                    <xdr:col>7</xdr:col>
                    <xdr:colOff>520700</xdr:colOff>
                    <xdr:row>349</xdr:row>
                    <xdr:rowOff>1054100</xdr:rowOff>
                  </to>
                </anchor>
              </controlPr>
            </control>
          </mc:Choice>
        </mc:AlternateContent>
        <mc:AlternateContent xmlns:mc="http://schemas.openxmlformats.org/markup-compatibility/2006">
          <mc:Choice Requires="x14">
            <control shapeId="1550" r:id="rId109" name="Check Box 526">
              <controlPr defaultSize="0" autoFill="0" autoLine="0" autoPict="0">
                <anchor moveWithCells="1">
                  <from>
                    <xdr:col>5</xdr:col>
                    <xdr:colOff>203200</xdr:colOff>
                    <xdr:row>350</xdr:row>
                    <xdr:rowOff>228600</xdr:rowOff>
                  </from>
                  <to>
                    <xdr:col>7</xdr:col>
                    <xdr:colOff>520700</xdr:colOff>
                    <xdr:row>350</xdr:row>
                    <xdr:rowOff>355600</xdr:rowOff>
                  </to>
                </anchor>
              </controlPr>
            </control>
          </mc:Choice>
        </mc:AlternateContent>
        <mc:AlternateContent xmlns:mc="http://schemas.openxmlformats.org/markup-compatibility/2006">
          <mc:Choice Requires="x14">
            <control shapeId="1551" r:id="rId110" name="Check Box 527">
              <controlPr defaultSize="0" autoFill="0" autoLine="0" autoPict="0">
                <anchor moveWithCells="1">
                  <from>
                    <xdr:col>5</xdr:col>
                    <xdr:colOff>203200</xdr:colOff>
                    <xdr:row>350</xdr:row>
                    <xdr:rowOff>584200</xdr:rowOff>
                  </from>
                  <to>
                    <xdr:col>7</xdr:col>
                    <xdr:colOff>520700</xdr:colOff>
                    <xdr:row>350</xdr:row>
                    <xdr:rowOff>698500</xdr:rowOff>
                  </to>
                </anchor>
              </controlPr>
            </control>
          </mc:Choice>
        </mc:AlternateContent>
        <mc:AlternateContent xmlns:mc="http://schemas.openxmlformats.org/markup-compatibility/2006">
          <mc:Choice Requires="x14">
            <control shapeId="1552" r:id="rId111" name="Check Box 528">
              <controlPr defaultSize="0" autoFill="0" autoLine="0" autoPict="0">
                <anchor moveWithCells="1">
                  <from>
                    <xdr:col>5</xdr:col>
                    <xdr:colOff>203200</xdr:colOff>
                    <xdr:row>350</xdr:row>
                    <xdr:rowOff>939800</xdr:rowOff>
                  </from>
                  <to>
                    <xdr:col>7</xdr:col>
                    <xdr:colOff>520700</xdr:colOff>
                    <xdr:row>350</xdr:row>
                    <xdr:rowOff>1054100</xdr:rowOff>
                  </to>
                </anchor>
              </controlPr>
            </control>
          </mc:Choice>
        </mc:AlternateContent>
        <mc:AlternateContent xmlns:mc="http://schemas.openxmlformats.org/markup-compatibility/2006">
          <mc:Choice Requires="x14">
            <control shapeId="1553" r:id="rId112" name="Check Box 529">
              <controlPr defaultSize="0" autoFill="0" autoLine="0" autoPict="0">
                <anchor moveWithCells="1">
                  <from>
                    <xdr:col>5</xdr:col>
                    <xdr:colOff>203200</xdr:colOff>
                    <xdr:row>351</xdr:row>
                    <xdr:rowOff>228600</xdr:rowOff>
                  </from>
                  <to>
                    <xdr:col>7</xdr:col>
                    <xdr:colOff>520700</xdr:colOff>
                    <xdr:row>351</xdr:row>
                    <xdr:rowOff>355600</xdr:rowOff>
                  </to>
                </anchor>
              </controlPr>
            </control>
          </mc:Choice>
        </mc:AlternateContent>
        <mc:AlternateContent xmlns:mc="http://schemas.openxmlformats.org/markup-compatibility/2006">
          <mc:Choice Requires="x14">
            <control shapeId="1554" r:id="rId113" name="Check Box 530">
              <controlPr defaultSize="0" autoFill="0" autoLine="0" autoPict="0">
                <anchor moveWithCells="1">
                  <from>
                    <xdr:col>5</xdr:col>
                    <xdr:colOff>203200</xdr:colOff>
                    <xdr:row>351</xdr:row>
                    <xdr:rowOff>584200</xdr:rowOff>
                  </from>
                  <to>
                    <xdr:col>7</xdr:col>
                    <xdr:colOff>520700</xdr:colOff>
                    <xdr:row>351</xdr:row>
                    <xdr:rowOff>698500</xdr:rowOff>
                  </to>
                </anchor>
              </controlPr>
            </control>
          </mc:Choice>
        </mc:AlternateContent>
        <mc:AlternateContent xmlns:mc="http://schemas.openxmlformats.org/markup-compatibility/2006">
          <mc:Choice Requires="x14">
            <control shapeId="1555" r:id="rId114" name="Check Box 531">
              <controlPr defaultSize="0" autoFill="0" autoLine="0" autoPict="0">
                <anchor moveWithCells="1">
                  <from>
                    <xdr:col>5</xdr:col>
                    <xdr:colOff>203200</xdr:colOff>
                    <xdr:row>351</xdr:row>
                    <xdr:rowOff>939800</xdr:rowOff>
                  </from>
                  <to>
                    <xdr:col>7</xdr:col>
                    <xdr:colOff>520700</xdr:colOff>
                    <xdr:row>351</xdr:row>
                    <xdr:rowOff>1054100</xdr:rowOff>
                  </to>
                </anchor>
              </controlPr>
            </control>
          </mc:Choice>
        </mc:AlternateContent>
        <mc:AlternateContent xmlns:mc="http://schemas.openxmlformats.org/markup-compatibility/2006">
          <mc:Choice Requires="x14">
            <control shapeId="1556" r:id="rId115" name="Check Box 532">
              <controlPr defaultSize="0" autoFill="0" autoLine="0" autoPict="0">
                <anchor moveWithCells="1">
                  <from>
                    <xdr:col>5</xdr:col>
                    <xdr:colOff>203200</xdr:colOff>
                    <xdr:row>352</xdr:row>
                    <xdr:rowOff>228600</xdr:rowOff>
                  </from>
                  <to>
                    <xdr:col>7</xdr:col>
                    <xdr:colOff>520700</xdr:colOff>
                    <xdr:row>352</xdr:row>
                    <xdr:rowOff>355600</xdr:rowOff>
                  </to>
                </anchor>
              </controlPr>
            </control>
          </mc:Choice>
        </mc:AlternateContent>
        <mc:AlternateContent xmlns:mc="http://schemas.openxmlformats.org/markup-compatibility/2006">
          <mc:Choice Requires="x14">
            <control shapeId="1557" r:id="rId116" name="Check Box 533">
              <controlPr defaultSize="0" autoFill="0" autoLine="0" autoPict="0">
                <anchor moveWithCells="1">
                  <from>
                    <xdr:col>5</xdr:col>
                    <xdr:colOff>203200</xdr:colOff>
                    <xdr:row>352</xdr:row>
                    <xdr:rowOff>584200</xdr:rowOff>
                  </from>
                  <to>
                    <xdr:col>7</xdr:col>
                    <xdr:colOff>520700</xdr:colOff>
                    <xdr:row>352</xdr:row>
                    <xdr:rowOff>698500</xdr:rowOff>
                  </to>
                </anchor>
              </controlPr>
            </control>
          </mc:Choice>
        </mc:AlternateContent>
        <mc:AlternateContent xmlns:mc="http://schemas.openxmlformats.org/markup-compatibility/2006">
          <mc:Choice Requires="x14">
            <control shapeId="1558" r:id="rId117" name="Check Box 534">
              <controlPr defaultSize="0" autoFill="0" autoLine="0" autoPict="0">
                <anchor moveWithCells="1">
                  <from>
                    <xdr:col>5</xdr:col>
                    <xdr:colOff>203200</xdr:colOff>
                    <xdr:row>352</xdr:row>
                    <xdr:rowOff>939800</xdr:rowOff>
                  </from>
                  <to>
                    <xdr:col>7</xdr:col>
                    <xdr:colOff>520700</xdr:colOff>
                    <xdr:row>352</xdr:row>
                    <xdr:rowOff>1054100</xdr:rowOff>
                  </to>
                </anchor>
              </controlPr>
            </control>
          </mc:Choice>
        </mc:AlternateContent>
        <mc:AlternateContent xmlns:mc="http://schemas.openxmlformats.org/markup-compatibility/2006">
          <mc:Choice Requires="x14">
            <control shapeId="1559" r:id="rId118" name="Check Box 535">
              <controlPr defaultSize="0" autoFill="0" autoLine="0" autoPict="0">
                <anchor moveWithCells="1">
                  <from>
                    <xdr:col>5</xdr:col>
                    <xdr:colOff>203200</xdr:colOff>
                    <xdr:row>353</xdr:row>
                    <xdr:rowOff>228600</xdr:rowOff>
                  </from>
                  <to>
                    <xdr:col>7</xdr:col>
                    <xdr:colOff>520700</xdr:colOff>
                    <xdr:row>353</xdr:row>
                    <xdr:rowOff>355600</xdr:rowOff>
                  </to>
                </anchor>
              </controlPr>
            </control>
          </mc:Choice>
        </mc:AlternateContent>
        <mc:AlternateContent xmlns:mc="http://schemas.openxmlformats.org/markup-compatibility/2006">
          <mc:Choice Requires="x14">
            <control shapeId="1560" r:id="rId119" name="Check Box 536">
              <controlPr defaultSize="0" autoFill="0" autoLine="0" autoPict="0">
                <anchor moveWithCells="1">
                  <from>
                    <xdr:col>5</xdr:col>
                    <xdr:colOff>203200</xdr:colOff>
                    <xdr:row>353</xdr:row>
                    <xdr:rowOff>584200</xdr:rowOff>
                  </from>
                  <to>
                    <xdr:col>7</xdr:col>
                    <xdr:colOff>520700</xdr:colOff>
                    <xdr:row>353</xdr:row>
                    <xdr:rowOff>698500</xdr:rowOff>
                  </to>
                </anchor>
              </controlPr>
            </control>
          </mc:Choice>
        </mc:AlternateContent>
        <mc:AlternateContent xmlns:mc="http://schemas.openxmlformats.org/markup-compatibility/2006">
          <mc:Choice Requires="x14">
            <control shapeId="1561" r:id="rId120" name="Check Box 537">
              <controlPr defaultSize="0" autoFill="0" autoLine="0" autoPict="0">
                <anchor moveWithCells="1">
                  <from>
                    <xdr:col>5</xdr:col>
                    <xdr:colOff>203200</xdr:colOff>
                    <xdr:row>353</xdr:row>
                    <xdr:rowOff>939800</xdr:rowOff>
                  </from>
                  <to>
                    <xdr:col>7</xdr:col>
                    <xdr:colOff>520700</xdr:colOff>
                    <xdr:row>353</xdr:row>
                    <xdr:rowOff>1054100</xdr:rowOff>
                  </to>
                </anchor>
              </controlPr>
            </control>
          </mc:Choice>
        </mc:AlternateContent>
        <mc:AlternateContent xmlns:mc="http://schemas.openxmlformats.org/markup-compatibility/2006">
          <mc:Choice Requires="x14">
            <control shapeId="1562" r:id="rId121" name="Check Box 538">
              <controlPr defaultSize="0" autoFill="0" autoLine="0" autoPict="0">
                <anchor moveWithCells="1">
                  <from>
                    <xdr:col>5</xdr:col>
                    <xdr:colOff>203200</xdr:colOff>
                    <xdr:row>328</xdr:row>
                    <xdr:rowOff>215900</xdr:rowOff>
                  </from>
                  <to>
                    <xdr:col>7</xdr:col>
                    <xdr:colOff>558800</xdr:colOff>
                    <xdr:row>328</xdr:row>
                    <xdr:rowOff>342900</xdr:rowOff>
                  </to>
                </anchor>
              </controlPr>
            </control>
          </mc:Choice>
        </mc:AlternateContent>
        <mc:AlternateContent xmlns:mc="http://schemas.openxmlformats.org/markup-compatibility/2006">
          <mc:Choice Requires="x14">
            <control shapeId="1563" r:id="rId122" name="Check Box 539">
              <controlPr defaultSize="0" autoFill="0" autoLine="0" autoPict="0">
                <anchor moveWithCells="1">
                  <from>
                    <xdr:col>5</xdr:col>
                    <xdr:colOff>203200</xdr:colOff>
                    <xdr:row>328</xdr:row>
                    <xdr:rowOff>571500</xdr:rowOff>
                  </from>
                  <to>
                    <xdr:col>7</xdr:col>
                    <xdr:colOff>558800</xdr:colOff>
                    <xdr:row>328</xdr:row>
                    <xdr:rowOff>685800</xdr:rowOff>
                  </to>
                </anchor>
              </controlPr>
            </control>
          </mc:Choice>
        </mc:AlternateContent>
        <mc:AlternateContent xmlns:mc="http://schemas.openxmlformats.org/markup-compatibility/2006">
          <mc:Choice Requires="x14">
            <control shapeId="1564" r:id="rId123" name="Check Box 540">
              <controlPr defaultSize="0" autoFill="0" autoLine="0" autoPict="0">
                <anchor moveWithCells="1">
                  <from>
                    <xdr:col>5</xdr:col>
                    <xdr:colOff>203200</xdr:colOff>
                    <xdr:row>328</xdr:row>
                    <xdr:rowOff>927100</xdr:rowOff>
                  </from>
                  <to>
                    <xdr:col>7</xdr:col>
                    <xdr:colOff>558800</xdr:colOff>
                    <xdr:row>328</xdr:row>
                    <xdr:rowOff>1041400</xdr:rowOff>
                  </to>
                </anchor>
              </controlPr>
            </control>
          </mc:Choice>
        </mc:AlternateContent>
        <mc:AlternateContent xmlns:mc="http://schemas.openxmlformats.org/markup-compatibility/2006">
          <mc:Choice Requires="x14">
            <control shapeId="1565" r:id="rId124" name="Check Box 541">
              <controlPr defaultSize="0" autoFill="0" autoLine="0" autoPict="0">
                <anchor moveWithCells="1">
                  <from>
                    <xdr:col>5</xdr:col>
                    <xdr:colOff>203200</xdr:colOff>
                    <xdr:row>329</xdr:row>
                    <xdr:rowOff>215900</xdr:rowOff>
                  </from>
                  <to>
                    <xdr:col>7</xdr:col>
                    <xdr:colOff>558800</xdr:colOff>
                    <xdr:row>329</xdr:row>
                    <xdr:rowOff>342900</xdr:rowOff>
                  </to>
                </anchor>
              </controlPr>
            </control>
          </mc:Choice>
        </mc:AlternateContent>
        <mc:AlternateContent xmlns:mc="http://schemas.openxmlformats.org/markup-compatibility/2006">
          <mc:Choice Requires="x14">
            <control shapeId="1566" r:id="rId125" name="Check Box 542">
              <controlPr defaultSize="0" autoFill="0" autoLine="0" autoPict="0">
                <anchor moveWithCells="1">
                  <from>
                    <xdr:col>5</xdr:col>
                    <xdr:colOff>203200</xdr:colOff>
                    <xdr:row>329</xdr:row>
                    <xdr:rowOff>571500</xdr:rowOff>
                  </from>
                  <to>
                    <xdr:col>7</xdr:col>
                    <xdr:colOff>558800</xdr:colOff>
                    <xdr:row>329</xdr:row>
                    <xdr:rowOff>685800</xdr:rowOff>
                  </to>
                </anchor>
              </controlPr>
            </control>
          </mc:Choice>
        </mc:AlternateContent>
        <mc:AlternateContent xmlns:mc="http://schemas.openxmlformats.org/markup-compatibility/2006">
          <mc:Choice Requires="x14">
            <control shapeId="1567" r:id="rId126" name="Check Box 543">
              <controlPr defaultSize="0" autoFill="0" autoLine="0" autoPict="0">
                <anchor moveWithCells="1">
                  <from>
                    <xdr:col>5</xdr:col>
                    <xdr:colOff>203200</xdr:colOff>
                    <xdr:row>329</xdr:row>
                    <xdr:rowOff>927100</xdr:rowOff>
                  </from>
                  <to>
                    <xdr:col>7</xdr:col>
                    <xdr:colOff>558800</xdr:colOff>
                    <xdr:row>329</xdr:row>
                    <xdr:rowOff>1041400</xdr:rowOff>
                  </to>
                </anchor>
              </controlPr>
            </control>
          </mc:Choice>
        </mc:AlternateContent>
        <mc:AlternateContent xmlns:mc="http://schemas.openxmlformats.org/markup-compatibility/2006">
          <mc:Choice Requires="x14">
            <control shapeId="1568" r:id="rId127" name="Check Box 544">
              <controlPr defaultSize="0" autoFill="0" autoLine="0" autoPict="0">
                <anchor moveWithCells="1">
                  <from>
                    <xdr:col>5</xdr:col>
                    <xdr:colOff>203200</xdr:colOff>
                    <xdr:row>330</xdr:row>
                    <xdr:rowOff>215900</xdr:rowOff>
                  </from>
                  <to>
                    <xdr:col>7</xdr:col>
                    <xdr:colOff>558800</xdr:colOff>
                    <xdr:row>330</xdr:row>
                    <xdr:rowOff>342900</xdr:rowOff>
                  </to>
                </anchor>
              </controlPr>
            </control>
          </mc:Choice>
        </mc:AlternateContent>
        <mc:AlternateContent xmlns:mc="http://schemas.openxmlformats.org/markup-compatibility/2006">
          <mc:Choice Requires="x14">
            <control shapeId="1569" r:id="rId128" name="Check Box 545">
              <controlPr defaultSize="0" autoFill="0" autoLine="0" autoPict="0">
                <anchor moveWithCells="1">
                  <from>
                    <xdr:col>5</xdr:col>
                    <xdr:colOff>203200</xdr:colOff>
                    <xdr:row>330</xdr:row>
                    <xdr:rowOff>571500</xdr:rowOff>
                  </from>
                  <to>
                    <xdr:col>7</xdr:col>
                    <xdr:colOff>558800</xdr:colOff>
                    <xdr:row>330</xdr:row>
                    <xdr:rowOff>685800</xdr:rowOff>
                  </to>
                </anchor>
              </controlPr>
            </control>
          </mc:Choice>
        </mc:AlternateContent>
        <mc:AlternateContent xmlns:mc="http://schemas.openxmlformats.org/markup-compatibility/2006">
          <mc:Choice Requires="x14">
            <control shapeId="1570" r:id="rId129" name="Check Box 546">
              <controlPr defaultSize="0" autoFill="0" autoLine="0" autoPict="0">
                <anchor moveWithCells="1">
                  <from>
                    <xdr:col>5</xdr:col>
                    <xdr:colOff>203200</xdr:colOff>
                    <xdr:row>330</xdr:row>
                    <xdr:rowOff>927100</xdr:rowOff>
                  </from>
                  <to>
                    <xdr:col>7</xdr:col>
                    <xdr:colOff>558800</xdr:colOff>
                    <xdr:row>330</xdr:row>
                    <xdr:rowOff>1041400</xdr:rowOff>
                  </to>
                </anchor>
              </controlPr>
            </control>
          </mc:Choice>
        </mc:AlternateContent>
        <mc:AlternateContent xmlns:mc="http://schemas.openxmlformats.org/markup-compatibility/2006">
          <mc:Choice Requires="x14">
            <control shapeId="1571" r:id="rId130" name="Check Box 547">
              <controlPr defaultSize="0" autoFill="0" autoLine="0" autoPict="0">
                <anchor moveWithCells="1">
                  <from>
                    <xdr:col>5</xdr:col>
                    <xdr:colOff>203200</xdr:colOff>
                    <xdr:row>331</xdr:row>
                    <xdr:rowOff>215900</xdr:rowOff>
                  </from>
                  <to>
                    <xdr:col>7</xdr:col>
                    <xdr:colOff>558800</xdr:colOff>
                    <xdr:row>331</xdr:row>
                    <xdr:rowOff>342900</xdr:rowOff>
                  </to>
                </anchor>
              </controlPr>
            </control>
          </mc:Choice>
        </mc:AlternateContent>
        <mc:AlternateContent xmlns:mc="http://schemas.openxmlformats.org/markup-compatibility/2006">
          <mc:Choice Requires="x14">
            <control shapeId="1572" r:id="rId131" name="Check Box 548">
              <controlPr defaultSize="0" autoFill="0" autoLine="0" autoPict="0">
                <anchor moveWithCells="1">
                  <from>
                    <xdr:col>5</xdr:col>
                    <xdr:colOff>203200</xdr:colOff>
                    <xdr:row>331</xdr:row>
                    <xdr:rowOff>571500</xdr:rowOff>
                  </from>
                  <to>
                    <xdr:col>7</xdr:col>
                    <xdr:colOff>558800</xdr:colOff>
                    <xdr:row>331</xdr:row>
                    <xdr:rowOff>685800</xdr:rowOff>
                  </to>
                </anchor>
              </controlPr>
            </control>
          </mc:Choice>
        </mc:AlternateContent>
        <mc:AlternateContent xmlns:mc="http://schemas.openxmlformats.org/markup-compatibility/2006">
          <mc:Choice Requires="x14">
            <control shapeId="1573" r:id="rId132" name="Check Box 549">
              <controlPr defaultSize="0" autoFill="0" autoLine="0" autoPict="0">
                <anchor moveWithCells="1">
                  <from>
                    <xdr:col>5</xdr:col>
                    <xdr:colOff>203200</xdr:colOff>
                    <xdr:row>331</xdr:row>
                    <xdr:rowOff>927100</xdr:rowOff>
                  </from>
                  <to>
                    <xdr:col>7</xdr:col>
                    <xdr:colOff>558800</xdr:colOff>
                    <xdr:row>331</xdr:row>
                    <xdr:rowOff>1041400</xdr:rowOff>
                  </to>
                </anchor>
              </controlPr>
            </control>
          </mc:Choice>
        </mc:AlternateContent>
        <mc:AlternateContent xmlns:mc="http://schemas.openxmlformats.org/markup-compatibility/2006">
          <mc:Choice Requires="x14">
            <control shapeId="1574" r:id="rId133" name="Check Box 550">
              <controlPr defaultSize="0" autoFill="0" autoLine="0" autoPict="0">
                <anchor moveWithCells="1">
                  <from>
                    <xdr:col>5</xdr:col>
                    <xdr:colOff>203200</xdr:colOff>
                    <xdr:row>332</xdr:row>
                    <xdr:rowOff>215900</xdr:rowOff>
                  </from>
                  <to>
                    <xdr:col>7</xdr:col>
                    <xdr:colOff>558800</xdr:colOff>
                    <xdr:row>332</xdr:row>
                    <xdr:rowOff>342900</xdr:rowOff>
                  </to>
                </anchor>
              </controlPr>
            </control>
          </mc:Choice>
        </mc:AlternateContent>
        <mc:AlternateContent xmlns:mc="http://schemas.openxmlformats.org/markup-compatibility/2006">
          <mc:Choice Requires="x14">
            <control shapeId="1575" r:id="rId134" name="Check Box 551">
              <controlPr defaultSize="0" autoFill="0" autoLine="0" autoPict="0">
                <anchor moveWithCells="1">
                  <from>
                    <xdr:col>5</xdr:col>
                    <xdr:colOff>203200</xdr:colOff>
                    <xdr:row>332</xdr:row>
                    <xdr:rowOff>571500</xdr:rowOff>
                  </from>
                  <to>
                    <xdr:col>7</xdr:col>
                    <xdr:colOff>558800</xdr:colOff>
                    <xdr:row>332</xdr:row>
                    <xdr:rowOff>685800</xdr:rowOff>
                  </to>
                </anchor>
              </controlPr>
            </control>
          </mc:Choice>
        </mc:AlternateContent>
        <mc:AlternateContent xmlns:mc="http://schemas.openxmlformats.org/markup-compatibility/2006">
          <mc:Choice Requires="x14">
            <control shapeId="1576" r:id="rId135" name="Check Box 552">
              <controlPr defaultSize="0" autoFill="0" autoLine="0" autoPict="0">
                <anchor moveWithCells="1">
                  <from>
                    <xdr:col>5</xdr:col>
                    <xdr:colOff>203200</xdr:colOff>
                    <xdr:row>332</xdr:row>
                    <xdr:rowOff>927100</xdr:rowOff>
                  </from>
                  <to>
                    <xdr:col>7</xdr:col>
                    <xdr:colOff>558800</xdr:colOff>
                    <xdr:row>332</xdr:row>
                    <xdr:rowOff>1041400</xdr:rowOff>
                  </to>
                </anchor>
              </controlPr>
            </control>
          </mc:Choice>
        </mc:AlternateContent>
        <mc:AlternateContent xmlns:mc="http://schemas.openxmlformats.org/markup-compatibility/2006">
          <mc:Choice Requires="x14">
            <control shapeId="1577" r:id="rId136" name="Check Box 553">
              <controlPr defaultSize="0" autoFill="0" autoLine="0" autoPict="0">
                <anchor moveWithCells="1">
                  <from>
                    <xdr:col>5</xdr:col>
                    <xdr:colOff>203200</xdr:colOff>
                    <xdr:row>311</xdr:row>
                    <xdr:rowOff>177800</xdr:rowOff>
                  </from>
                  <to>
                    <xdr:col>7</xdr:col>
                    <xdr:colOff>546100</xdr:colOff>
                    <xdr:row>311</xdr:row>
                    <xdr:rowOff>292100</xdr:rowOff>
                  </to>
                </anchor>
              </controlPr>
            </control>
          </mc:Choice>
        </mc:AlternateContent>
        <mc:AlternateContent xmlns:mc="http://schemas.openxmlformats.org/markup-compatibility/2006">
          <mc:Choice Requires="x14">
            <control shapeId="1578" r:id="rId137" name="Check Box 554">
              <controlPr defaultSize="0" autoFill="0" autoLine="0" autoPict="0">
                <anchor moveWithCells="1">
                  <from>
                    <xdr:col>5</xdr:col>
                    <xdr:colOff>215900</xdr:colOff>
                    <xdr:row>311</xdr:row>
                    <xdr:rowOff>431800</xdr:rowOff>
                  </from>
                  <to>
                    <xdr:col>7</xdr:col>
                    <xdr:colOff>546100</xdr:colOff>
                    <xdr:row>311</xdr:row>
                    <xdr:rowOff>558800</xdr:rowOff>
                  </to>
                </anchor>
              </controlPr>
            </control>
          </mc:Choice>
        </mc:AlternateContent>
        <mc:AlternateContent xmlns:mc="http://schemas.openxmlformats.org/markup-compatibility/2006">
          <mc:Choice Requires="x14">
            <control shapeId="1579" r:id="rId138" name="Check Box 555">
              <controlPr defaultSize="0" autoFill="0" autoLine="0" autoPict="0">
                <anchor moveWithCells="1">
                  <from>
                    <xdr:col>5</xdr:col>
                    <xdr:colOff>215900</xdr:colOff>
                    <xdr:row>311</xdr:row>
                    <xdr:rowOff>698500</xdr:rowOff>
                  </from>
                  <to>
                    <xdr:col>7</xdr:col>
                    <xdr:colOff>546100</xdr:colOff>
                    <xdr:row>311</xdr:row>
                    <xdr:rowOff>825500</xdr:rowOff>
                  </to>
                </anchor>
              </controlPr>
            </control>
          </mc:Choice>
        </mc:AlternateContent>
        <mc:AlternateContent xmlns:mc="http://schemas.openxmlformats.org/markup-compatibility/2006">
          <mc:Choice Requires="x14">
            <control shapeId="1580" r:id="rId139" name="Check Box 556">
              <controlPr defaultSize="0" autoFill="0" autoLine="0" autoPict="0">
                <anchor moveWithCells="1">
                  <from>
                    <xdr:col>5</xdr:col>
                    <xdr:colOff>215900</xdr:colOff>
                    <xdr:row>311</xdr:row>
                    <xdr:rowOff>965200</xdr:rowOff>
                  </from>
                  <to>
                    <xdr:col>7</xdr:col>
                    <xdr:colOff>546100</xdr:colOff>
                    <xdr:row>311</xdr:row>
                    <xdr:rowOff>1079500</xdr:rowOff>
                  </to>
                </anchor>
              </controlPr>
            </control>
          </mc:Choice>
        </mc:AlternateContent>
        <mc:AlternateContent xmlns:mc="http://schemas.openxmlformats.org/markup-compatibility/2006">
          <mc:Choice Requires="x14">
            <control shapeId="1581" r:id="rId140" name="Check Box 557">
              <controlPr defaultSize="0" autoFill="0" autoLine="0" autoPict="0">
                <anchor moveWithCells="1">
                  <from>
                    <xdr:col>5</xdr:col>
                    <xdr:colOff>203200</xdr:colOff>
                    <xdr:row>312</xdr:row>
                    <xdr:rowOff>177800</xdr:rowOff>
                  </from>
                  <to>
                    <xdr:col>7</xdr:col>
                    <xdr:colOff>546100</xdr:colOff>
                    <xdr:row>312</xdr:row>
                    <xdr:rowOff>292100</xdr:rowOff>
                  </to>
                </anchor>
              </controlPr>
            </control>
          </mc:Choice>
        </mc:AlternateContent>
        <mc:AlternateContent xmlns:mc="http://schemas.openxmlformats.org/markup-compatibility/2006">
          <mc:Choice Requires="x14">
            <control shapeId="1582" r:id="rId141" name="Check Box 558">
              <controlPr defaultSize="0" autoFill="0" autoLine="0" autoPict="0">
                <anchor moveWithCells="1">
                  <from>
                    <xdr:col>5</xdr:col>
                    <xdr:colOff>215900</xdr:colOff>
                    <xdr:row>312</xdr:row>
                    <xdr:rowOff>431800</xdr:rowOff>
                  </from>
                  <to>
                    <xdr:col>7</xdr:col>
                    <xdr:colOff>546100</xdr:colOff>
                    <xdr:row>312</xdr:row>
                    <xdr:rowOff>558800</xdr:rowOff>
                  </to>
                </anchor>
              </controlPr>
            </control>
          </mc:Choice>
        </mc:AlternateContent>
        <mc:AlternateContent xmlns:mc="http://schemas.openxmlformats.org/markup-compatibility/2006">
          <mc:Choice Requires="x14">
            <control shapeId="1583" r:id="rId142" name="Check Box 559">
              <controlPr defaultSize="0" autoFill="0" autoLine="0" autoPict="0">
                <anchor moveWithCells="1">
                  <from>
                    <xdr:col>5</xdr:col>
                    <xdr:colOff>215900</xdr:colOff>
                    <xdr:row>312</xdr:row>
                    <xdr:rowOff>698500</xdr:rowOff>
                  </from>
                  <to>
                    <xdr:col>7</xdr:col>
                    <xdr:colOff>546100</xdr:colOff>
                    <xdr:row>312</xdr:row>
                    <xdr:rowOff>825500</xdr:rowOff>
                  </to>
                </anchor>
              </controlPr>
            </control>
          </mc:Choice>
        </mc:AlternateContent>
        <mc:AlternateContent xmlns:mc="http://schemas.openxmlformats.org/markup-compatibility/2006">
          <mc:Choice Requires="x14">
            <control shapeId="1584" r:id="rId143" name="Check Box 560">
              <controlPr defaultSize="0" autoFill="0" autoLine="0" autoPict="0">
                <anchor moveWithCells="1">
                  <from>
                    <xdr:col>5</xdr:col>
                    <xdr:colOff>215900</xdr:colOff>
                    <xdr:row>312</xdr:row>
                    <xdr:rowOff>965200</xdr:rowOff>
                  </from>
                  <to>
                    <xdr:col>7</xdr:col>
                    <xdr:colOff>546100</xdr:colOff>
                    <xdr:row>312</xdr:row>
                    <xdr:rowOff>1079500</xdr:rowOff>
                  </to>
                </anchor>
              </controlPr>
            </control>
          </mc:Choice>
        </mc:AlternateContent>
        <mc:AlternateContent xmlns:mc="http://schemas.openxmlformats.org/markup-compatibility/2006">
          <mc:Choice Requires="x14">
            <control shapeId="1585" r:id="rId144" name="Check Box 561">
              <controlPr defaultSize="0" autoFill="0" autoLine="0" autoPict="0">
                <anchor moveWithCells="1">
                  <from>
                    <xdr:col>5</xdr:col>
                    <xdr:colOff>203200</xdr:colOff>
                    <xdr:row>313</xdr:row>
                    <xdr:rowOff>177800</xdr:rowOff>
                  </from>
                  <to>
                    <xdr:col>7</xdr:col>
                    <xdr:colOff>546100</xdr:colOff>
                    <xdr:row>313</xdr:row>
                    <xdr:rowOff>292100</xdr:rowOff>
                  </to>
                </anchor>
              </controlPr>
            </control>
          </mc:Choice>
        </mc:AlternateContent>
        <mc:AlternateContent xmlns:mc="http://schemas.openxmlformats.org/markup-compatibility/2006">
          <mc:Choice Requires="x14">
            <control shapeId="1586" r:id="rId145" name="Check Box 562">
              <controlPr defaultSize="0" autoFill="0" autoLine="0" autoPict="0">
                <anchor moveWithCells="1">
                  <from>
                    <xdr:col>5</xdr:col>
                    <xdr:colOff>215900</xdr:colOff>
                    <xdr:row>313</xdr:row>
                    <xdr:rowOff>431800</xdr:rowOff>
                  </from>
                  <to>
                    <xdr:col>7</xdr:col>
                    <xdr:colOff>546100</xdr:colOff>
                    <xdr:row>313</xdr:row>
                    <xdr:rowOff>558800</xdr:rowOff>
                  </to>
                </anchor>
              </controlPr>
            </control>
          </mc:Choice>
        </mc:AlternateContent>
        <mc:AlternateContent xmlns:mc="http://schemas.openxmlformats.org/markup-compatibility/2006">
          <mc:Choice Requires="x14">
            <control shapeId="1587" r:id="rId146" name="Check Box 563">
              <controlPr defaultSize="0" autoFill="0" autoLine="0" autoPict="0">
                <anchor moveWithCells="1">
                  <from>
                    <xdr:col>5</xdr:col>
                    <xdr:colOff>215900</xdr:colOff>
                    <xdr:row>313</xdr:row>
                    <xdr:rowOff>698500</xdr:rowOff>
                  </from>
                  <to>
                    <xdr:col>7</xdr:col>
                    <xdr:colOff>546100</xdr:colOff>
                    <xdr:row>313</xdr:row>
                    <xdr:rowOff>825500</xdr:rowOff>
                  </to>
                </anchor>
              </controlPr>
            </control>
          </mc:Choice>
        </mc:AlternateContent>
        <mc:AlternateContent xmlns:mc="http://schemas.openxmlformats.org/markup-compatibility/2006">
          <mc:Choice Requires="x14">
            <control shapeId="1588" r:id="rId147" name="Check Box 564">
              <controlPr defaultSize="0" autoFill="0" autoLine="0" autoPict="0">
                <anchor moveWithCells="1">
                  <from>
                    <xdr:col>5</xdr:col>
                    <xdr:colOff>215900</xdr:colOff>
                    <xdr:row>313</xdr:row>
                    <xdr:rowOff>965200</xdr:rowOff>
                  </from>
                  <to>
                    <xdr:col>7</xdr:col>
                    <xdr:colOff>546100</xdr:colOff>
                    <xdr:row>313</xdr:row>
                    <xdr:rowOff>1079500</xdr:rowOff>
                  </to>
                </anchor>
              </controlPr>
            </control>
          </mc:Choice>
        </mc:AlternateContent>
        <mc:AlternateContent xmlns:mc="http://schemas.openxmlformats.org/markup-compatibility/2006">
          <mc:Choice Requires="x14">
            <control shapeId="1589" r:id="rId148" name="Check Box 565">
              <controlPr defaultSize="0" autoFill="0" autoLine="0" autoPict="0">
                <anchor moveWithCells="1">
                  <from>
                    <xdr:col>5</xdr:col>
                    <xdr:colOff>203200</xdr:colOff>
                    <xdr:row>314</xdr:row>
                    <xdr:rowOff>177800</xdr:rowOff>
                  </from>
                  <to>
                    <xdr:col>7</xdr:col>
                    <xdr:colOff>546100</xdr:colOff>
                    <xdr:row>314</xdr:row>
                    <xdr:rowOff>292100</xdr:rowOff>
                  </to>
                </anchor>
              </controlPr>
            </control>
          </mc:Choice>
        </mc:AlternateContent>
        <mc:AlternateContent xmlns:mc="http://schemas.openxmlformats.org/markup-compatibility/2006">
          <mc:Choice Requires="x14">
            <control shapeId="1590" r:id="rId149" name="Check Box 566">
              <controlPr defaultSize="0" autoFill="0" autoLine="0" autoPict="0">
                <anchor moveWithCells="1">
                  <from>
                    <xdr:col>5</xdr:col>
                    <xdr:colOff>215900</xdr:colOff>
                    <xdr:row>314</xdr:row>
                    <xdr:rowOff>431800</xdr:rowOff>
                  </from>
                  <to>
                    <xdr:col>7</xdr:col>
                    <xdr:colOff>546100</xdr:colOff>
                    <xdr:row>314</xdr:row>
                    <xdr:rowOff>558800</xdr:rowOff>
                  </to>
                </anchor>
              </controlPr>
            </control>
          </mc:Choice>
        </mc:AlternateContent>
        <mc:AlternateContent xmlns:mc="http://schemas.openxmlformats.org/markup-compatibility/2006">
          <mc:Choice Requires="x14">
            <control shapeId="1591" r:id="rId150" name="Check Box 567">
              <controlPr defaultSize="0" autoFill="0" autoLine="0" autoPict="0">
                <anchor moveWithCells="1">
                  <from>
                    <xdr:col>5</xdr:col>
                    <xdr:colOff>215900</xdr:colOff>
                    <xdr:row>314</xdr:row>
                    <xdr:rowOff>698500</xdr:rowOff>
                  </from>
                  <to>
                    <xdr:col>7</xdr:col>
                    <xdr:colOff>546100</xdr:colOff>
                    <xdr:row>314</xdr:row>
                    <xdr:rowOff>825500</xdr:rowOff>
                  </to>
                </anchor>
              </controlPr>
            </control>
          </mc:Choice>
        </mc:AlternateContent>
        <mc:AlternateContent xmlns:mc="http://schemas.openxmlformats.org/markup-compatibility/2006">
          <mc:Choice Requires="x14">
            <control shapeId="1592" r:id="rId151" name="Check Box 568">
              <controlPr defaultSize="0" autoFill="0" autoLine="0" autoPict="0">
                <anchor moveWithCells="1">
                  <from>
                    <xdr:col>5</xdr:col>
                    <xdr:colOff>215900</xdr:colOff>
                    <xdr:row>314</xdr:row>
                    <xdr:rowOff>965200</xdr:rowOff>
                  </from>
                  <to>
                    <xdr:col>7</xdr:col>
                    <xdr:colOff>546100</xdr:colOff>
                    <xdr:row>314</xdr:row>
                    <xdr:rowOff>1079500</xdr:rowOff>
                  </to>
                </anchor>
              </controlPr>
            </control>
          </mc:Choice>
        </mc:AlternateContent>
        <mc:AlternateContent xmlns:mc="http://schemas.openxmlformats.org/markup-compatibility/2006">
          <mc:Choice Requires="x14">
            <control shapeId="1593" r:id="rId152" name="Check Box 569">
              <controlPr defaultSize="0" autoFill="0" autoLine="0" autoPict="0">
                <anchor moveWithCells="1">
                  <from>
                    <xdr:col>5</xdr:col>
                    <xdr:colOff>203200</xdr:colOff>
                    <xdr:row>315</xdr:row>
                    <xdr:rowOff>177800</xdr:rowOff>
                  </from>
                  <to>
                    <xdr:col>7</xdr:col>
                    <xdr:colOff>546100</xdr:colOff>
                    <xdr:row>315</xdr:row>
                    <xdr:rowOff>292100</xdr:rowOff>
                  </to>
                </anchor>
              </controlPr>
            </control>
          </mc:Choice>
        </mc:AlternateContent>
        <mc:AlternateContent xmlns:mc="http://schemas.openxmlformats.org/markup-compatibility/2006">
          <mc:Choice Requires="x14">
            <control shapeId="1594" r:id="rId153" name="Check Box 570">
              <controlPr defaultSize="0" autoFill="0" autoLine="0" autoPict="0">
                <anchor moveWithCells="1">
                  <from>
                    <xdr:col>5</xdr:col>
                    <xdr:colOff>215900</xdr:colOff>
                    <xdr:row>315</xdr:row>
                    <xdr:rowOff>431800</xdr:rowOff>
                  </from>
                  <to>
                    <xdr:col>7</xdr:col>
                    <xdr:colOff>546100</xdr:colOff>
                    <xdr:row>315</xdr:row>
                    <xdr:rowOff>558800</xdr:rowOff>
                  </to>
                </anchor>
              </controlPr>
            </control>
          </mc:Choice>
        </mc:AlternateContent>
        <mc:AlternateContent xmlns:mc="http://schemas.openxmlformats.org/markup-compatibility/2006">
          <mc:Choice Requires="x14">
            <control shapeId="1595" r:id="rId154" name="Check Box 571">
              <controlPr defaultSize="0" autoFill="0" autoLine="0" autoPict="0">
                <anchor moveWithCells="1">
                  <from>
                    <xdr:col>5</xdr:col>
                    <xdr:colOff>215900</xdr:colOff>
                    <xdr:row>315</xdr:row>
                    <xdr:rowOff>698500</xdr:rowOff>
                  </from>
                  <to>
                    <xdr:col>7</xdr:col>
                    <xdr:colOff>546100</xdr:colOff>
                    <xdr:row>315</xdr:row>
                    <xdr:rowOff>825500</xdr:rowOff>
                  </to>
                </anchor>
              </controlPr>
            </control>
          </mc:Choice>
        </mc:AlternateContent>
        <mc:AlternateContent xmlns:mc="http://schemas.openxmlformats.org/markup-compatibility/2006">
          <mc:Choice Requires="x14">
            <control shapeId="1596" r:id="rId155" name="Check Box 572">
              <controlPr defaultSize="0" autoFill="0" autoLine="0" autoPict="0">
                <anchor moveWithCells="1">
                  <from>
                    <xdr:col>5</xdr:col>
                    <xdr:colOff>215900</xdr:colOff>
                    <xdr:row>315</xdr:row>
                    <xdr:rowOff>965200</xdr:rowOff>
                  </from>
                  <to>
                    <xdr:col>7</xdr:col>
                    <xdr:colOff>546100</xdr:colOff>
                    <xdr:row>315</xdr:row>
                    <xdr:rowOff>1079500</xdr:rowOff>
                  </to>
                </anchor>
              </controlPr>
            </control>
          </mc:Choice>
        </mc:AlternateContent>
        <mc:AlternateContent xmlns:mc="http://schemas.openxmlformats.org/markup-compatibility/2006">
          <mc:Choice Requires="x14">
            <control shapeId="1598" r:id="rId156" name="Check Box 574">
              <controlPr defaultSize="0" autoFill="0" autoLine="0" autoPict="0">
                <anchor moveWithCells="1">
                  <from>
                    <xdr:col>5</xdr:col>
                    <xdr:colOff>190500</xdr:colOff>
                    <xdr:row>294</xdr:row>
                    <xdr:rowOff>165100</xdr:rowOff>
                  </from>
                  <to>
                    <xdr:col>7</xdr:col>
                    <xdr:colOff>546100</xdr:colOff>
                    <xdr:row>294</xdr:row>
                    <xdr:rowOff>279400</xdr:rowOff>
                  </to>
                </anchor>
              </controlPr>
            </control>
          </mc:Choice>
        </mc:AlternateContent>
        <mc:AlternateContent xmlns:mc="http://schemas.openxmlformats.org/markup-compatibility/2006">
          <mc:Choice Requires="x14">
            <control shapeId="1599" r:id="rId157" name="Check Box 575">
              <controlPr defaultSize="0" autoFill="0" autoLine="0" autoPict="0">
                <anchor moveWithCells="1">
                  <from>
                    <xdr:col>5</xdr:col>
                    <xdr:colOff>190500</xdr:colOff>
                    <xdr:row>294</xdr:row>
                    <xdr:rowOff>406400</xdr:rowOff>
                  </from>
                  <to>
                    <xdr:col>7</xdr:col>
                    <xdr:colOff>546100</xdr:colOff>
                    <xdr:row>294</xdr:row>
                    <xdr:rowOff>533400</xdr:rowOff>
                  </to>
                </anchor>
              </controlPr>
            </control>
          </mc:Choice>
        </mc:AlternateContent>
        <mc:AlternateContent xmlns:mc="http://schemas.openxmlformats.org/markup-compatibility/2006">
          <mc:Choice Requires="x14">
            <control shapeId="1600" r:id="rId158" name="Check Box 576">
              <controlPr defaultSize="0" autoFill="0" autoLine="0" autoPict="0">
                <anchor moveWithCells="1">
                  <from>
                    <xdr:col>5</xdr:col>
                    <xdr:colOff>190500</xdr:colOff>
                    <xdr:row>294</xdr:row>
                    <xdr:rowOff>660400</xdr:rowOff>
                  </from>
                  <to>
                    <xdr:col>7</xdr:col>
                    <xdr:colOff>546100</xdr:colOff>
                    <xdr:row>294</xdr:row>
                    <xdr:rowOff>774700</xdr:rowOff>
                  </to>
                </anchor>
              </controlPr>
            </control>
          </mc:Choice>
        </mc:AlternateContent>
        <mc:AlternateContent xmlns:mc="http://schemas.openxmlformats.org/markup-compatibility/2006">
          <mc:Choice Requires="x14">
            <control shapeId="1601" r:id="rId159" name="Check Box 577">
              <controlPr defaultSize="0" autoFill="0" autoLine="0" autoPict="0">
                <anchor moveWithCells="1">
                  <from>
                    <xdr:col>5</xdr:col>
                    <xdr:colOff>190500</xdr:colOff>
                    <xdr:row>294</xdr:row>
                    <xdr:rowOff>914400</xdr:rowOff>
                  </from>
                  <to>
                    <xdr:col>7</xdr:col>
                    <xdr:colOff>546100</xdr:colOff>
                    <xdr:row>294</xdr:row>
                    <xdr:rowOff>1028700</xdr:rowOff>
                  </to>
                </anchor>
              </controlPr>
            </control>
          </mc:Choice>
        </mc:AlternateContent>
        <mc:AlternateContent xmlns:mc="http://schemas.openxmlformats.org/markup-compatibility/2006">
          <mc:Choice Requires="x14">
            <control shapeId="1602" r:id="rId160" name="Check Box 578">
              <controlPr defaultSize="0" autoFill="0" autoLine="0" autoPict="0">
                <anchor moveWithCells="1">
                  <from>
                    <xdr:col>5</xdr:col>
                    <xdr:colOff>190500</xdr:colOff>
                    <xdr:row>295</xdr:row>
                    <xdr:rowOff>165100</xdr:rowOff>
                  </from>
                  <to>
                    <xdr:col>7</xdr:col>
                    <xdr:colOff>546100</xdr:colOff>
                    <xdr:row>295</xdr:row>
                    <xdr:rowOff>279400</xdr:rowOff>
                  </to>
                </anchor>
              </controlPr>
            </control>
          </mc:Choice>
        </mc:AlternateContent>
        <mc:AlternateContent xmlns:mc="http://schemas.openxmlformats.org/markup-compatibility/2006">
          <mc:Choice Requires="x14">
            <control shapeId="1603" r:id="rId161" name="Check Box 579">
              <controlPr defaultSize="0" autoFill="0" autoLine="0" autoPict="0">
                <anchor moveWithCells="1">
                  <from>
                    <xdr:col>5</xdr:col>
                    <xdr:colOff>190500</xdr:colOff>
                    <xdr:row>295</xdr:row>
                    <xdr:rowOff>406400</xdr:rowOff>
                  </from>
                  <to>
                    <xdr:col>7</xdr:col>
                    <xdr:colOff>546100</xdr:colOff>
                    <xdr:row>295</xdr:row>
                    <xdr:rowOff>533400</xdr:rowOff>
                  </to>
                </anchor>
              </controlPr>
            </control>
          </mc:Choice>
        </mc:AlternateContent>
        <mc:AlternateContent xmlns:mc="http://schemas.openxmlformats.org/markup-compatibility/2006">
          <mc:Choice Requires="x14">
            <control shapeId="1604" r:id="rId162" name="Check Box 580">
              <controlPr defaultSize="0" autoFill="0" autoLine="0" autoPict="0">
                <anchor moveWithCells="1">
                  <from>
                    <xdr:col>5</xdr:col>
                    <xdr:colOff>190500</xdr:colOff>
                    <xdr:row>295</xdr:row>
                    <xdr:rowOff>660400</xdr:rowOff>
                  </from>
                  <to>
                    <xdr:col>7</xdr:col>
                    <xdr:colOff>546100</xdr:colOff>
                    <xdr:row>295</xdr:row>
                    <xdr:rowOff>774700</xdr:rowOff>
                  </to>
                </anchor>
              </controlPr>
            </control>
          </mc:Choice>
        </mc:AlternateContent>
        <mc:AlternateContent xmlns:mc="http://schemas.openxmlformats.org/markup-compatibility/2006">
          <mc:Choice Requires="x14">
            <control shapeId="1605" r:id="rId163" name="Check Box 581">
              <controlPr defaultSize="0" autoFill="0" autoLine="0" autoPict="0">
                <anchor moveWithCells="1">
                  <from>
                    <xdr:col>5</xdr:col>
                    <xdr:colOff>190500</xdr:colOff>
                    <xdr:row>295</xdr:row>
                    <xdr:rowOff>914400</xdr:rowOff>
                  </from>
                  <to>
                    <xdr:col>7</xdr:col>
                    <xdr:colOff>546100</xdr:colOff>
                    <xdr:row>295</xdr:row>
                    <xdr:rowOff>1028700</xdr:rowOff>
                  </to>
                </anchor>
              </controlPr>
            </control>
          </mc:Choice>
        </mc:AlternateContent>
        <mc:AlternateContent xmlns:mc="http://schemas.openxmlformats.org/markup-compatibility/2006">
          <mc:Choice Requires="x14">
            <control shapeId="1606" r:id="rId164" name="Check Box 582">
              <controlPr defaultSize="0" autoFill="0" autoLine="0" autoPict="0">
                <anchor moveWithCells="1">
                  <from>
                    <xdr:col>5</xdr:col>
                    <xdr:colOff>190500</xdr:colOff>
                    <xdr:row>296</xdr:row>
                    <xdr:rowOff>165100</xdr:rowOff>
                  </from>
                  <to>
                    <xdr:col>7</xdr:col>
                    <xdr:colOff>546100</xdr:colOff>
                    <xdr:row>296</xdr:row>
                    <xdr:rowOff>279400</xdr:rowOff>
                  </to>
                </anchor>
              </controlPr>
            </control>
          </mc:Choice>
        </mc:AlternateContent>
        <mc:AlternateContent xmlns:mc="http://schemas.openxmlformats.org/markup-compatibility/2006">
          <mc:Choice Requires="x14">
            <control shapeId="1607" r:id="rId165" name="Check Box 583">
              <controlPr defaultSize="0" autoFill="0" autoLine="0" autoPict="0">
                <anchor moveWithCells="1">
                  <from>
                    <xdr:col>5</xdr:col>
                    <xdr:colOff>190500</xdr:colOff>
                    <xdr:row>296</xdr:row>
                    <xdr:rowOff>406400</xdr:rowOff>
                  </from>
                  <to>
                    <xdr:col>7</xdr:col>
                    <xdr:colOff>546100</xdr:colOff>
                    <xdr:row>296</xdr:row>
                    <xdr:rowOff>533400</xdr:rowOff>
                  </to>
                </anchor>
              </controlPr>
            </control>
          </mc:Choice>
        </mc:AlternateContent>
        <mc:AlternateContent xmlns:mc="http://schemas.openxmlformats.org/markup-compatibility/2006">
          <mc:Choice Requires="x14">
            <control shapeId="1608" r:id="rId166" name="Check Box 584">
              <controlPr defaultSize="0" autoFill="0" autoLine="0" autoPict="0">
                <anchor moveWithCells="1">
                  <from>
                    <xdr:col>5</xdr:col>
                    <xdr:colOff>190500</xdr:colOff>
                    <xdr:row>296</xdr:row>
                    <xdr:rowOff>660400</xdr:rowOff>
                  </from>
                  <to>
                    <xdr:col>7</xdr:col>
                    <xdr:colOff>546100</xdr:colOff>
                    <xdr:row>296</xdr:row>
                    <xdr:rowOff>774700</xdr:rowOff>
                  </to>
                </anchor>
              </controlPr>
            </control>
          </mc:Choice>
        </mc:AlternateContent>
        <mc:AlternateContent xmlns:mc="http://schemas.openxmlformats.org/markup-compatibility/2006">
          <mc:Choice Requires="x14">
            <control shapeId="1609" r:id="rId167" name="Check Box 585">
              <controlPr defaultSize="0" autoFill="0" autoLine="0" autoPict="0">
                <anchor moveWithCells="1">
                  <from>
                    <xdr:col>5</xdr:col>
                    <xdr:colOff>190500</xdr:colOff>
                    <xdr:row>296</xdr:row>
                    <xdr:rowOff>914400</xdr:rowOff>
                  </from>
                  <to>
                    <xdr:col>7</xdr:col>
                    <xdr:colOff>546100</xdr:colOff>
                    <xdr:row>296</xdr:row>
                    <xdr:rowOff>1028700</xdr:rowOff>
                  </to>
                </anchor>
              </controlPr>
            </control>
          </mc:Choice>
        </mc:AlternateContent>
        <mc:AlternateContent xmlns:mc="http://schemas.openxmlformats.org/markup-compatibility/2006">
          <mc:Choice Requires="x14">
            <control shapeId="1610" r:id="rId168" name="Check Box 586">
              <controlPr defaultSize="0" autoFill="0" autoLine="0" autoPict="0">
                <anchor moveWithCells="1">
                  <from>
                    <xdr:col>5</xdr:col>
                    <xdr:colOff>190500</xdr:colOff>
                    <xdr:row>297</xdr:row>
                    <xdr:rowOff>165100</xdr:rowOff>
                  </from>
                  <to>
                    <xdr:col>7</xdr:col>
                    <xdr:colOff>546100</xdr:colOff>
                    <xdr:row>297</xdr:row>
                    <xdr:rowOff>279400</xdr:rowOff>
                  </to>
                </anchor>
              </controlPr>
            </control>
          </mc:Choice>
        </mc:AlternateContent>
        <mc:AlternateContent xmlns:mc="http://schemas.openxmlformats.org/markup-compatibility/2006">
          <mc:Choice Requires="x14">
            <control shapeId="1611" r:id="rId169" name="Check Box 587">
              <controlPr defaultSize="0" autoFill="0" autoLine="0" autoPict="0">
                <anchor moveWithCells="1">
                  <from>
                    <xdr:col>5</xdr:col>
                    <xdr:colOff>190500</xdr:colOff>
                    <xdr:row>297</xdr:row>
                    <xdr:rowOff>406400</xdr:rowOff>
                  </from>
                  <to>
                    <xdr:col>7</xdr:col>
                    <xdr:colOff>546100</xdr:colOff>
                    <xdr:row>297</xdr:row>
                    <xdr:rowOff>533400</xdr:rowOff>
                  </to>
                </anchor>
              </controlPr>
            </control>
          </mc:Choice>
        </mc:AlternateContent>
        <mc:AlternateContent xmlns:mc="http://schemas.openxmlformats.org/markup-compatibility/2006">
          <mc:Choice Requires="x14">
            <control shapeId="1612" r:id="rId170" name="Check Box 588">
              <controlPr defaultSize="0" autoFill="0" autoLine="0" autoPict="0">
                <anchor moveWithCells="1">
                  <from>
                    <xdr:col>5</xdr:col>
                    <xdr:colOff>190500</xdr:colOff>
                    <xdr:row>297</xdr:row>
                    <xdr:rowOff>660400</xdr:rowOff>
                  </from>
                  <to>
                    <xdr:col>7</xdr:col>
                    <xdr:colOff>546100</xdr:colOff>
                    <xdr:row>297</xdr:row>
                    <xdr:rowOff>774700</xdr:rowOff>
                  </to>
                </anchor>
              </controlPr>
            </control>
          </mc:Choice>
        </mc:AlternateContent>
        <mc:AlternateContent xmlns:mc="http://schemas.openxmlformats.org/markup-compatibility/2006">
          <mc:Choice Requires="x14">
            <control shapeId="1613" r:id="rId171" name="Check Box 589">
              <controlPr defaultSize="0" autoFill="0" autoLine="0" autoPict="0">
                <anchor moveWithCells="1">
                  <from>
                    <xdr:col>5</xdr:col>
                    <xdr:colOff>190500</xdr:colOff>
                    <xdr:row>297</xdr:row>
                    <xdr:rowOff>914400</xdr:rowOff>
                  </from>
                  <to>
                    <xdr:col>7</xdr:col>
                    <xdr:colOff>546100</xdr:colOff>
                    <xdr:row>297</xdr:row>
                    <xdr:rowOff>1028700</xdr:rowOff>
                  </to>
                </anchor>
              </controlPr>
            </control>
          </mc:Choice>
        </mc:AlternateContent>
        <mc:AlternateContent xmlns:mc="http://schemas.openxmlformats.org/markup-compatibility/2006">
          <mc:Choice Requires="x14">
            <control shapeId="1614" r:id="rId172" name="Check Box 590">
              <controlPr defaultSize="0" autoFill="0" autoLine="0" autoPict="0">
                <anchor moveWithCells="1">
                  <from>
                    <xdr:col>5</xdr:col>
                    <xdr:colOff>190500</xdr:colOff>
                    <xdr:row>298</xdr:row>
                    <xdr:rowOff>165100</xdr:rowOff>
                  </from>
                  <to>
                    <xdr:col>7</xdr:col>
                    <xdr:colOff>546100</xdr:colOff>
                    <xdr:row>298</xdr:row>
                    <xdr:rowOff>279400</xdr:rowOff>
                  </to>
                </anchor>
              </controlPr>
            </control>
          </mc:Choice>
        </mc:AlternateContent>
        <mc:AlternateContent xmlns:mc="http://schemas.openxmlformats.org/markup-compatibility/2006">
          <mc:Choice Requires="x14">
            <control shapeId="1615" r:id="rId173" name="Check Box 591">
              <controlPr defaultSize="0" autoFill="0" autoLine="0" autoPict="0">
                <anchor moveWithCells="1">
                  <from>
                    <xdr:col>5</xdr:col>
                    <xdr:colOff>190500</xdr:colOff>
                    <xdr:row>298</xdr:row>
                    <xdr:rowOff>406400</xdr:rowOff>
                  </from>
                  <to>
                    <xdr:col>7</xdr:col>
                    <xdr:colOff>546100</xdr:colOff>
                    <xdr:row>298</xdr:row>
                    <xdr:rowOff>533400</xdr:rowOff>
                  </to>
                </anchor>
              </controlPr>
            </control>
          </mc:Choice>
        </mc:AlternateContent>
        <mc:AlternateContent xmlns:mc="http://schemas.openxmlformats.org/markup-compatibility/2006">
          <mc:Choice Requires="x14">
            <control shapeId="1616" r:id="rId174" name="Check Box 592">
              <controlPr defaultSize="0" autoFill="0" autoLine="0" autoPict="0">
                <anchor moveWithCells="1">
                  <from>
                    <xdr:col>5</xdr:col>
                    <xdr:colOff>190500</xdr:colOff>
                    <xdr:row>298</xdr:row>
                    <xdr:rowOff>660400</xdr:rowOff>
                  </from>
                  <to>
                    <xdr:col>7</xdr:col>
                    <xdr:colOff>546100</xdr:colOff>
                    <xdr:row>298</xdr:row>
                    <xdr:rowOff>774700</xdr:rowOff>
                  </to>
                </anchor>
              </controlPr>
            </control>
          </mc:Choice>
        </mc:AlternateContent>
        <mc:AlternateContent xmlns:mc="http://schemas.openxmlformats.org/markup-compatibility/2006">
          <mc:Choice Requires="x14">
            <control shapeId="1617" r:id="rId175" name="Check Box 593">
              <controlPr defaultSize="0" autoFill="0" autoLine="0" autoPict="0">
                <anchor moveWithCells="1">
                  <from>
                    <xdr:col>5</xdr:col>
                    <xdr:colOff>190500</xdr:colOff>
                    <xdr:row>298</xdr:row>
                    <xdr:rowOff>914400</xdr:rowOff>
                  </from>
                  <to>
                    <xdr:col>7</xdr:col>
                    <xdr:colOff>546100</xdr:colOff>
                    <xdr:row>298</xdr:row>
                    <xdr:rowOff>1028700</xdr:rowOff>
                  </to>
                </anchor>
              </controlPr>
            </control>
          </mc:Choice>
        </mc:AlternateContent>
        <mc:AlternateContent xmlns:mc="http://schemas.openxmlformats.org/markup-compatibility/2006">
          <mc:Choice Requires="x14">
            <control shapeId="1618" r:id="rId176" name="Check Box 594">
              <controlPr defaultSize="0" autoFill="0" autoLine="0" autoPict="0">
                <anchor moveWithCells="1">
                  <from>
                    <xdr:col>5</xdr:col>
                    <xdr:colOff>203200</xdr:colOff>
                    <xdr:row>278</xdr:row>
                    <xdr:rowOff>215900</xdr:rowOff>
                  </from>
                  <to>
                    <xdr:col>7</xdr:col>
                    <xdr:colOff>469900</xdr:colOff>
                    <xdr:row>278</xdr:row>
                    <xdr:rowOff>342900</xdr:rowOff>
                  </to>
                </anchor>
              </controlPr>
            </control>
          </mc:Choice>
        </mc:AlternateContent>
        <mc:AlternateContent xmlns:mc="http://schemas.openxmlformats.org/markup-compatibility/2006">
          <mc:Choice Requires="x14">
            <control shapeId="1619" r:id="rId177" name="Check Box 595">
              <controlPr defaultSize="0" autoFill="0" autoLine="0" autoPict="0">
                <anchor moveWithCells="1">
                  <from>
                    <xdr:col>5</xdr:col>
                    <xdr:colOff>203200</xdr:colOff>
                    <xdr:row>278</xdr:row>
                    <xdr:rowOff>469900</xdr:rowOff>
                  </from>
                  <to>
                    <xdr:col>7</xdr:col>
                    <xdr:colOff>469900</xdr:colOff>
                    <xdr:row>278</xdr:row>
                    <xdr:rowOff>596900</xdr:rowOff>
                  </to>
                </anchor>
              </controlPr>
            </control>
          </mc:Choice>
        </mc:AlternateContent>
        <mc:AlternateContent xmlns:mc="http://schemas.openxmlformats.org/markup-compatibility/2006">
          <mc:Choice Requires="x14">
            <control shapeId="1620" r:id="rId178" name="Check Box 596">
              <controlPr defaultSize="0" autoFill="0" autoLine="0" autoPict="0">
                <anchor moveWithCells="1">
                  <from>
                    <xdr:col>5</xdr:col>
                    <xdr:colOff>203200</xdr:colOff>
                    <xdr:row>278</xdr:row>
                    <xdr:rowOff>723900</xdr:rowOff>
                  </from>
                  <to>
                    <xdr:col>7</xdr:col>
                    <xdr:colOff>469900</xdr:colOff>
                    <xdr:row>278</xdr:row>
                    <xdr:rowOff>850900</xdr:rowOff>
                  </to>
                </anchor>
              </controlPr>
            </control>
          </mc:Choice>
        </mc:AlternateContent>
        <mc:AlternateContent xmlns:mc="http://schemas.openxmlformats.org/markup-compatibility/2006">
          <mc:Choice Requires="x14">
            <control shapeId="1621" r:id="rId179" name="Check Box 597">
              <controlPr defaultSize="0" autoFill="0" autoLine="0" autoPict="0">
                <anchor moveWithCells="1">
                  <from>
                    <xdr:col>5</xdr:col>
                    <xdr:colOff>203200</xdr:colOff>
                    <xdr:row>278</xdr:row>
                    <xdr:rowOff>977900</xdr:rowOff>
                  </from>
                  <to>
                    <xdr:col>7</xdr:col>
                    <xdr:colOff>469900</xdr:colOff>
                    <xdr:row>278</xdr:row>
                    <xdr:rowOff>1104900</xdr:rowOff>
                  </to>
                </anchor>
              </controlPr>
            </control>
          </mc:Choice>
        </mc:AlternateContent>
        <mc:AlternateContent xmlns:mc="http://schemas.openxmlformats.org/markup-compatibility/2006">
          <mc:Choice Requires="x14">
            <control shapeId="1622" r:id="rId180" name="Check Box 598">
              <controlPr defaultSize="0" autoFill="0" autoLine="0" autoPict="0">
                <anchor moveWithCells="1">
                  <from>
                    <xdr:col>5</xdr:col>
                    <xdr:colOff>203200</xdr:colOff>
                    <xdr:row>279</xdr:row>
                    <xdr:rowOff>215900</xdr:rowOff>
                  </from>
                  <to>
                    <xdr:col>7</xdr:col>
                    <xdr:colOff>469900</xdr:colOff>
                    <xdr:row>279</xdr:row>
                    <xdr:rowOff>342900</xdr:rowOff>
                  </to>
                </anchor>
              </controlPr>
            </control>
          </mc:Choice>
        </mc:AlternateContent>
        <mc:AlternateContent xmlns:mc="http://schemas.openxmlformats.org/markup-compatibility/2006">
          <mc:Choice Requires="x14">
            <control shapeId="1623" r:id="rId181" name="Check Box 599">
              <controlPr defaultSize="0" autoFill="0" autoLine="0" autoPict="0">
                <anchor moveWithCells="1">
                  <from>
                    <xdr:col>5</xdr:col>
                    <xdr:colOff>203200</xdr:colOff>
                    <xdr:row>279</xdr:row>
                    <xdr:rowOff>469900</xdr:rowOff>
                  </from>
                  <to>
                    <xdr:col>7</xdr:col>
                    <xdr:colOff>469900</xdr:colOff>
                    <xdr:row>279</xdr:row>
                    <xdr:rowOff>596900</xdr:rowOff>
                  </to>
                </anchor>
              </controlPr>
            </control>
          </mc:Choice>
        </mc:AlternateContent>
        <mc:AlternateContent xmlns:mc="http://schemas.openxmlformats.org/markup-compatibility/2006">
          <mc:Choice Requires="x14">
            <control shapeId="1624" r:id="rId182" name="Check Box 600">
              <controlPr defaultSize="0" autoFill="0" autoLine="0" autoPict="0">
                <anchor moveWithCells="1">
                  <from>
                    <xdr:col>5</xdr:col>
                    <xdr:colOff>203200</xdr:colOff>
                    <xdr:row>279</xdr:row>
                    <xdr:rowOff>723900</xdr:rowOff>
                  </from>
                  <to>
                    <xdr:col>7</xdr:col>
                    <xdr:colOff>469900</xdr:colOff>
                    <xdr:row>279</xdr:row>
                    <xdr:rowOff>850900</xdr:rowOff>
                  </to>
                </anchor>
              </controlPr>
            </control>
          </mc:Choice>
        </mc:AlternateContent>
        <mc:AlternateContent xmlns:mc="http://schemas.openxmlformats.org/markup-compatibility/2006">
          <mc:Choice Requires="x14">
            <control shapeId="1625" r:id="rId183" name="Check Box 601">
              <controlPr defaultSize="0" autoFill="0" autoLine="0" autoPict="0">
                <anchor moveWithCells="1">
                  <from>
                    <xdr:col>5</xdr:col>
                    <xdr:colOff>203200</xdr:colOff>
                    <xdr:row>279</xdr:row>
                    <xdr:rowOff>977900</xdr:rowOff>
                  </from>
                  <to>
                    <xdr:col>7</xdr:col>
                    <xdr:colOff>469900</xdr:colOff>
                    <xdr:row>279</xdr:row>
                    <xdr:rowOff>1104900</xdr:rowOff>
                  </to>
                </anchor>
              </controlPr>
            </control>
          </mc:Choice>
        </mc:AlternateContent>
        <mc:AlternateContent xmlns:mc="http://schemas.openxmlformats.org/markup-compatibility/2006">
          <mc:Choice Requires="x14">
            <control shapeId="1626" r:id="rId184" name="Check Box 602">
              <controlPr defaultSize="0" autoFill="0" autoLine="0" autoPict="0">
                <anchor moveWithCells="1">
                  <from>
                    <xdr:col>5</xdr:col>
                    <xdr:colOff>203200</xdr:colOff>
                    <xdr:row>280</xdr:row>
                    <xdr:rowOff>215900</xdr:rowOff>
                  </from>
                  <to>
                    <xdr:col>7</xdr:col>
                    <xdr:colOff>469900</xdr:colOff>
                    <xdr:row>280</xdr:row>
                    <xdr:rowOff>342900</xdr:rowOff>
                  </to>
                </anchor>
              </controlPr>
            </control>
          </mc:Choice>
        </mc:AlternateContent>
        <mc:AlternateContent xmlns:mc="http://schemas.openxmlformats.org/markup-compatibility/2006">
          <mc:Choice Requires="x14">
            <control shapeId="1627" r:id="rId185" name="Check Box 603">
              <controlPr defaultSize="0" autoFill="0" autoLine="0" autoPict="0">
                <anchor moveWithCells="1">
                  <from>
                    <xdr:col>5</xdr:col>
                    <xdr:colOff>203200</xdr:colOff>
                    <xdr:row>280</xdr:row>
                    <xdr:rowOff>469900</xdr:rowOff>
                  </from>
                  <to>
                    <xdr:col>7</xdr:col>
                    <xdr:colOff>469900</xdr:colOff>
                    <xdr:row>280</xdr:row>
                    <xdr:rowOff>596900</xdr:rowOff>
                  </to>
                </anchor>
              </controlPr>
            </control>
          </mc:Choice>
        </mc:AlternateContent>
        <mc:AlternateContent xmlns:mc="http://schemas.openxmlformats.org/markup-compatibility/2006">
          <mc:Choice Requires="x14">
            <control shapeId="1628" r:id="rId186" name="Check Box 604">
              <controlPr defaultSize="0" autoFill="0" autoLine="0" autoPict="0">
                <anchor moveWithCells="1">
                  <from>
                    <xdr:col>5</xdr:col>
                    <xdr:colOff>203200</xdr:colOff>
                    <xdr:row>280</xdr:row>
                    <xdr:rowOff>723900</xdr:rowOff>
                  </from>
                  <to>
                    <xdr:col>7</xdr:col>
                    <xdr:colOff>469900</xdr:colOff>
                    <xdr:row>280</xdr:row>
                    <xdr:rowOff>850900</xdr:rowOff>
                  </to>
                </anchor>
              </controlPr>
            </control>
          </mc:Choice>
        </mc:AlternateContent>
        <mc:AlternateContent xmlns:mc="http://schemas.openxmlformats.org/markup-compatibility/2006">
          <mc:Choice Requires="x14">
            <control shapeId="1629" r:id="rId187" name="Check Box 605">
              <controlPr defaultSize="0" autoFill="0" autoLine="0" autoPict="0">
                <anchor moveWithCells="1">
                  <from>
                    <xdr:col>5</xdr:col>
                    <xdr:colOff>203200</xdr:colOff>
                    <xdr:row>280</xdr:row>
                    <xdr:rowOff>977900</xdr:rowOff>
                  </from>
                  <to>
                    <xdr:col>7</xdr:col>
                    <xdr:colOff>469900</xdr:colOff>
                    <xdr:row>280</xdr:row>
                    <xdr:rowOff>1104900</xdr:rowOff>
                  </to>
                </anchor>
              </controlPr>
            </control>
          </mc:Choice>
        </mc:AlternateContent>
        <mc:AlternateContent xmlns:mc="http://schemas.openxmlformats.org/markup-compatibility/2006">
          <mc:Choice Requires="x14">
            <control shapeId="1630" r:id="rId188" name="Check Box 606">
              <controlPr defaultSize="0" autoFill="0" autoLine="0" autoPict="0">
                <anchor moveWithCells="1">
                  <from>
                    <xdr:col>5</xdr:col>
                    <xdr:colOff>203200</xdr:colOff>
                    <xdr:row>281</xdr:row>
                    <xdr:rowOff>215900</xdr:rowOff>
                  </from>
                  <to>
                    <xdr:col>7</xdr:col>
                    <xdr:colOff>469900</xdr:colOff>
                    <xdr:row>281</xdr:row>
                    <xdr:rowOff>342900</xdr:rowOff>
                  </to>
                </anchor>
              </controlPr>
            </control>
          </mc:Choice>
        </mc:AlternateContent>
        <mc:AlternateContent xmlns:mc="http://schemas.openxmlformats.org/markup-compatibility/2006">
          <mc:Choice Requires="x14">
            <control shapeId="1631" r:id="rId189" name="Check Box 607">
              <controlPr defaultSize="0" autoFill="0" autoLine="0" autoPict="0">
                <anchor moveWithCells="1">
                  <from>
                    <xdr:col>5</xdr:col>
                    <xdr:colOff>203200</xdr:colOff>
                    <xdr:row>281</xdr:row>
                    <xdr:rowOff>469900</xdr:rowOff>
                  </from>
                  <to>
                    <xdr:col>7</xdr:col>
                    <xdr:colOff>469900</xdr:colOff>
                    <xdr:row>281</xdr:row>
                    <xdr:rowOff>596900</xdr:rowOff>
                  </to>
                </anchor>
              </controlPr>
            </control>
          </mc:Choice>
        </mc:AlternateContent>
        <mc:AlternateContent xmlns:mc="http://schemas.openxmlformats.org/markup-compatibility/2006">
          <mc:Choice Requires="x14">
            <control shapeId="1632" r:id="rId190" name="Check Box 608">
              <controlPr defaultSize="0" autoFill="0" autoLine="0" autoPict="0">
                <anchor moveWithCells="1">
                  <from>
                    <xdr:col>5</xdr:col>
                    <xdr:colOff>203200</xdr:colOff>
                    <xdr:row>281</xdr:row>
                    <xdr:rowOff>723900</xdr:rowOff>
                  </from>
                  <to>
                    <xdr:col>7</xdr:col>
                    <xdr:colOff>469900</xdr:colOff>
                    <xdr:row>281</xdr:row>
                    <xdr:rowOff>850900</xdr:rowOff>
                  </to>
                </anchor>
              </controlPr>
            </control>
          </mc:Choice>
        </mc:AlternateContent>
        <mc:AlternateContent xmlns:mc="http://schemas.openxmlformats.org/markup-compatibility/2006">
          <mc:Choice Requires="x14">
            <control shapeId="1633" r:id="rId191" name="Check Box 609">
              <controlPr defaultSize="0" autoFill="0" autoLine="0" autoPict="0">
                <anchor moveWithCells="1">
                  <from>
                    <xdr:col>5</xdr:col>
                    <xdr:colOff>203200</xdr:colOff>
                    <xdr:row>281</xdr:row>
                    <xdr:rowOff>977900</xdr:rowOff>
                  </from>
                  <to>
                    <xdr:col>7</xdr:col>
                    <xdr:colOff>469900</xdr:colOff>
                    <xdr:row>281</xdr:row>
                    <xdr:rowOff>1104900</xdr:rowOff>
                  </to>
                </anchor>
              </controlPr>
            </control>
          </mc:Choice>
        </mc:AlternateContent>
        <mc:AlternateContent xmlns:mc="http://schemas.openxmlformats.org/markup-compatibility/2006">
          <mc:Choice Requires="x14">
            <control shapeId="1634" r:id="rId192" name="Check Box 610">
              <controlPr defaultSize="0" autoFill="0" autoLine="0" autoPict="0">
                <anchor moveWithCells="1">
                  <from>
                    <xdr:col>5</xdr:col>
                    <xdr:colOff>203200</xdr:colOff>
                    <xdr:row>282</xdr:row>
                    <xdr:rowOff>215900</xdr:rowOff>
                  </from>
                  <to>
                    <xdr:col>7</xdr:col>
                    <xdr:colOff>469900</xdr:colOff>
                    <xdr:row>282</xdr:row>
                    <xdr:rowOff>342900</xdr:rowOff>
                  </to>
                </anchor>
              </controlPr>
            </control>
          </mc:Choice>
        </mc:AlternateContent>
        <mc:AlternateContent xmlns:mc="http://schemas.openxmlformats.org/markup-compatibility/2006">
          <mc:Choice Requires="x14">
            <control shapeId="1635" r:id="rId193" name="Check Box 611">
              <controlPr defaultSize="0" autoFill="0" autoLine="0" autoPict="0">
                <anchor moveWithCells="1">
                  <from>
                    <xdr:col>5</xdr:col>
                    <xdr:colOff>203200</xdr:colOff>
                    <xdr:row>282</xdr:row>
                    <xdr:rowOff>469900</xdr:rowOff>
                  </from>
                  <to>
                    <xdr:col>7</xdr:col>
                    <xdr:colOff>469900</xdr:colOff>
                    <xdr:row>282</xdr:row>
                    <xdr:rowOff>596900</xdr:rowOff>
                  </to>
                </anchor>
              </controlPr>
            </control>
          </mc:Choice>
        </mc:AlternateContent>
        <mc:AlternateContent xmlns:mc="http://schemas.openxmlformats.org/markup-compatibility/2006">
          <mc:Choice Requires="x14">
            <control shapeId="1636" r:id="rId194" name="Check Box 612">
              <controlPr defaultSize="0" autoFill="0" autoLine="0" autoPict="0">
                <anchor moveWithCells="1">
                  <from>
                    <xdr:col>5</xdr:col>
                    <xdr:colOff>203200</xdr:colOff>
                    <xdr:row>282</xdr:row>
                    <xdr:rowOff>723900</xdr:rowOff>
                  </from>
                  <to>
                    <xdr:col>7</xdr:col>
                    <xdr:colOff>469900</xdr:colOff>
                    <xdr:row>282</xdr:row>
                    <xdr:rowOff>850900</xdr:rowOff>
                  </to>
                </anchor>
              </controlPr>
            </control>
          </mc:Choice>
        </mc:AlternateContent>
        <mc:AlternateContent xmlns:mc="http://schemas.openxmlformats.org/markup-compatibility/2006">
          <mc:Choice Requires="x14">
            <control shapeId="1637" r:id="rId195" name="Check Box 613">
              <controlPr defaultSize="0" autoFill="0" autoLine="0" autoPict="0">
                <anchor moveWithCells="1">
                  <from>
                    <xdr:col>5</xdr:col>
                    <xdr:colOff>203200</xdr:colOff>
                    <xdr:row>282</xdr:row>
                    <xdr:rowOff>977900</xdr:rowOff>
                  </from>
                  <to>
                    <xdr:col>7</xdr:col>
                    <xdr:colOff>469900</xdr:colOff>
                    <xdr:row>282</xdr:row>
                    <xdr:rowOff>1104900</xdr:rowOff>
                  </to>
                </anchor>
              </controlPr>
            </control>
          </mc:Choice>
        </mc:AlternateContent>
        <mc:AlternateContent xmlns:mc="http://schemas.openxmlformats.org/markup-compatibility/2006">
          <mc:Choice Requires="x14">
            <control shapeId="1638" r:id="rId196" name="Check Box 614">
              <controlPr defaultSize="0" autoFill="0" autoLine="0" autoPict="0">
                <anchor moveWithCells="1">
                  <from>
                    <xdr:col>5</xdr:col>
                    <xdr:colOff>203200</xdr:colOff>
                    <xdr:row>260</xdr:row>
                    <xdr:rowOff>127000</xdr:rowOff>
                  </from>
                  <to>
                    <xdr:col>7</xdr:col>
                    <xdr:colOff>596900</xdr:colOff>
                    <xdr:row>260</xdr:row>
                    <xdr:rowOff>241300</xdr:rowOff>
                  </to>
                </anchor>
              </controlPr>
            </control>
          </mc:Choice>
        </mc:AlternateContent>
        <mc:AlternateContent xmlns:mc="http://schemas.openxmlformats.org/markup-compatibility/2006">
          <mc:Choice Requires="x14">
            <control shapeId="1639" r:id="rId197" name="Check Box 615">
              <controlPr defaultSize="0" autoFill="0" autoLine="0" autoPict="0">
                <anchor moveWithCells="1">
                  <from>
                    <xdr:col>5</xdr:col>
                    <xdr:colOff>203200</xdr:colOff>
                    <xdr:row>260</xdr:row>
                    <xdr:rowOff>342900</xdr:rowOff>
                  </from>
                  <to>
                    <xdr:col>7</xdr:col>
                    <xdr:colOff>584200</xdr:colOff>
                    <xdr:row>260</xdr:row>
                    <xdr:rowOff>457200</xdr:rowOff>
                  </to>
                </anchor>
              </controlPr>
            </control>
          </mc:Choice>
        </mc:AlternateContent>
        <mc:AlternateContent xmlns:mc="http://schemas.openxmlformats.org/markup-compatibility/2006">
          <mc:Choice Requires="x14">
            <control shapeId="1640" r:id="rId198" name="Check Box 616">
              <controlPr defaultSize="0" autoFill="0" autoLine="0" autoPict="0">
                <anchor moveWithCells="1">
                  <from>
                    <xdr:col>5</xdr:col>
                    <xdr:colOff>203200</xdr:colOff>
                    <xdr:row>260</xdr:row>
                    <xdr:rowOff>558800</xdr:rowOff>
                  </from>
                  <to>
                    <xdr:col>7</xdr:col>
                    <xdr:colOff>584200</xdr:colOff>
                    <xdr:row>260</xdr:row>
                    <xdr:rowOff>673100</xdr:rowOff>
                  </to>
                </anchor>
              </controlPr>
            </control>
          </mc:Choice>
        </mc:AlternateContent>
        <mc:AlternateContent xmlns:mc="http://schemas.openxmlformats.org/markup-compatibility/2006">
          <mc:Choice Requires="x14">
            <control shapeId="1641" r:id="rId199" name="Check Box 617">
              <controlPr defaultSize="0" autoFill="0" autoLine="0" autoPict="0">
                <anchor moveWithCells="1">
                  <from>
                    <xdr:col>5</xdr:col>
                    <xdr:colOff>203200</xdr:colOff>
                    <xdr:row>260</xdr:row>
                    <xdr:rowOff>774700</xdr:rowOff>
                  </from>
                  <to>
                    <xdr:col>7</xdr:col>
                    <xdr:colOff>584200</xdr:colOff>
                    <xdr:row>260</xdr:row>
                    <xdr:rowOff>889000</xdr:rowOff>
                  </to>
                </anchor>
              </controlPr>
            </control>
          </mc:Choice>
        </mc:AlternateContent>
        <mc:AlternateContent xmlns:mc="http://schemas.openxmlformats.org/markup-compatibility/2006">
          <mc:Choice Requires="x14">
            <control shapeId="1642" r:id="rId200" name="Check Box 618">
              <controlPr defaultSize="0" autoFill="0" autoLine="0" autoPict="0">
                <anchor moveWithCells="1">
                  <from>
                    <xdr:col>5</xdr:col>
                    <xdr:colOff>215900</xdr:colOff>
                    <xdr:row>260</xdr:row>
                    <xdr:rowOff>990600</xdr:rowOff>
                  </from>
                  <to>
                    <xdr:col>7</xdr:col>
                    <xdr:colOff>584200</xdr:colOff>
                    <xdr:row>260</xdr:row>
                    <xdr:rowOff>1104900</xdr:rowOff>
                  </to>
                </anchor>
              </controlPr>
            </control>
          </mc:Choice>
        </mc:AlternateContent>
        <mc:AlternateContent xmlns:mc="http://schemas.openxmlformats.org/markup-compatibility/2006">
          <mc:Choice Requires="x14">
            <control shapeId="1643" r:id="rId201" name="Check Box 619">
              <controlPr defaultSize="0" autoFill="0" autoLine="0" autoPict="0">
                <anchor moveWithCells="1">
                  <from>
                    <xdr:col>5</xdr:col>
                    <xdr:colOff>203200</xdr:colOff>
                    <xdr:row>261</xdr:row>
                    <xdr:rowOff>127000</xdr:rowOff>
                  </from>
                  <to>
                    <xdr:col>7</xdr:col>
                    <xdr:colOff>596900</xdr:colOff>
                    <xdr:row>261</xdr:row>
                    <xdr:rowOff>241300</xdr:rowOff>
                  </to>
                </anchor>
              </controlPr>
            </control>
          </mc:Choice>
        </mc:AlternateContent>
        <mc:AlternateContent xmlns:mc="http://schemas.openxmlformats.org/markup-compatibility/2006">
          <mc:Choice Requires="x14">
            <control shapeId="1644" r:id="rId202" name="Check Box 620">
              <controlPr defaultSize="0" autoFill="0" autoLine="0" autoPict="0">
                <anchor moveWithCells="1">
                  <from>
                    <xdr:col>5</xdr:col>
                    <xdr:colOff>203200</xdr:colOff>
                    <xdr:row>261</xdr:row>
                    <xdr:rowOff>342900</xdr:rowOff>
                  </from>
                  <to>
                    <xdr:col>7</xdr:col>
                    <xdr:colOff>584200</xdr:colOff>
                    <xdr:row>261</xdr:row>
                    <xdr:rowOff>457200</xdr:rowOff>
                  </to>
                </anchor>
              </controlPr>
            </control>
          </mc:Choice>
        </mc:AlternateContent>
        <mc:AlternateContent xmlns:mc="http://schemas.openxmlformats.org/markup-compatibility/2006">
          <mc:Choice Requires="x14">
            <control shapeId="1645" r:id="rId203" name="Check Box 621">
              <controlPr defaultSize="0" autoFill="0" autoLine="0" autoPict="0">
                <anchor moveWithCells="1">
                  <from>
                    <xdr:col>5</xdr:col>
                    <xdr:colOff>203200</xdr:colOff>
                    <xdr:row>261</xdr:row>
                    <xdr:rowOff>558800</xdr:rowOff>
                  </from>
                  <to>
                    <xdr:col>7</xdr:col>
                    <xdr:colOff>584200</xdr:colOff>
                    <xdr:row>261</xdr:row>
                    <xdr:rowOff>673100</xdr:rowOff>
                  </to>
                </anchor>
              </controlPr>
            </control>
          </mc:Choice>
        </mc:AlternateContent>
        <mc:AlternateContent xmlns:mc="http://schemas.openxmlformats.org/markup-compatibility/2006">
          <mc:Choice Requires="x14">
            <control shapeId="1646" r:id="rId204" name="Check Box 622">
              <controlPr defaultSize="0" autoFill="0" autoLine="0" autoPict="0">
                <anchor moveWithCells="1">
                  <from>
                    <xdr:col>5</xdr:col>
                    <xdr:colOff>203200</xdr:colOff>
                    <xdr:row>261</xdr:row>
                    <xdr:rowOff>774700</xdr:rowOff>
                  </from>
                  <to>
                    <xdr:col>7</xdr:col>
                    <xdr:colOff>584200</xdr:colOff>
                    <xdr:row>261</xdr:row>
                    <xdr:rowOff>889000</xdr:rowOff>
                  </to>
                </anchor>
              </controlPr>
            </control>
          </mc:Choice>
        </mc:AlternateContent>
        <mc:AlternateContent xmlns:mc="http://schemas.openxmlformats.org/markup-compatibility/2006">
          <mc:Choice Requires="x14">
            <control shapeId="1647" r:id="rId205" name="Check Box 623">
              <controlPr defaultSize="0" autoFill="0" autoLine="0" autoPict="0">
                <anchor moveWithCells="1">
                  <from>
                    <xdr:col>5</xdr:col>
                    <xdr:colOff>215900</xdr:colOff>
                    <xdr:row>261</xdr:row>
                    <xdr:rowOff>990600</xdr:rowOff>
                  </from>
                  <to>
                    <xdr:col>7</xdr:col>
                    <xdr:colOff>584200</xdr:colOff>
                    <xdr:row>261</xdr:row>
                    <xdr:rowOff>1104900</xdr:rowOff>
                  </to>
                </anchor>
              </controlPr>
            </control>
          </mc:Choice>
        </mc:AlternateContent>
        <mc:AlternateContent xmlns:mc="http://schemas.openxmlformats.org/markup-compatibility/2006">
          <mc:Choice Requires="x14">
            <control shapeId="1648" r:id="rId206" name="Check Box 624">
              <controlPr defaultSize="0" autoFill="0" autoLine="0" autoPict="0">
                <anchor moveWithCells="1">
                  <from>
                    <xdr:col>5</xdr:col>
                    <xdr:colOff>203200</xdr:colOff>
                    <xdr:row>262</xdr:row>
                    <xdr:rowOff>127000</xdr:rowOff>
                  </from>
                  <to>
                    <xdr:col>7</xdr:col>
                    <xdr:colOff>596900</xdr:colOff>
                    <xdr:row>262</xdr:row>
                    <xdr:rowOff>241300</xdr:rowOff>
                  </to>
                </anchor>
              </controlPr>
            </control>
          </mc:Choice>
        </mc:AlternateContent>
        <mc:AlternateContent xmlns:mc="http://schemas.openxmlformats.org/markup-compatibility/2006">
          <mc:Choice Requires="x14">
            <control shapeId="1649" r:id="rId207" name="Check Box 625">
              <controlPr defaultSize="0" autoFill="0" autoLine="0" autoPict="0">
                <anchor moveWithCells="1">
                  <from>
                    <xdr:col>5</xdr:col>
                    <xdr:colOff>203200</xdr:colOff>
                    <xdr:row>262</xdr:row>
                    <xdr:rowOff>342900</xdr:rowOff>
                  </from>
                  <to>
                    <xdr:col>7</xdr:col>
                    <xdr:colOff>584200</xdr:colOff>
                    <xdr:row>262</xdr:row>
                    <xdr:rowOff>457200</xdr:rowOff>
                  </to>
                </anchor>
              </controlPr>
            </control>
          </mc:Choice>
        </mc:AlternateContent>
        <mc:AlternateContent xmlns:mc="http://schemas.openxmlformats.org/markup-compatibility/2006">
          <mc:Choice Requires="x14">
            <control shapeId="1650" r:id="rId208" name="Check Box 626">
              <controlPr defaultSize="0" autoFill="0" autoLine="0" autoPict="0">
                <anchor moveWithCells="1">
                  <from>
                    <xdr:col>5</xdr:col>
                    <xdr:colOff>203200</xdr:colOff>
                    <xdr:row>262</xdr:row>
                    <xdr:rowOff>558800</xdr:rowOff>
                  </from>
                  <to>
                    <xdr:col>7</xdr:col>
                    <xdr:colOff>584200</xdr:colOff>
                    <xdr:row>262</xdr:row>
                    <xdr:rowOff>673100</xdr:rowOff>
                  </to>
                </anchor>
              </controlPr>
            </control>
          </mc:Choice>
        </mc:AlternateContent>
        <mc:AlternateContent xmlns:mc="http://schemas.openxmlformats.org/markup-compatibility/2006">
          <mc:Choice Requires="x14">
            <control shapeId="1651" r:id="rId209" name="Check Box 627">
              <controlPr defaultSize="0" autoFill="0" autoLine="0" autoPict="0">
                <anchor moveWithCells="1">
                  <from>
                    <xdr:col>5</xdr:col>
                    <xdr:colOff>203200</xdr:colOff>
                    <xdr:row>262</xdr:row>
                    <xdr:rowOff>774700</xdr:rowOff>
                  </from>
                  <to>
                    <xdr:col>7</xdr:col>
                    <xdr:colOff>584200</xdr:colOff>
                    <xdr:row>262</xdr:row>
                    <xdr:rowOff>889000</xdr:rowOff>
                  </to>
                </anchor>
              </controlPr>
            </control>
          </mc:Choice>
        </mc:AlternateContent>
        <mc:AlternateContent xmlns:mc="http://schemas.openxmlformats.org/markup-compatibility/2006">
          <mc:Choice Requires="x14">
            <control shapeId="1652" r:id="rId210" name="Check Box 628">
              <controlPr defaultSize="0" autoFill="0" autoLine="0" autoPict="0">
                <anchor moveWithCells="1">
                  <from>
                    <xdr:col>5</xdr:col>
                    <xdr:colOff>215900</xdr:colOff>
                    <xdr:row>262</xdr:row>
                    <xdr:rowOff>990600</xdr:rowOff>
                  </from>
                  <to>
                    <xdr:col>7</xdr:col>
                    <xdr:colOff>584200</xdr:colOff>
                    <xdr:row>262</xdr:row>
                    <xdr:rowOff>1104900</xdr:rowOff>
                  </to>
                </anchor>
              </controlPr>
            </control>
          </mc:Choice>
        </mc:AlternateContent>
        <mc:AlternateContent xmlns:mc="http://schemas.openxmlformats.org/markup-compatibility/2006">
          <mc:Choice Requires="x14">
            <control shapeId="1653" r:id="rId211" name="Check Box 629">
              <controlPr defaultSize="0" autoFill="0" autoLine="0" autoPict="0">
                <anchor moveWithCells="1">
                  <from>
                    <xdr:col>5</xdr:col>
                    <xdr:colOff>203200</xdr:colOff>
                    <xdr:row>263</xdr:row>
                    <xdr:rowOff>127000</xdr:rowOff>
                  </from>
                  <to>
                    <xdr:col>7</xdr:col>
                    <xdr:colOff>596900</xdr:colOff>
                    <xdr:row>263</xdr:row>
                    <xdr:rowOff>241300</xdr:rowOff>
                  </to>
                </anchor>
              </controlPr>
            </control>
          </mc:Choice>
        </mc:AlternateContent>
        <mc:AlternateContent xmlns:mc="http://schemas.openxmlformats.org/markup-compatibility/2006">
          <mc:Choice Requires="x14">
            <control shapeId="1654" r:id="rId212" name="Check Box 630">
              <controlPr defaultSize="0" autoFill="0" autoLine="0" autoPict="0">
                <anchor moveWithCells="1">
                  <from>
                    <xdr:col>5</xdr:col>
                    <xdr:colOff>203200</xdr:colOff>
                    <xdr:row>263</xdr:row>
                    <xdr:rowOff>342900</xdr:rowOff>
                  </from>
                  <to>
                    <xdr:col>7</xdr:col>
                    <xdr:colOff>584200</xdr:colOff>
                    <xdr:row>263</xdr:row>
                    <xdr:rowOff>457200</xdr:rowOff>
                  </to>
                </anchor>
              </controlPr>
            </control>
          </mc:Choice>
        </mc:AlternateContent>
        <mc:AlternateContent xmlns:mc="http://schemas.openxmlformats.org/markup-compatibility/2006">
          <mc:Choice Requires="x14">
            <control shapeId="1655" r:id="rId213" name="Check Box 631">
              <controlPr defaultSize="0" autoFill="0" autoLine="0" autoPict="0">
                <anchor moveWithCells="1">
                  <from>
                    <xdr:col>5</xdr:col>
                    <xdr:colOff>203200</xdr:colOff>
                    <xdr:row>263</xdr:row>
                    <xdr:rowOff>558800</xdr:rowOff>
                  </from>
                  <to>
                    <xdr:col>7</xdr:col>
                    <xdr:colOff>584200</xdr:colOff>
                    <xdr:row>263</xdr:row>
                    <xdr:rowOff>673100</xdr:rowOff>
                  </to>
                </anchor>
              </controlPr>
            </control>
          </mc:Choice>
        </mc:AlternateContent>
        <mc:AlternateContent xmlns:mc="http://schemas.openxmlformats.org/markup-compatibility/2006">
          <mc:Choice Requires="x14">
            <control shapeId="1656" r:id="rId214" name="Check Box 632">
              <controlPr defaultSize="0" autoFill="0" autoLine="0" autoPict="0">
                <anchor moveWithCells="1">
                  <from>
                    <xdr:col>5</xdr:col>
                    <xdr:colOff>203200</xdr:colOff>
                    <xdr:row>263</xdr:row>
                    <xdr:rowOff>774700</xdr:rowOff>
                  </from>
                  <to>
                    <xdr:col>7</xdr:col>
                    <xdr:colOff>584200</xdr:colOff>
                    <xdr:row>263</xdr:row>
                    <xdr:rowOff>889000</xdr:rowOff>
                  </to>
                </anchor>
              </controlPr>
            </control>
          </mc:Choice>
        </mc:AlternateContent>
        <mc:AlternateContent xmlns:mc="http://schemas.openxmlformats.org/markup-compatibility/2006">
          <mc:Choice Requires="x14">
            <control shapeId="1657" r:id="rId215" name="Check Box 633">
              <controlPr defaultSize="0" autoFill="0" autoLine="0" autoPict="0">
                <anchor moveWithCells="1">
                  <from>
                    <xdr:col>5</xdr:col>
                    <xdr:colOff>215900</xdr:colOff>
                    <xdr:row>263</xdr:row>
                    <xdr:rowOff>990600</xdr:rowOff>
                  </from>
                  <to>
                    <xdr:col>7</xdr:col>
                    <xdr:colOff>584200</xdr:colOff>
                    <xdr:row>263</xdr:row>
                    <xdr:rowOff>1104900</xdr:rowOff>
                  </to>
                </anchor>
              </controlPr>
            </control>
          </mc:Choice>
        </mc:AlternateContent>
        <mc:AlternateContent xmlns:mc="http://schemas.openxmlformats.org/markup-compatibility/2006">
          <mc:Choice Requires="x14">
            <control shapeId="1658" r:id="rId216" name="Check Box 634">
              <controlPr defaultSize="0" autoFill="0" autoLine="0" autoPict="0">
                <anchor moveWithCells="1">
                  <from>
                    <xdr:col>5</xdr:col>
                    <xdr:colOff>203200</xdr:colOff>
                    <xdr:row>264</xdr:row>
                    <xdr:rowOff>127000</xdr:rowOff>
                  </from>
                  <to>
                    <xdr:col>7</xdr:col>
                    <xdr:colOff>596900</xdr:colOff>
                    <xdr:row>264</xdr:row>
                    <xdr:rowOff>241300</xdr:rowOff>
                  </to>
                </anchor>
              </controlPr>
            </control>
          </mc:Choice>
        </mc:AlternateContent>
        <mc:AlternateContent xmlns:mc="http://schemas.openxmlformats.org/markup-compatibility/2006">
          <mc:Choice Requires="x14">
            <control shapeId="1659" r:id="rId217" name="Check Box 635">
              <controlPr defaultSize="0" autoFill="0" autoLine="0" autoPict="0">
                <anchor moveWithCells="1">
                  <from>
                    <xdr:col>5</xdr:col>
                    <xdr:colOff>203200</xdr:colOff>
                    <xdr:row>264</xdr:row>
                    <xdr:rowOff>342900</xdr:rowOff>
                  </from>
                  <to>
                    <xdr:col>7</xdr:col>
                    <xdr:colOff>584200</xdr:colOff>
                    <xdr:row>264</xdr:row>
                    <xdr:rowOff>457200</xdr:rowOff>
                  </to>
                </anchor>
              </controlPr>
            </control>
          </mc:Choice>
        </mc:AlternateContent>
        <mc:AlternateContent xmlns:mc="http://schemas.openxmlformats.org/markup-compatibility/2006">
          <mc:Choice Requires="x14">
            <control shapeId="1660" r:id="rId218" name="Check Box 636">
              <controlPr defaultSize="0" autoFill="0" autoLine="0" autoPict="0">
                <anchor moveWithCells="1">
                  <from>
                    <xdr:col>5</xdr:col>
                    <xdr:colOff>203200</xdr:colOff>
                    <xdr:row>264</xdr:row>
                    <xdr:rowOff>558800</xdr:rowOff>
                  </from>
                  <to>
                    <xdr:col>7</xdr:col>
                    <xdr:colOff>584200</xdr:colOff>
                    <xdr:row>264</xdr:row>
                    <xdr:rowOff>673100</xdr:rowOff>
                  </to>
                </anchor>
              </controlPr>
            </control>
          </mc:Choice>
        </mc:AlternateContent>
        <mc:AlternateContent xmlns:mc="http://schemas.openxmlformats.org/markup-compatibility/2006">
          <mc:Choice Requires="x14">
            <control shapeId="1661" r:id="rId219" name="Check Box 637">
              <controlPr defaultSize="0" autoFill="0" autoLine="0" autoPict="0">
                <anchor moveWithCells="1">
                  <from>
                    <xdr:col>5</xdr:col>
                    <xdr:colOff>203200</xdr:colOff>
                    <xdr:row>264</xdr:row>
                    <xdr:rowOff>774700</xdr:rowOff>
                  </from>
                  <to>
                    <xdr:col>7</xdr:col>
                    <xdr:colOff>584200</xdr:colOff>
                    <xdr:row>264</xdr:row>
                    <xdr:rowOff>889000</xdr:rowOff>
                  </to>
                </anchor>
              </controlPr>
            </control>
          </mc:Choice>
        </mc:AlternateContent>
        <mc:AlternateContent xmlns:mc="http://schemas.openxmlformats.org/markup-compatibility/2006">
          <mc:Choice Requires="x14">
            <control shapeId="1662" r:id="rId220" name="Check Box 638">
              <controlPr defaultSize="0" autoFill="0" autoLine="0" autoPict="0">
                <anchor moveWithCells="1">
                  <from>
                    <xdr:col>5</xdr:col>
                    <xdr:colOff>215900</xdr:colOff>
                    <xdr:row>264</xdr:row>
                    <xdr:rowOff>990600</xdr:rowOff>
                  </from>
                  <to>
                    <xdr:col>7</xdr:col>
                    <xdr:colOff>584200</xdr:colOff>
                    <xdr:row>264</xdr:row>
                    <xdr:rowOff>1104900</xdr:rowOff>
                  </to>
                </anchor>
              </controlPr>
            </control>
          </mc:Choice>
        </mc:AlternateContent>
        <mc:AlternateContent xmlns:mc="http://schemas.openxmlformats.org/markup-compatibility/2006">
          <mc:Choice Requires="x14">
            <control shapeId="1663" r:id="rId221" name="Check Box 639">
              <controlPr defaultSize="0" autoFill="0" autoLine="0" autoPict="0">
                <anchor moveWithCells="1">
                  <from>
                    <xdr:col>5</xdr:col>
                    <xdr:colOff>190500</xdr:colOff>
                    <xdr:row>239</xdr:row>
                    <xdr:rowOff>228600</xdr:rowOff>
                  </from>
                  <to>
                    <xdr:col>7</xdr:col>
                    <xdr:colOff>520700</xdr:colOff>
                    <xdr:row>239</xdr:row>
                    <xdr:rowOff>355600</xdr:rowOff>
                  </to>
                </anchor>
              </controlPr>
            </control>
          </mc:Choice>
        </mc:AlternateContent>
        <mc:AlternateContent xmlns:mc="http://schemas.openxmlformats.org/markup-compatibility/2006">
          <mc:Choice Requires="x14">
            <control shapeId="1664" r:id="rId222" name="Check Box 640">
              <controlPr defaultSize="0" autoFill="0" autoLine="0" autoPict="0">
                <anchor moveWithCells="1">
                  <from>
                    <xdr:col>5</xdr:col>
                    <xdr:colOff>190500</xdr:colOff>
                    <xdr:row>239</xdr:row>
                    <xdr:rowOff>596900</xdr:rowOff>
                  </from>
                  <to>
                    <xdr:col>7</xdr:col>
                    <xdr:colOff>508000</xdr:colOff>
                    <xdr:row>239</xdr:row>
                    <xdr:rowOff>711200</xdr:rowOff>
                  </to>
                </anchor>
              </controlPr>
            </control>
          </mc:Choice>
        </mc:AlternateContent>
        <mc:AlternateContent xmlns:mc="http://schemas.openxmlformats.org/markup-compatibility/2006">
          <mc:Choice Requires="x14">
            <control shapeId="1665" r:id="rId223" name="Check Box 641">
              <controlPr defaultSize="0" autoFill="0" autoLine="0" autoPict="0">
                <anchor moveWithCells="1">
                  <from>
                    <xdr:col>5</xdr:col>
                    <xdr:colOff>190500</xdr:colOff>
                    <xdr:row>239</xdr:row>
                    <xdr:rowOff>952500</xdr:rowOff>
                  </from>
                  <to>
                    <xdr:col>7</xdr:col>
                    <xdr:colOff>508000</xdr:colOff>
                    <xdr:row>239</xdr:row>
                    <xdr:rowOff>1079500</xdr:rowOff>
                  </to>
                </anchor>
              </controlPr>
            </control>
          </mc:Choice>
        </mc:AlternateContent>
        <mc:AlternateContent xmlns:mc="http://schemas.openxmlformats.org/markup-compatibility/2006">
          <mc:Choice Requires="x14">
            <control shapeId="1666" r:id="rId224" name="Check Box 642">
              <controlPr defaultSize="0" autoFill="0" autoLine="0" autoPict="0">
                <anchor moveWithCells="1">
                  <from>
                    <xdr:col>5</xdr:col>
                    <xdr:colOff>190500</xdr:colOff>
                    <xdr:row>240</xdr:row>
                    <xdr:rowOff>228600</xdr:rowOff>
                  </from>
                  <to>
                    <xdr:col>7</xdr:col>
                    <xdr:colOff>520700</xdr:colOff>
                    <xdr:row>240</xdr:row>
                    <xdr:rowOff>355600</xdr:rowOff>
                  </to>
                </anchor>
              </controlPr>
            </control>
          </mc:Choice>
        </mc:AlternateContent>
        <mc:AlternateContent xmlns:mc="http://schemas.openxmlformats.org/markup-compatibility/2006">
          <mc:Choice Requires="x14">
            <control shapeId="1667" r:id="rId225" name="Check Box 643">
              <controlPr defaultSize="0" autoFill="0" autoLine="0" autoPict="0">
                <anchor moveWithCells="1">
                  <from>
                    <xdr:col>5</xdr:col>
                    <xdr:colOff>190500</xdr:colOff>
                    <xdr:row>240</xdr:row>
                    <xdr:rowOff>596900</xdr:rowOff>
                  </from>
                  <to>
                    <xdr:col>7</xdr:col>
                    <xdr:colOff>508000</xdr:colOff>
                    <xdr:row>240</xdr:row>
                    <xdr:rowOff>711200</xdr:rowOff>
                  </to>
                </anchor>
              </controlPr>
            </control>
          </mc:Choice>
        </mc:AlternateContent>
        <mc:AlternateContent xmlns:mc="http://schemas.openxmlformats.org/markup-compatibility/2006">
          <mc:Choice Requires="x14">
            <control shapeId="1668" r:id="rId226" name="Check Box 644">
              <controlPr defaultSize="0" autoFill="0" autoLine="0" autoPict="0">
                <anchor moveWithCells="1">
                  <from>
                    <xdr:col>5</xdr:col>
                    <xdr:colOff>190500</xdr:colOff>
                    <xdr:row>240</xdr:row>
                    <xdr:rowOff>952500</xdr:rowOff>
                  </from>
                  <to>
                    <xdr:col>7</xdr:col>
                    <xdr:colOff>508000</xdr:colOff>
                    <xdr:row>240</xdr:row>
                    <xdr:rowOff>1079500</xdr:rowOff>
                  </to>
                </anchor>
              </controlPr>
            </control>
          </mc:Choice>
        </mc:AlternateContent>
        <mc:AlternateContent xmlns:mc="http://schemas.openxmlformats.org/markup-compatibility/2006">
          <mc:Choice Requires="x14">
            <control shapeId="1669" r:id="rId227" name="Check Box 645">
              <controlPr defaultSize="0" autoFill="0" autoLine="0" autoPict="0">
                <anchor moveWithCells="1">
                  <from>
                    <xdr:col>5</xdr:col>
                    <xdr:colOff>190500</xdr:colOff>
                    <xdr:row>241</xdr:row>
                    <xdr:rowOff>228600</xdr:rowOff>
                  </from>
                  <to>
                    <xdr:col>7</xdr:col>
                    <xdr:colOff>520700</xdr:colOff>
                    <xdr:row>241</xdr:row>
                    <xdr:rowOff>355600</xdr:rowOff>
                  </to>
                </anchor>
              </controlPr>
            </control>
          </mc:Choice>
        </mc:AlternateContent>
        <mc:AlternateContent xmlns:mc="http://schemas.openxmlformats.org/markup-compatibility/2006">
          <mc:Choice Requires="x14">
            <control shapeId="1670" r:id="rId228" name="Check Box 646">
              <controlPr defaultSize="0" autoFill="0" autoLine="0" autoPict="0">
                <anchor moveWithCells="1">
                  <from>
                    <xdr:col>5</xdr:col>
                    <xdr:colOff>190500</xdr:colOff>
                    <xdr:row>241</xdr:row>
                    <xdr:rowOff>596900</xdr:rowOff>
                  </from>
                  <to>
                    <xdr:col>7</xdr:col>
                    <xdr:colOff>508000</xdr:colOff>
                    <xdr:row>241</xdr:row>
                    <xdr:rowOff>711200</xdr:rowOff>
                  </to>
                </anchor>
              </controlPr>
            </control>
          </mc:Choice>
        </mc:AlternateContent>
        <mc:AlternateContent xmlns:mc="http://schemas.openxmlformats.org/markup-compatibility/2006">
          <mc:Choice Requires="x14">
            <control shapeId="1671" r:id="rId229" name="Check Box 647">
              <controlPr defaultSize="0" autoFill="0" autoLine="0" autoPict="0">
                <anchor moveWithCells="1">
                  <from>
                    <xdr:col>5</xdr:col>
                    <xdr:colOff>190500</xdr:colOff>
                    <xdr:row>241</xdr:row>
                    <xdr:rowOff>952500</xdr:rowOff>
                  </from>
                  <to>
                    <xdr:col>7</xdr:col>
                    <xdr:colOff>508000</xdr:colOff>
                    <xdr:row>241</xdr:row>
                    <xdr:rowOff>1079500</xdr:rowOff>
                  </to>
                </anchor>
              </controlPr>
            </control>
          </mc:Choice>
        </mc:AlternateContent>
        <mc:AlternateContent xmlns:mc="http://schemas.openxmlformats.org/markup-compatibility/2006">
          <mc:Choice Requires="x14">
            <control shapeId="1672" r:id="rId230" name="Check Box 648">
              <controlPr defaultSize="0" autoFill="0" autoLine="0" autoPict="0">
                <anchor moveWithCells="1">
                  <from>
                    <xdr:col>5</xdr:col>
                    <xdr:colOff>190500</xdr:colOff>
                    <xdr:row>242</xdr:row>
                    <xdr:rowOff>228600</xdr:rowOff>
                  </from>
                  <to>
                    <xdr:col>7</xdr:col>
                    <xdr:colOff>520700</xdr:colOff>
                    <xdr:row>242</xdr:row>
                    <xdr:rowOff>355600</xdr:rowOff>
                  </to>
                </anchor>
              </controlPr>
            </control>
          </mc:Choice>
        </mc:AlternateContent>
        <mc:AlternateContent xmlns:mc="http://schemas.openxmlformats.org/markup-compatibility/2006">
          <mc:Choice Requires="x14">
            <control shapeId="1673" r:id="rId231" name="Check Box 649">
              <controlPr defaultSize="0" autoFill="0" autoLine="0" autoPict="0">
                <anchor moveWithCells="1">
                  <from>
                    <xdr:col>5</xdr:col>
                    <xdr:colOff>190500</xdr:colOff>
                    <xdr:row>242</xdr:row>
                    <xdr:rowOff>596900</xdr:rowOff>
                  </from>
                  <to>
                    <xdr:col>7</xdr:col>
                    <xdr:colOff>508000</xdr:colOff>
                    <xdr:row>242</xdr:row>
                    <xdr:rowOff>711200</xdr:rowOff>
                  </to>
                </anchor>
              </controlPr>
            </control>
          </mc:Choice>
        </mc:AlternateContent>
        <mc:AlternateContent xmlns:mc="http://schemas.openxmlformats.org/markup-compatibility/2006">
          <mc:Choice Requires="x14">
            <control shapeId="1674" r:id="rId232" name="Check Box 650">
              <controlPr defaultSize="0" autoFill="0" autoLine="0" autoPict="0">
                <anchor moveWithCells="1">
                  <from>
                    <xdr:col>5</xdr:col>
                    <xdr:colOff>190500</xdr:colOff>
                    <xdr:row>242</xdr:row>
                    <xdr:rowOff>952500</xdr:rowOff>
                  </from>
                  <to>
                    <xdr:col>7</xdr:col>
                    <xdr:colOff>508000</xdr:colOff>
                    <xdr:row>242</xdr:row>
                    <xdr:rowOff>1079500</xdr:rowOff>
                  </to>
                </anchor>
              </controlPr>
            </control>
          </mc:Choice>
        </mc:AlternateContent>
        <mc:AlternateContent xmlns:mc="http://schemas.openxmlformats.org/markup-compatibility/2006">
          <mc:Choice Requires="x14">
            <control shapeId="1675" r:id="rId233" name="Check Box 651">
              <controlPr defaultSize="0" autoFill="0" autoLine="0" autoPict="0">
                <anchor moveWithCells="1">
                  <from>
                    <xdr:col>5</xdr:col>
                    <xdr:colOff>190500</xdr:colOff>
                    <xdr:row>243</xdr:row>
                    <xdr:rowOff>228600</xdr:rowOff>
                  </from>
                  <to>
                    <xdr:col>7</xdr:col>
                    <xdr:colOff>520700</xdr:colOff>
                    <xdr:row>243</xdr:row>
                    <xdr:rowOff>355600</xdr:rowOff>
                  </to>
                </anchor>
              </controlPr>
            </control>
          </mc:Choice>
        </mc:AlternateContent>
        <mc:AlternateContent xmlns:mc="http://schemas.openxmlformats.org/markup-compatibility/2006">
          <mc:Choice Requires="x14">
            <control shapeId="1676" r:id="rId234" name="Check Box 652">
              <controlPr defaultSize="0" autoFill="0" autoLine="0" autoPict="0">
                <anchor moveWithCells="1">
                  <from>
                    <xdr:col>5</xdr:col>
                    <xdr:colOff>190500</xdr:colOff>
                    <xdr:row>243</xdr:row>
                    <xdr:rowOff>596900</xdr:rowOff>
                  </from>
                  <to>
                    <xdr:col>7</xdr:col>
                    <xdr:colOff>508000</xdr:colOff>
                    <xdr:row>243</xdr:row>
                    <xdr:rowOff>711200</xdr:rowOff>
                  </to>
                </anchor>
              </controlPr>
            </control>
          </mc:Choice>
        </mc:AlternateContent>
        <mc:AlternateContent xmlns:mc="http://schemas.openxmlformats.org/markup-compatibility/2006">
          <mc:Choice Requires="x14">
            <control shapeId="1677" r:id="rId235" name="Check Box 653">
              <controlPr defaultSize="0" autoFill="0" autoLine="0" autoPict="0">
                <anchor moveWithCells="1">
                  <from>
                    <xdr:col>5</xdr:col>
                    <xdr:colOff>190500</xdr:colOff>
                    <xdr:row>243</xdr:row>
                    <xdr:rowOff>952500</xdr:rowOff>
                  </from>
                  <to>
                    <xdr:col>7</xdr:col>
                    <xdr:colOff>508000</xdr:colOff>
                    <xdr:row>243</xdr:row>
                    <xdr:rowOff>1079500</xdr:rowOff>
                  </to>
                </anchor>
              </controlPr>
            </control>
          </mc:Choice>
        </mc:AlternateContent>
        <mc:AlternateContent xmlns:mc="http://schemas.openxmlformats.org/markup-compatibility/2006">
          <mc:Choice Requires="x14">
            <control shapeId="1678" r:id="rId236" name="Check Box 654">
              <controlPr defaultSize="0" autoFill="0" autoLine="0" autoPict="0">
                <anchor moveWithCells="1">
                  <from>
                    <xdr:col>5</xdr:col>
                    <xdr:colOff>203200</xdr:colOff>
                    <xdr:row>223</xdr:row>
                    <xdr:rowOff>215900</xdr:rowOff>
                  </from>
                  <to>
                    <xdr:col>7</xdr:col>
                    <xdr:colOff>571500</xdr:colOff>
                    <xdr:row>223</xdr:row>
                    <xdr:rowOff>342900</xdr:rowOff>
                  </to>
                </anchor>
              </controlPr>
            </control>
          </mc:Choice>
        </mc:AlternateContent>
        <mc:AlternateContent xmlns:mc="http://schemas.openxmlformats.org/markup-compatibility/2006">
          <mc:Choice Requires="x14">
            <control shapeId="1679" r:id="rId237" name="Check Box 655">
              <controlPr defaultSize="0" autoFill="0" autoLine="0" autoPict="0">
                <anchor moveWithCells="1">
                  <from>
                    <xdr:col>5</xdr:col>
                    <xdr:colOff>215900</xdr:colOff>
                    <xdr:row>223</xdr:row>
                    <xdr:rowOff>571500</xdr:rowOff>
                  </from>
                  <to>
                    <xdr:col>7</xdr:col>
                    <xdr:colOff>571500</xdr:colOff>
                    <xdr:row>223</xdr:row>
                    <xdr:rowOff>698500</xdr:rowOff>
                  </to>
                </anchor>
              </controlPr>
            </control>
          </mc:Choice>
        </mc:AlternateContent>
        <mc:AlternateContent xmlns:mc="http://schemas.openxmlformats.org/markup-compatibility/2006">
          <mc:Choice Requires="x14">
            <control shapeId="1680" r:id="rId238" name="Check Box 656">
              <controlPr defaultSize="0" autoFill="0" autoLine="0" autoPict="0">
                <anchor moveWithCells="1">
                  <from>
                    <xdr:col>5</xdr:col>
                    <xdr:colOff>215900</xdr:colOff>
                    <xdr:row>223</xdr:row>
                    <xdr:rowOff>927100</xdr:rowOff>
                  </from>
                  <to>
                    <xdr:col>7</xdr:col>
                    <xdr:colOff>571500</xdr:colOff>
                    <xdr:row>223</xdr:row>
                    <xdr:rowOff>1054100</xdr:rowOff>
                  </to>
                </anchor>
              </controlPr>
            </control>
          </mc:Choice>
        </mc:AlternateContent>
        <mc:AlternateContent xmlns:mc="http://schemas.openxmlformats.org/markup-compatibility/2006">
          <mc:Choice Requires="x14">
            <control shapeId="1681" r:id="rId239" name="Check Box 657">
              <controlPr defaultSize="0" autoFill="0" autoLine="0" autoPict="0">
                <anchor moveWithCells="1">
                  <from>
                    <xdr:col>5</xdr:col>
                    <xdr:colOff>203200</xdr:colOff>
                    <xdr:row>224</xdr:row>
                    <xdr:rowOff>215900</xdr:rowOff>
                  </from>
                  <to>
                    <xdr:col>7</xdr:col>
                    <xdr:colOff>571500</xdr:colOff>
                    <xdr:row>224</xdr:row>
                    <xdr:rowOff>342900</xdr:rowOff>
                  </to>
                </anchor>
              </controlPr>
            </control>
          </mc:Choice>
        </mc:AlternateContent>
        <mc:AlternateContent xmlns:mc="http://schemas.openxmlformats.org/markup-compatibility/2006">
          <mc:Choice Requires="x14">
            <control shapeId="1682" r:id="rId240" name="Check Box 658">
              <controlPr defaultSize="0" autoFill="0" autoLine="0" autoPict="0">
                <anchor moveWithCells="1">
                  <from>
                    <xdr:col>5</xdr:col>
                    <xdr:colOff>215900</xdr:colOff>
                    <xdr:row>224</xdr:row>
                    <xdr:rowOff>571500</xdr:rowOff>
                  </from>
                  <to>
                    <xdr:col>7</xdr:col>
                    <xdr:colOff>571500</xdr:colOff>
                    <xdr:row>224</xdr:row>
                    <xdr:rowOff>698500</xdr:rowOff>
                  </to>
                </anchor>
              </controlPr>
            </control>
          </mc:Choice>
        </mc:AlternateContent>
        <mc:AlternateContent xmlns:mc="http://schemas.openxmlformats.org/markup-compatibility/2006">
          <mc:Choice Requires="x14">
            <control shapeId="1683" r:id="rId241" name="Check Box 659">
              <controlPr defaultSize="0" autoFill="0" autoLine="0" autoPict="0">
                <anchor moveWithCells="1">
                  <from>
                    <xdr:col>5</xdr:col>
                    <xdr:colOff>215900</xdr:colOff>
                    <xdr:row>224</xdr:row>
                    <xdr:rowOff>927100</xdr:rowOff>
                  </from>
                  <to>
                    <xdr:col>7</xdr:col>
                    <xdr:colOff>571500</xdr:colOff>
                    <xdr:row>224</xdr:row>
                    <xdr:rowOff>1054100</xdr:rowOff>
                  </to>
                </anchor>
              </controlPr>
            </control>
          </mc:Choice>
        </mc:AlternateContent>
        <mc:AlternateContent xmlns:mc="http://schemas.openxmlformats.org/markup-compatibility/2006">
          <mc:Choice Requires="x14">
            <control shapeId="1684" r:id="rId242" name="Check Box 660">
              <controlPr defaultSize="0" autoFill="0" autoLine="0" autoPict="0">
                <anchor moveWithCells="1">
                  <from>
                    <xdr:col>5</xdr:col>
                    <xdr:colOff>203200</xdr:colOff>
                    <xdr:row>225</xdr:row>
                    <xdr:rowOff>215900</xdr:rowOff>
                  </from>
                  <to>
                    <xdr:col>7</xdr:col>
                    <xdr:colOff>571500</xdr:colOff>
                    <xdr:row>225</xdr:row>
                    <xdr:rowOff>342900</xdr:rowOff>
                  </to>
                </anchor>
              </controlPr>
            </control>
          </mc:Choice>
        </mc:AlternateContent>
        <mc:AlternateContent xmlns:mc="http://schemas.openxmlformats.org/markup-compatibility/2006">
          <mc:Choice Requires="x14">
            <control shapeId="1685" r:id="rId243" name="Check Box 661">
              <controlPr defaultSize="0" autoFill="0" autoLine="0" autoPict="0">
                <anchor moveWithCells="1">
                  <from>
                    <xdr:col>5</xdr:col>
                    <xdr:colOff>215900</xdr:colOff>
                    <xdr:row>225</xdr:row>
                    <xdr:rowOff>571500</xdr:rowOff>
                  </from>
                  <to>
                    <xdr:col>7</xdr:col>
                    <xdr:colOff>571500</xdr:colOff>
                    <xdr:row>225</xdr:row>
                    <xdr:rowOff>698500</xdr:rowOff>
                  </to>
                </anchor>
              </controlPr>
            </control>
          </mc:Choice>
        </mc:AlternateContent>
        <mc:AlternateContent xmlns:mc="http://schemas.openxmlformats.org/markup-compatibility/2006">
          <mc:Choice Requires="x14">
            <control shapeId="1686" r:id="rId244" name="Check Box 662">
              <controlPr defaultSize="0" autoFill="0" autoLine="0" autoPict="0">
                <anchor moveWithCells="1">
                  <from>
                    <xdr:col>5</xdr:col>
                    <xdr:colOff>215900</xdr:colOff>
                    <xdr:row>225</xdr:row>
                    <xdr:rowOff>927100</xdr:rowOff>
                  </from>
                  <to>
                    <xdr:col>7</xdr:col>
                    <xdr:colOff>571500</xdr:colOff>
                    <xdr:row>225</xdr:row>
                    <xdr:rowOff>1054100</xdr:rowOff>
                  </to>
                </anchor>
              </controlPr>
            </control>
          </mc:Choice>
        </mc:AlternateContent>
        <mc:AlternateContent xmlns:mc="http://schemas.openxmlformats.org/markup-compatibility/2006">
          <mc:Choice Requires="x14">
            <control shapeId="1687" r:id="rId245" name="Check Box 663">
              <controlPr defaultSize="0" autoFill="0" autoLine="0" autoPict="0">
                <anchor moveWithCells="1">
                  <from>
                    <xdr:col>5</xdr:col>
                    <xdr:colOff>203200</xdr:colOff>
                    <xdr:row>226</xdr:row>
                    <xdr:rowOff>215900</xdr:rowOff>
                  </from>
                  <to>
                    <xdr:col>7</xdr:col>
                    <xdr:colOff>571500</xdr:colOff>
                    <xdr:row>226</xdr:row>
                    <xdr:rowOff>342900</xdr:rowOff>
                  </to>
                </anchor>
              </controlPr>
            </control>
          </mc:Choice>
        </mc:AlternateContent>
        <mc:AlternateContent xmlns:mc="http://schemas.openxmlformats.org/markup-compatibility/2006">
          <mc:Choice Requires="x14">
            <control shapeId="1688" r:id="rId246" name="Check Box 664">
              <controlPr defaultSize="0" autoFill="0" autoLine="0" autoPict="0">
                <anchor moveWithCells="1">
                  <from>
                    <xdr:col>5</xdr:col>
                    <xdr:colOff>215900</xdr:colOff>
                    <xdr:row>226</xdr:row>
                    <xdr:rowOff>571500</xdr:rowOff>
                  </from>
                  <to>
                    <xdr:col>7</xdr:col>
                    <xdr:colOff>571500</xdr:colOff>
                    <xdr:row>226</xdr:row>
                    <xdr:rowOff>698500</xdr:rowOff>
                  </to>
                </anchor>
              </controlPr>
            </control>
          </mc:Choice>
        </mc:AlternateContent>
        <mc:AlternateContent xmlns:mc="http://schemas.openxmlformats.org/markup-compatibility/2006">
          <mc:Choice Requires="x14">
            <control shapeId="1689" r:id="rId247" name="Check Box 665">
              <controlPr defaultSize="0" autoFill="0" autoLine="0" autoPict="0">
                <anchor moveWithCells="1">
                  <from>
                    <xdr:col>5</xdr:col>
                    <xdr:colOff>215900</xdr:colOff>
                    <xdr:row>226</xdr:row>
                    <xdr:rowOff>927100</xdr:rowOff>
                  </from>
                  <to>
                    <xdr:col>7</xdr:col>
                    <xdr:colOff>571500</xdr:colOff>
                    <xdr:row>226</xdr:row>
                    <xdr:rowOff>1054100</xdr:rowOff>
                  </to>
                </anchor>
              </controlPr>
            </control>
          </mc:Choice>
        </mc:AlternateContent>
        <mc:AlternateContent xmlns:mc="http://schemas.openxmlformats.org/markup-compatibility/2006">
          <mc:Choice Requires="x14">
            <control shapeId="1690" r:id="rId248" name="Check Box 666">
              <controlPr defaultSize="0" autoFill="0" autoLine="0" autoPict="0">
                <anchor moveWithCells="1">
                  <from>
                    <xdr:col>5</xdr:col>
                    <xdr:colOff>203200</xdr:colOff>
                    <xdr:row>227</xdr:row>
                    <xdr:rowOff>215900</xdr:rowOff>
                  </from>
                  <to>
                    <xdr:col>7</xdr:col>
                    <xdr:colOff>571500</xdr:colOff>
                    <xdr:row>227</xdr:row>
                    <xdr:rowOff>342900</xdr:rowOff>
                  </to>
                </anchor>
              </controlPr>
            </control>
          </mc:Choice>
        </mc:AlternateContent>
        <mc:AlternateContent xmlns:mc="http://schemas.openxmlformats.org/markup-compatibility/2006">
          <mc:Choice Requires="x14">
            <control shapeId="1691" r:id="rId249" name="Check Box 667">
              <controlPr defaultSize="0" autoFill="0" autoLine="0" autoPict="0">
                <anchor moveWithCells="1">
                  <from>
                    <xdr:col>5</xdr:col>
                    <xdr:colOff>215900</xdr:colOff>
                    <xdr:row>227</xdr:row>
                    <xdr:rowOff>571500</xdr:rowOff>
                  </from>
                  <to>
                    <xdr:col>7</xdr:col>
                    <xdr:colOff>571500</xdr:colOff>
                    <xdr:row>227</xdr:row>
                    <xdr:rowOff>698500</xdr:rowOff>
                  </to>
                </anchor>
              </controlPr>
            </control>
          </mc:Choice>
        </mc:AlternateContent>
        <mc:AlternateContent xmlns:mc="http://schemas.openxmlformats.org/markup-compatibility/2006">
          <mc:Choice Requires="x14">
            <control shapeId="1692" r:id="rId250" name="Check Box 668">
              <controlPr defaultSize="0" autoFill="0" autoLine="0" autoPict="0">
                <anchor moveWithCells="1">
                  <from>
                    <xdr:col>5</xdr:col>
                    <xdr:colOff>215900</xdr:colOff>
                    <xdr:row>227</xdr:row>
                    <xdr:rowOff>927100</xdr:rowOff>
                  </from>
                  <to>
                    <xdr:col>7</xdr:col>
                    <xdr:colOff>571500</xdr:colOff>
                    <xdr:row>227</xdr:row>
                    <xdr:rowOff>1054100</xdr:rowOff>
                  </to>
                </anchor>
              </controlPr>
            </control>
          </mc:Choice>
        </mc:AlternateContent>
        <mc:AlternateContent xmlns:mc="http://schemas.openxmlformats.org/markup-compatibility/2006">
          <mc:Choice Requires="x14">
            <control shapeId="1718" r:id="rId251" name="Check Box 694">
              <controlPr defaultSize="0" autoFill="0" autoLine="0" autoPict="0">
                <anchor moveWithCells="1">
                  <from>
                    <xdr:col>5</xdr:col>
                    <xdr:colOff>177800</xdr:colOff>
                    <xdr:row>207</xdr:row>
                    <xdr:rowOff>152400</xdr:rowOff>
                  </from>
                  <to>
                    <xdr:col>7</xdr:col>
                    <xdr:colOff>596900</xdr:colOff>
                    <xdr:row>207</xdr:row>
                    <xdr:rowOff>266700</xdr:rowOff>
                  </to>
                </anchor>
              </controlPr>
            </control>
          </mc:Choice>
        </mc:AlternateContent>
        <mc:AlternateContent xmlns:mc="http://schemas.openxmlformats.org/markup-compatibility/2006">
          <mc:Choice Requires="x14">
            <control shapeId="1719" r:id="rId252" name="Check Box 695">
              <controlPr defaultSize="0" autoFill="0" autoLine="0" autoPict="0">
                <anchor moveWithCells="1">
                  <from>
                    <xdr:col>5</xdr:col>
                    <xdr:colOff>177800</xdr:colOff>
                    <xdr:row>207</xdr:row>
                    <xdr:rowOff>368300</xdr:rowOff>
                  </from>
                  <to>
                    <xdr:col>7</xdr:col>
                    <xdr:colOff>584200</xdr:colOff>
                    <xdr:row>207</xdr:row>
                    <xdr:rowOff>482600</xdr:rowOff>
                  </to>
                </anchor>
              </controlPr>
            </control>
          </mc:Choice>
        </mc:AlternateContent>
        <mc:AlternateContent xmlns:mc="http://schemas.openxmlformats.org/markup-compatibility/2006">
          <mc:Choice Requires="x14">
            <control shapeId="1720" r:id="rId253" name="Check Box 696">
              <controlPr defaultSize="0" autoFill="0" autoLine="0" autoPict="0">
                <anchor moveWithCells="1">
                  <from>
                    <xdr:col>5</xdr:col>
                    <xdr:colOff>177800</xdr:colOff>
                    <xdr:row>207</xdr:row>
                    <xdr:rowOff>596900</xdr:rowOff>
                  </from>
                  <to>
                    <xdr:col>7</xdr:col>
                    <xdr:colOff>584200</xdr:colOff>
                    <xdr:row>207</xdr:row>
                    <xdr:rowOff>711200</xdr:rowOff>
                  </to>
                </anchor>
              </controlPr>
            </control>
          </mc:Choice>
        </mc:AlternateContent>
        <mc:AlternateContent xmlns:mc="http://schemas.openxmlformats.org/markup-compatibility/2006">
          <mc:Choice Requires="x14">
            <control shapeId="1721" r:id="rId254" name="Check Box 697">
              <controlPr defaultSize="0" autoFill="0" autoLine="0" autoPict="0">
                <anchor moveWithCells="1">
                  <from>
                    <xdr:col>5</xdr:col>
                    <xdr:colOff>177800</xdr:colOff>
                    <xdr:row>207</xdr:row>
                    <xdr:rowOff>812800</xdr:rowOff>
                  </from>
                  <to>
                    <xdr:col>7</xdr:col>
                    <xdr:colOff>584200</xdr:colOff>
                    <xdr:row>207</xdr:row>
                    <xdr:rowOff>927100</xdr:rowOff>
                  </to>
                </anchor>
              </controlPr>
            </control>
          </mc:Choice>
        </mc:AlternateContent>
        <mc:AlternateContent xmlns:mc="http://schemas.openxmlformats.org/markup-compatibility/2006">
          <mc:Choice Requires="x14">
            <control shapeId="1722" r:id="rId255" name="Check Box 698">
              <controlPr defaultSize="0" autoFill="0" autoLine="0" autoPict="0">
                <anchor moveWithCells="1">
                  <from>
                    <xdr:col>5</xdr:col>
                    <xdr:colOff>177800</xdr:colOff>
                    <xdr:row>207</xdr:row>
                    <xdr:rowOff>1028700</xdr:rowOff>
                  </from>
                  <to>
                    <xdr:col>7</xdr:col>
                    <xdr:colOff>584200</xdr:colOff>
                    <xdr:row>207</xdr:row>
                    <xdr:rowOff>1143000</xdr:rowOff>
                  </to>
                </anchor>
              </controlPr>
            </control>
          </mc:Choice>
        </mc:AlternateContent>
        <mc:AlternateContent xmlns:mc="http://schemas.openxmlformats.org/markup-compatibility/2006">
          <mc:Choice Requires="x14">
            <control shapeId="1723" r:id="rId256" name="Check Box 699">
              <controlPr defaultSize="0" autoFill="0" autoLine="0" autoPict="0">
                <anchor moveWithCells="1">
                  <from>
                    <xdr:col>5</xdr:col>
                    <xdr:colOff>177800</xdr:colOff>
                    <xdr:row>208</xdr:row>
                    <xdr:rowOff>152400</xdr:rowOff>
                  </from>
                  <to>
                    <xdr:col>7</xdr:col>
                    <xdr:colOff>596900</xdr:colOff>
                    <xdr:row>208</xdr:row>
                    <xdr:rowOff>266700</xdr:rowOff>
                  </to>
                </anchor>
              </controlPr>
            </control>
          </mc:Choice>
        </mc:AlternateContent>
        <mc:AlternateContent xmlns:mc="http://schemas.openxmlformats.org/markup-compatibility/2006">
          <mc:Choice Requires="x14">
            <control shapeId="1724" r:id="rId257" name="Check Box 700">
              <controlPr defaultSize="0" autoFill="0" autoLine="0" autoPict="0">
                <anchor moveWithCells="1">
                  <from>
                    <xdr:col>5</xdr:col>
                    <xdr:colOff>177800</xdr:colOff>
                    <xdr:row>208</xdr:row>
                    <xdr:rowOff>368300</xdr:rowOff>
                  </from>
                  <to>
                    <xdr:col>7</xdr:col>
                    <xdr:colOff>584200</xdr:colOff>
                    <xdr:row>208</xdr:row>
                    <xdr:rowOff>482600</xdr:rowOff>
                  </to>
                </anchor>
              </controlPr>
            </control>
          </mc:Choice>
        </mc:AlternateContent>
        <mc:AlternateContent xmlns:mc="http://schemas.openxmlformats.org/markup-compatibility/2006">
          <mc:Choice Requires="x14">
            <control shapeId="1725" r:id="rId258" name="Check Box 701">
              <controlPr defaultSize="0" autoFill="0" autoLine="0" autoPict="0">
                <anchor moveWithCells="1">
                  <from>
                    <xdr:col>5</xdr:col>
                    <xdr:colOff>177800</xdr:colOff>
                    <xdr:row>208</xdr:row>
                    <xdr:rowOff>596900</xdr:rowOff>
                  </from>
                  <to>
                    <xdr:col>7</xdr:col>
                    <xdr:colOff>584200</xdr:colOff>
                    <xdr:row>208</xdr:row>
                    <xdr:rowOff>711200</xdr:rowOff>
                  </to>
                </anchor>
              </controlPr>
            </control>
          </mc:Choice>
        </mc:AlternateContent>
        <mc:AlternateContent xmlns:mc="http://schemas.openxmlformats.org/markup-compatibility/2006">
          <mc:Choice Requires="x14">
            <control shapeId="1726" r:id="rId259" name="Check Box 702">
              <controlPr defaultSize="0" autoFill="0" autoLine="0" autoPict="0">
                <anchor moveWithCells="1">
                  <from>
                    <xdr:col>5</xdr:col>
                    <xdr:colOff>177800</xdr:colOff>
                    <xdr:row>208</xdr:row>
                    <xdr:rowOff>812800</xdr:rowOff>
                  </from>
                  <to>
                    <xdr:col>7</xdr:col>
                    <xdr:colOff>584200</xdr:colOff>
                    <xdr:row>208</xdr:row>
                    <xdr:rowOff>927100</xdr:rowOff>
                  </to>
                </anchor>
              </controlPr>
            </control>
          </mc:Choice>
        </mc:AlternateContent>
        <mc:AlternateContent xmlns:mc="http://schemas.openxmlformats.org/markup-compatibility/2006">
          <mc:Choice Requires="x14">
            <control shapeId="1727" r:id="rId260" name="Check Box 703">
              <controlPr defaultSize="0" autoFill="0" autoLine="0" autoPict="0">
                <anchor moveWithCells="1">
                  <from>
                    <xdr:col>5</xdr:col>
                    <xdr:colOff>177800</xdr:colOff>
                    <xdr:row>208</xdr:row>
                    <xdr:rowOff>1028700</xdr:rowOff>
                  </from>
                  <to>
                    <xdr:col>7</xdr:col>
                    <xdr:colOff>584200</xdr:colOff>
                    <xdr:row>208</xdr:row>
                    <xdr:rowOff>1143000</xdr:rowOff>
                  </to>
                </anchor>
              </controlPr>
            </control>
          </mc:Choice>
        </mc:AlternateContent>
        <mc:AlternateContent xmlns:mc="http://schemas.openxmlformats.org/markup-compatibility/2006">
          <mc:Choice Requires="x14">
            <control shapeId="1728" r:id="rId261" name="Check Box 704">
              <controlPr defaultSize="0" autoFill="0" autoLine="0" autoPict="0">
                <anchor moveWithCells="1">
                  <from>
                    <xdr:col>5</xdr:col>
                    <xdr:colOff>177800</xdr:colOff>
                    <xdr:row>209</xdr:row>
                    <xdr:rowOff>152400</xdr:rowOff>
                  </from>
                  <to>
                    <xdr:col>7</xdr:col>
                    <xdr:colOff>596900</xdr:colOff>
                    <xdr:row>209</xdr:row>
                    <xdr:rowOff>266700</xdr:rowOff>
                  </to>
                </anchor>
              </controlPr>
            </control>
          </mc:Choice>
        </mc:AlternateContent>
        <mc:AlternateContent xmlns:mc="http://schemas.openxmlformats.org/markup-compatibility/2006">
          <mc:Choice Requires="x14">
            <control shapeId="1729" r:id="rId262" name="Check Box 705">
              <controlPr defaultSize="0" autoFill="0" autoLine="0" autoPict="0">
                <anchor moveWithCells="1">
                  <from>
                    <xdr:col>5</xdr:col>
                    <xdr:colOff>177800</xdr:colOff>
                    <xdr:row>209</xdr:row>
                    <xdr:rowOff>368300</xdr:rowOff>
                  </from>
                  <to>
                    <xdr:col>7</xdr:col>
                    <xdr:colOff>584200</xdr:colOff>
                    <xdr:row>209</xdr:row>
                    <xdr:rowOff>482600</xdr:rowOff>
                  </to>
                </anchor>
              </controlPr>
            </control>
          </mc:Choice>
        </mc:AlternateContent>
        <mc:AlternateContent xmlns:mc="http://schemas.openxmlformats.org/markup-compatibility/2006">
          <mc:Choice Requires="x14">
            <control shapeId="1730" r:id="rId263" name="Check Box 706">
              <controlPr defaultSize="0" autoFill="0" autoLine="0" autoPict="0">
                <anchor moveWithCells="1">
                  <from>
                    <xdr:col>5</xdr:col>
                    <xdr:colOff>177800</xdr:colOff>
                    <xdr:row>209</xdr:row>
                    <xdr:rowOff>596900</xdr:rowOff>
                  </from>
                  <to>
                    <xdr:col>7</xdr:col>
                    <xdr:colOff>584200</xdr:colOff>
                    <xdr:row>209</xdr:row>
                    <xdr:rowOff>711200</xdr:rowOff>
                  </to>
                </anchor>
              </controlPr>
            </control>
          </mc:Choice>
        </mc:AlternateContent>
        <mc:AlternateContent xmlns:mc="http://schemas.openxmlformats.org/markup-compatibility/2006">
          <mc:Choice Requires="x14">
            <control shapeId="1731" r:id="rId264" name="Check Box 707">
              <controlPr defaultSize="0" autoFill="0" autoLine="0" autoPict="0">
                <anchor moveWithCells="1">
                  <from>
                    <xdr:col>5</xdr:col>
                    <xdr:colOff>177800</xdr:colOff>
                    <xdr:row>209</xdr:row>
                    <xdr:rowOff>812800</xdr:rowOff>
                  </from>
                  <to>
                    <xdr:col>7</xdr:col>
                    <xdr:colOff>584200</xdr:colOff>
                    <xdr:row>209</xdr:row>
                    <xdr:rowOff>927100</xdr:rowOff>
                  </to>
                </anchor>
              </controlPr>
            </control>
          </mc:Choice>
        </mc:AlternateContent>
        <mc:AlternateContent xmlns:mc="http://schemas.openxmlformats.org/markup-compatibility/2006">
          <mc:Choice Requires="x14">
            <control shapeId="1732" r:id="rId265" name="Check Box 708">
              <controlPr defaultSize="0" autoFill="0" autoLine="0" autoPict="0">
                <anchor moveWithCells="1">
                  <from>
                    <xdr:col>5</xdr:col>
                    <xdr:colOff>177800</xdr:colOff>
                    <xdr:row>209</xdr:row>
                    <xdr:rowOff>1028700</xdr:rowOff>
                  </from>
                  <to>
                    <xdr:col>7</xdr:col>
                    <xdr:colOff>584200</xdr:colOff>
                    <xdr:row>209</xdr:row>
                    <xdr:rowOff>1143000</xdr:rowOff>
                  </to>
                </anchor>
              </controlPr>
            </control>
          </mc:Choice>
        </mc:AlternateContent>
        <mc:AlternateContent xmlns:mc="http://schemas.openxmlformats.org/markup-compatibility/2006">
          <mc:Choice Requires="x14">
            <control shapeId="1733" r:id="rId266" name="Check Box 709">
              <controlPr defaultSize="0" autoFill="0" autoLine="0" autoPict="0">
                <anchor moveWithCells="1">
                  <from>
                    <xdr:col>5</xdr:col>
                    <xdr:colOff>177800</xdr:colOff>
                    <xdr:row>210</xdr:row>
                    <xdr:rowOff>152400</xdr:rowOff>
                  </from>
                  <to>
                    <xdr:col>7</xdr:col>
                    <xdr:colOff>596900</xdr:colOff>
                    <xdr:row>210</xdr:row>
                    <xdr:rowOff>266700</xdr:rowOff>
                  </to>
                </anchor>
              </controlPr>
            </control>
          </mc:Choice>
        </mc:AlternateContent>
        <mc:AlternateContent xmlns:mc="http://schemas.openxmlformats.org/markup-compatibility/2006">
          <mc:Choice Requires="x14">
            <control shapeId="1734" r:id="rId267" name="Check Box 710">
              <controlPr defaultSize="0" autoFill="0" autoLine="0" autoPict="0">
                <anchor moveWithCells="1">
                  <from>
                    <xdr:col>5</xdr:col>
                    <xdr:colOff>177800</xdr:colOff>
                    <xdr:row>210</xdr:row>
                    <xdr:rowOff>368300</xdr:rowOff>
                  </from>
                  <to>
                    <xdr:col>7</xdr:col>
                    <xdr:colOff>584200</xdr:colOff>
                    <xdr:row>210</xdr:row>
                    <xdr:rowOff>482600</xdr:rowOff>
                  </to>
                </anchor>
              </controlPr>
            </control>
          </mc:Choice>
        </mc:AlternateContent>
        <mc:AlternateContent xmlns:mc="http://schemas.openxmlformats.org/markup-compatibility/2006">
          <mc:Choice Requires="x14">
            <control shapeId="1735" r:id="rId268" name="Check Box 711">
              <controlPr defaultSize="0" autoFill="0" autoLine="0" autoPict="0">
                <anchor moveWithCells="1">
                  <from>
                    <xdr:col>5</xdr:col>
                    <xdr:colOff>177800</xdr:colOff>
                    <xdr:row>210</xdr:row>
                    <xdr:rowOff>596900</xdr:rowOff>
                  </from>
                  <to>
                    <xdr:col>7</xdr:col>
                    <xdr:colOff>584200</xdr:colOff>
                    <xdr:row>210</xdr:row>
                    <xdr:rowOff>711200</xdr:rowOff>
                  </to>
                </anchor>
              </controlPr>
            </control>
          </mc:Choice>
        </mc:AlternateContent>
        <mc:AlternateContent xmlns:mc="http://schemas.openxmlformats.org/markup-compatibility/2006">
          <mc:Choice Requires="x14">
            <control shapeId="1736" r:id="rId269" name="Check Box 712">
              <controlPr defaultSize="0" autoFill="0" autoLine="0" autoPict="0">
                <anchor moveWithCells="1">
                  <from>
                    <xdr:col>5</xdr:col>
                    <xdr:colOff>177800</xdr:colOff>
                    <xdr:row>210</xdr:row>
                    <xdr:rowOff>812800</xdr:rowOff>
                  </from>
                  <to>
                    <xdr:col>7</xdr:col>
                    <xdr:colOff>584200</xdr:colOff>
                    <xdr:row>210</xdr:row>
                    <xdr:rowOff>927100</xdr:rowOff>
                  </to>
                </anchor>
              </controlPr>
            </control>
          </mc:Choice>
        </mc:AlternateContent>
        <mc:AlternateContent xmlns:mc="http://schemas.openxmlformats.org/markup-compatibility/2006">
          <mc:Choice Requires="x14">
            <control shapeId="1737" r:id="rId270" name="Check Box 713">
              <controlPr defaultSize="0" autoFill="0" autoLine="0" autoPict="0">
                <anchor moveWithCells="1">
                  <from>
                    <xdr:col>5</xdr:col>
                    <xdr:colOff>177800</xdr:colOff>
                    <xdr:row>210</xdr:row>
                    <xdr:rowOff>1028700</xdr:rowOff>
                  </from>
                  <to>
                    <xdr:col>7</xdr:col>
                    <xdr:colOff>584200</xdr:colOff>
                    <xdr:row>210</xdr:row>
                    <xdr:rowOff>1143000</xdr:rowOff>
                  </to>
                </anchor>
              </controlPr>
            </control>
          </mc:Choice>
        </mc:AlternateContent>
        <mc:AlternateContent xmlns:mc="http://schemas.openxmlformats.org/markup-compatibility/2006">
          <mc:Choice Requires="x14">
            <control shapeId="1738" r:id="rId271" name="Check Box 714">
              <controlPr defaultSize="0" autoFill="0" autoLine="0" autoPict="0">
                <anchor moveWithCells="1">
                  <from>
                    <xdr:col>5</xdr:col>
                    <xdr:colOff>177800</xdr:colOff>
                    <xdr:row>211</xdr:row>
                    <xdr:rowOff>152400</xdr:rowOff>
                  </from>
                  <to>
                    <xdr:col>7</xdr:col>
                    <xdr:colOff>596900</xdr:colOff>
                    <xdr:row>211</xdr:row>
                    <xdr:rowOff>266700</xdr:rowOff>
                  </to>
                </anchor>
              </controlPr>
            </control>
          </mc:Choice>
        </mc:AlternateContent>
        <mc:AlternateContent xmlns:mc="http://schemas.openxmlformats.org/markup-compatibility/2006">
          <mc:Choice Requires="x14">
            <control shapeId="1739" r:id="rId272" name="Check Box 715">
              <controlPr defaultSize="0" autoFill="0" autoLine="0" autoPict="0">
                <anchor moveWithCells="1">
                  <from>
                    <xdr:col>5</xdr:col>
                    <xdr:colOff>177800</xdr:colOff>
                    <xdr:row>211</xdr:row>
                    <xdr:rowOff>368300</xdr:rowOff>
                  </from>
                  <to>
                    <xdr:col>7</xdr:col>
                    <xdr:colOff>584200</xdr:colOff>
                    <xdr:row>211</xdr:row>
                    <xdr:rowOff>482600</xdr:rowOff>
                  </to>
                </anchor>
              </controlPr>
            </control>
          </mc:Choice>
        </mc:AlternateContent>
        <mc:AlternateContent xmlns:mc="http://schemas.openxmlformats.org/markup-compatibility/2006">
          <mc:Choice Requires="x14">
            <control shapeId="1740" r:id="rId273" name="Check Box 716">
              <controlPr defaultSize="0" autoFill="0" autoLine="0" autoPict="0">
                <anchor moveWithCells="1">
                  <from>
                    <xdr:col>5</xdr:col>
                    <xdr:colOff>177800</xdr:colOff>
                    <xdr:row>211</xdr:row>
                    <xdr:rowOff>596900</xdr:rowOff>
                  </from>
                  <to>
                    <xdr:col>7</xdr:col>
                    <xdr:colOff>584200</xdr:colOff>
                    <xdr:row>211</xdr:row>
                    <xdr:rowOff>711200</xdr:rowOff>
                  </to>
                </anchor>
              </controlPr>
            </control>
          </mc:Choice>
        </mc:AlternateContent>
        <mc:AlternateContent xmlns:mc="http://schemas.openxmlformats.org/markup-compatibility/2006">
          <mc:Choice Requires="x14">
            <control shapeId="1741" r:id="rId274" name="Check Box 717">
              <controlPr defaultSize="0" autoFill="0" autoLine="0" autoPict="0">
                <anchor moveWithCells="1">
                  <from>
                    <xdr:col>5</xdr:col>
                    <xdr:colOff>177800</xdr:colOff>
                    <xdr:row>211</xdr:row>
                    <xdr:rowOff>812800</xdr:rowOff>
                  </from>
                  <to>
                    <xdr:col>7</xdr:col>
                    <xdr:colOff>584200</xdr:colOff>
                    <xdr:row>211</xdr:row>
                    <xdr:rowOff>927100</xdr:rowOff>
                  </to>
                </anchor>
              </controlPr>
            </control>
          </mc:Choice>
        </mc:AlternateContent>
        <mc:AlternateContent xmlns:mc="http://schemas.openxmlformats.org/markup-compatibility/2006">
          <mc:Choice Requires="x14">
            <control shapeId="1742" r:id="rId275" name="Check Box 718">
              <controlPr defaultSize="0" autoFill="0" autoLine="0" autoPict="0">
                <anchor moveWithCells="1">
                  <from>
                    <xdr:col>5</xdr:col>
                    <xdr:colOff>177800</xdr:colOff>
                    <xdr:row>211</xdr:row>
                    <xdr:rowOff>1028700</xdr:rowOff>
                  </from>
                  <to>
                    <xdr:col>7</xdr:col>
                    <xdr:colOff>584200</xdr:colOff>
                    <xdr:row>211</xdr:row>
                    <xdr:rowOff>1143000</xdr:rowOff>
                  </to>
                </anchor>
              </controlPr>
            </control>
          </mc:Choice>
        </mc:AlternateContent>
        <mc:AlternateContent xmlns:mc="http://schemas.openxmlformats.org/markup-compatibility/2006">
          <mc:Choice Requires="x14">
            <control shapeId="1743" r:id="rId276" name="Check Box 719">
              <controlPr defaultSize="0" autoFill="0" autoLine="0" autoPict="0">
                <anchor moveWithCells="1">
                  <from>
                    <xdr:col>5</xdr:col>
                    <xdr:colOff>177800</xdr:colOff>
                    <xdr:row>190</xdr:row>
                    <xdr:rowOff>152400</xdr:rowOff>
                  </from>
                  <to>
                    <xdr:col>7</xdr:col>
                    <xdr:colOff>469900</xdr:colOff>
                    <xdr:row>190</xdr:row>
                    <xdr:rowOff>279400</xdr:rowOff>
                  </to>
                </anchor>
              </controlPr>
            </control>
          </mc:Choice>
        </mc:AlternateContent>
        <mc:AlternateContent xmlns:mc="http://schemas.openxmlformats.org/markup-compatibility/2006">
          <mc:Choice Requires="x14">
            <control shapeId="1744" r:id="rId277" name="Check Box 720">
              <controlPr defaultSize="0" autoFill="0" autoLine="0" autoPict="0">
                <anchor moveWithCells="1">
                  <from>
                    <xdr:col>5</xdr:col>
                    <xdr:colOff>177800</xdr:colOff>
                    <xdr:row>190</xdr:row>
                    <xdr:rowOff>419100</xdr:rowOff>
                  </from>
                  <to>
                    <xdr:col>7</xdr:col>
                    <xdr:colOff>469900</xdr:colOff>
                    <xdr:row>190</xdr:row>
                    <xdr:rowOff>533400</xdr:rowOff>
                  </to>
                </anchor>
              </controlPr>
            </control>
          </mc:Choice>
        </mc:AlternateContent>
        <mc:AlternateContent xmlns:mc="http://schemas.openxmlformats.org/markup-compatibility/2006">
          <mc:Choice Requires="x14">
            <control shapeId="1745" r:id="rId278" name="Check Box 721">
              <controlPr defaultSize="0" autoFill="0" autoLine="0" autoPict="0">
                <anchor moveWithCells="1">
                  <from>
                    <xdr:col>5</xdr:col>
                    <xdr:colOff>177800</xdr:colOff>
                    <xdr:row>190</xdr:row>
                    <xdr:rowOff>673100</xdr:rowOff>
                  </from>
                  <to>
                    <xdr:col>7</xdr:col>
                    <xdr:colOff>469900</xdr:colOff>
                    <xdr:row>190</xdr:row>
                    <xdr:rowOff>800100</xdr:rowOff>
                  </to>
                </anchor>
              </controlPr>
            </control>
          </mc:Choice>
        </mc:AlternateContent>
        <mc:AlternateContent xmlns:mc="http://schemas.openxmlformats.org/markup-compatibility/2006">
          <mc:Choice Requires="x14">
            <control shapeId="1746" r:id="rId279" name="Check Box 722">
              <controlPr defaultSize="0" autoFill="0" autoLine="0" autoPict="0">
                <anchor moveWithCells="1">
                  <from>
                    <xdr:col>5</xdr:col>
                    <xdr:colOff>177800</xdr:colOff>
                    <xdr:row>190</xdr:row>
                    <xdr:rowOff>939800</xdr:rowOff>
                  </from>
                  <to>
                    <xdr:col>7</xdr:col>
                    <xdr:colOff>469900</xdr:colOff>
                    <xdr:row>190</xdr:row>
                    <xdr:rowOff>1054100</xdr:rowOff>
                  </to>
                </anchor>
              </controlPr>
            </control>
          </mc:Choice>
        </mc:AlternateContent>
        <mc:AlternateContent xmlns:mc="http://schemas.openxmlformats.org/markup-compatibility/2006">
          <mc:Choice Requires="x14">
            <control shapeId="1747" r:id="rId280" name="Check Box 723">
              <controlPr defaultSize="0" autoFill="0" autoLine="0" autoPict="0">
                <anchor moveWithCells="1">
                  <from>
                    <xdr:col>5</xdr:col>
                    <xdr:colOff>177800</xdr:colOff>
                    <xdr:row>191</xdr:row>
                    <xdr:rowOff>152400</xdr:rowOff>
                  </from>
                  <to>
                    <xdr:col>7</xdr:col>
                    <xdr:colOff>469900</xdr:colOff>
                    <xdr:row>191</xdr:row>
                    <xdr:rowOff>279400</xdr:rowOff>
                  </to>
                </anchor>
              </controlPr>
            </control>
          </mc:Choice>
        </mc:AlternateContent>
        <mc:AlternateContent xmlns:mc="http://schemas.openxmlformats.org/markup-compatibility/2006">
          <mc:Choice Requires="x14">
            <control shapeId="1748" r:id="rId281" name="Check Box 724">
              <controlPr defaultSize="0" autoFill="0" autoLine="0" autoPict="0">
                <anchor moveWithCells="1">
                  <from>
                    <xdr:col>5</xdr:col>
                    <xdr:colOff>177800</xdr:colOff>
                    <xdr:row>191</xdr:row>
                    <xdr:rowOff>419100</xdr:rowOff>
                  </from>
                  <to>
                    <xdr:col>7</xdr:col>
                    <xdr:colOff>469900</xdr:colOff>
                    <xdr:row>191</xdr:row>
                    <xdr:rowOff>533400</xdr:rowOff>
                  </to>
                </anchor>
              </controlPr>
            </control>
          </mc:Choice>
        </mc:AlternateContent>
        <mc:AlternateContent xmlns:mc="http://schemas.openxmlformats.org/markup-compatibility/2006">
          <mc:Choice Requires="x14">
            <control shapeId="1749" r:id="rId282" name="Check Box 725">
              <controlPr defaultSize="0" autoFill="0" autoLine="0" autoPict="0">
                <anchor moveWithCells="1">
                  <from>
                    <xdr:col>5</xdr:col>
                    <xdr:colOff>177800</xdr:colOff>
                    <xdr:row>191</xdr:row>
                    <xdr:rowOff>673100</xdr:rowOff>
                  </from>
                  <to>
                    <xdr:col>7</xdr:col>
                    <xdr:colOff>469900</xdr:colOff>
                    <xdr:row>191</xdr:row>
                    <xdr:rowOff>800100</xdr:rowOff>
                  </to>
                </anchor>
              </controlPr>
            </control>
          </mc:Choice>
        </mc:AlternateContent>
        <mc:AlternateContent xmlns:mc="http://schemas.openxmlformats.org/markup-compatibility/2006">
          <mc:Choice Requires="x14">
            <control shapeId="1750" r:id="rId283" name="Check Box 726">
              <controlPr defaultSize="0" autoFill="0" autoLine="0" autoPict="0">
                <anchor moveWithCells="1">
                  <from>
                    <xdr:col>5</xdr:col>
                    <xdr:colOff>177800</xdr:colOff>
                    <xdr:row>191</xdr:row>
                    <xdr:rowOff>939800</xdr:rowOff>
                  </from>
                  <to>
                    <xdr:col>7</xdr:col>
                    <xdr:colOff>469900</xdr:colOff>
                    <xdr:row>191</xdr:row>
                    <xdr:rowOff>1054100</xdr:rowOff>
                  </to>
                </anchor>
              </controlPr>
            </control>
          </mc:Choice>
        </mc:AlternateContent>
        <mc:AlternateContent xmlns:mc="http://schemas.openxmlformats.org/markup-compatibility/2006">
          <mc:Choice Requires="x14">
            <control shapeId="1751" r:id="rId284" name="Check Box 727">
              <controlPr defaultSize="0" autoFill="0" autoLine="0" autoPict="0">
                <anchor moveWithCells="1">
                  <from>
                    <xdr:col>5</xdr:col>
                    <xdr:colOff>177800</xdr:colOff>
                    <xdr:row>192</xdr:row>
                    <xdr:rowOff>152400</xdr:rowOff>
                  </from>
                  <to>
                    <xdr:col>7</xdr:col>
                    <xdr:colOff>469900</xdr:colOff>
                    <xdr:row>192</xdr:row>
                    <xdr:rowOff>279400</xdr:rowOff>
                  </to>
                </anchor>
              </controlPr>
            </control>
          </mc:Choice>
        </mc:AlternateContent>
        <mc:AlternateContent xmlns:mc="http://schemas.openxmlformats.org/markup-compatibility/2006">
          <mc:Choice Requires="x14">
            <control shapeId="1752" r:id="rId285" name="Check Box 728">
              <controlPr defaultSize="0" autoFill="0" autoLine="0" autoPict="0">
                <anchor moveWithCells="1">
                  <from>
                    <xdr:col>5</xdr:col>
                    <xdr:colOff>177800</xdr:colOff>
                    <xdr:row>192</xdr:row>
                    <xdr:rowOff>419100</xdr:rowOff>
                  </from>
                  <to>
                    <xdr:col>7</xdr:col>
                    <xdr:colOff>469900</xdr:colOff>
                    <xdr:row>192</xdr:row>
                    <xdr:rowOff>533400</xdr:rowOff>
                  </to>
                </anchor>
              </controlPr>
            </control>
          </mc:Choice>
        </mc:AlternateContent>
        <mc:AlternateContent xmlns:mc="http://schemas.openxmlformats.org/markup-compatibility/2006">
          <mc:Choice Requires="x14">
            <control shapeId="1753" r:id="rId286" name="Check Box 729">
              <controlPr defaultSize="0" autoFill="0" autoLine="0" autoPict="0">
                <anchor moveWithCells="1">
                  <from>
                    <xdr:col>5</xdr:col>
                    <xdr:colOff>177800</xdr:colOff>
                    <xdr:row>192</xdr:row>
                    <xdr:rowOff>673100</xdr:rowOff>
                  </from>
                  <to>
                    <xdr:col>7</xdr:col>
                    <xdr:colOff>469900</xdr:colOff>
                    <xdr:row>192</xdr:row>
                    <xdr:rowOff>800100</xdr:rowOff>
                  </to>
                </anchor>
              </controlPr>
            </control>
          </mc:Choice>
        </mc:AlternateContent>
        <mc:AlternateContent xmlns:mc="http://schemas.openxmlformats.org/markup-compatibility/2006">
          <mc:Choice Requires="x14">
            <control shapeId="1754" r:id="rId287" name="Check Box 730">
              <controlPr defaultSize="0" autoFill="0" autoLine="0" autoPict="0">
                <anchor moveWithCells="1">
                  <from>
                    <xdr:col>5</xdr:col>
                    <xdr:colOff>177800</xdr:colOff>
                    <xdr:row>192</xdr:row>
                    <xdr:rowOff>939800</xdr:rowOff>
                  </from>
                  <to>
                    <xdr:col>7</xdr:col>
                    <xdr:colOff>469900</xdr:colOff>
                    <xdr:row>192</xdr:row>
                    <xdr:rowOff>1054100</xdr:rowOff>
                  </to>
                </anchor>
              </controlPr>
            </control>
          </mc:Choice>
        </mc:AlternateContent>
        <mc:AlternateContent xmlns:mc="http://schemas.openxmlformats.org/markup-compatibility/2006">
          <mc:Choice Requires="x14">
            <control shapeId="1755" r:id="rId288" name="Check Box 731">
              <controlPr defaultSize="0" autoFill="0" autoLine="0" autoPict="0">
                <anchor moveWithCells="1">
                  <from>
                    <xdr:col>5</xdr:col>
                    <xdr:colOff>177800</xdr:colOff>
                    <xdr:row>193</xdr:row>
                    <xdr:rowOff>152400</xdr:rowOff>
                  </from>
                  <to>
                    <xdr:col>7</xdr:col>
                    <xdr:colOff>469900</xdr:colOff>
                    <xdr:row>193</xdr:row>
                    <xdr:rowOff>279400</xdr:rowOff>
                  </to>
                </anchor>
              </controlPr>
            </control>
          </mc:Choice>
        </mc:AlternateContent>
        <mc:AlternateContent xmlns:mc="http://schemas.openxmlformats.org/markup-compatibility/2006">
          <mc:Choice Requires="x14">
            <control shapeId="1756" r:id="rId289" name="Check Box 732">
              <controlPr defaultSize="0" autoFill="0" autoLine="0" autoPict="0">
                <anchor moveWithCells="1">
                  <from>
                    <xdr:col>5</xdr:col>
                    <xdr:colOff>177800</xdr:colOff>
                    <xdr:row>193</xdr:row>
                    <xdr:rowOff>419100</xdr:rowOff>
                  </from>
                  <to>
                    <xdr:col>7</xdr:col>
                    <xdr:colOff>469900</xdr:colOff>
                    <xdr:row>193</xdr:row>
                    <xdr:rowOff>533400</xdr:rowOff>
                  </to>
                </anchor>
              </controlPr>
            </control>
          </mc:Choice>
        </mc:AlternateContent>
        <mc:AlternateContent xmlns:mc="http://schemas.openxmlformats.org/markup-compatibility/2006">
          <mc:Choice Requires="x14">
            <control shapeId="1757" r:id="rId290" name="Check Box 733">
              <controlPr defaultSize="0" autoFill="0" autoLine="0" autoPict="0">
                <anchor moveWithCells="1">
                  <from>
                    <xdr:col>5</xdr:col>
                    <xdr:colOff>177800</xdr:colOff>
                    <xdr:row>193</xdr:row>
                    <xdr:rowOff>673100</xdr:rowOff>
                  </from>
                  <to>
                    <xdr:col>7</xdr:col>
                    <xdr:colOff>469900</xdr:colOff>
                    <xdr:row>193</xdr:row>
                    <xdr:rowOff>800100</xdr:rowOff>
                  </to>
                </anchor>
              </controlPr>
            </control>
          </mc:Choice>
        </mc:AlternateContent>
        <mc:AlternateContent xmlns:mc="http://schemas.openxmlformats.org/markup-compatibility/2006">
          <mc:Choice Requires="x14">
            <control shapeId="1758" r:id="rId291" name="Check Box 734">
              <controlPr defaultSize="0" autoFill="0" autoLine="0" autoPict="0">
                <anchor moveWithCells="1">
                  <from>
                    <xdr:col>5</xdr:col>
                    <xdr:colOff>177800</xdr:colOff>
                    <xdr:row>193</xdr:row>
                    <xdr:rowOff>939800</xdr:rowOff>
                  </from>
                  <to>
                    <xdr:col>7</xdr:col>
                    <xdr:colOff>469900</xdr:colOff>
                    <xdr:row>193</xdr:row>
                    <xdr:rowOff>1054100</xdr:rowOff>
                  </to>
                </anchor>
              </controlPr>
            </control>
          </mc:Choice>
        </mc:AlternateContent>
        <mc:AlternateContent xmlns:mc="http://schemas.openxmlformats.org/markup-compatibility/2006">
          <mc:Choice Requires="x14">
            <control shapeId="1759" r:id="rId292" name="Check Box 735">
              <controlPr defaultSize="0" autoFill="0" autoLine="0" autoPict="0">
                <anchor moveWithCells="1">
                  <from>
                    <xdr:col>5</xdr:col>
                    <xdr:colOff>177800</xdr:colOff>
                    <xdr:row>194</xdr:row>
                    <xdr:rowOff>152400</xdr:rowOff>
                  </from>
                  <to>
                    <xdr:col>7</xdr:col>
                    <xdr:colOff>469900</xdr:colOff>
                    <xdr:row>194</xdr:row>
                    <xdr:rowOff>279400</xdr:rowOff>
                  </to>
                </anchor>
              </controlPr>
            </control>
          </mc:Choice>
        </mc:AlternateContent>
        <mc:AlternateContent xmlns:mc="http://schemas.openxmlformats.org/markup-compatibility/2006">
          <mc:Choice Requires="x14">
            <control shapeId="1760" r:id="rId293" name="Check Box 736">
              <controlPr defaultSize="0" autoFill="0" autoLine="0" autoPict="0">
                <anchor moveWithCells="1">
                  <from>
                    <xdr:col>5</xdr:col>
                    <xdr:colOff>177800</xdr:colOff>
                    <xdr:row>194</xdr:row>
                    <xdr:rowOff>419100</xdr:rowOff>
                  </from>
                  <to>
                    <xdr:col>7</xdr:col>
                    <xdr:colOff>469900</xdr:colOff>
                    <xdr:row>194</xdr:row>
                    <xdr:rowOff>533400</xdr:rowOff>
                  </to>
                </anchor>
              </controlPr>
            </control>
          </mc:Choice>
        </mc:AlternateContent>
        <mc:AlternateContent xmlns:mc="http://schemas.openxmlformats.org/markup-compatibility/2006">
          <mc:Choice Requires="x14">
            <control shapeId="1761" r:id="rId294" name="Check Box 737">
              <controlPr defaultSize="0" autoFill="0" autoLine="0" autoPict="0">
                <anchor moveWithCells="1">
                  <from>
                    <xdr:col>5</xdr:col>
                    <xdr:colOff>177800</xdr:colOff>
                    <xdr:row>194</xdr:row>
                    <xdr:rowOff>673100</xdr:rowOff>
                  </from>
                  <to>
                    <xdr:col>7</xdr:col>
                    <xdr:colOff>469900</xdr:colOff>
                    <xdr:row>194</xdr:row>
                    <xdr:rowOff>800100</xdr:rowOff>
                  </to>
                </anchor>
              </controlPr>
            </control>
          </mc:Choice>
        </mc:AlternateContent>
        <mc:AlternateContent xmlns:mc="http://schemas.openxmlformats.org/markup-compatibility/2006">
          <mc:Choice Requires="x14">
            <control shapeId="1762" r:id="rId295" name="Check Box 738">
              <controlPr defaultSize="0" autoFill="0" autoLine="0" autoPict="0">
                <anchor moveWithCells="1">
                  <from>
                    <xdr:col>5</xdr:col>
                    <xdr:colOff>177800</xdr:colOff>
                    <xdr:row>194</xdr:row>
                    <xdr:rowOff>939800</xdr:rowOff>
                  </from>
                  <to>
                    <xdr:col>7</xdr:col>
                    <xdr:colOff>469900</xdr:colOff>
                    <xdr:row>194</xdr:row>
                    <xdr:rowOff>1054100</xdr:rowOff>
                  </to>
                </anchor>
              </controlPr>
            </control>
          </mc:Choice>
        </mc:AlternateContent>
        <mc:AlternateContent xmlns:mc="http://schemas.openxmlformats.org/markup-compatibility/2006">
          <mc:Choice Requires="x14">
            <control shapeId="1764" r:id="rId296" name="Check Box 740">
              <controlPr defaultSize="0" autoFill="0" autoLine="0" autoPict="0">
                <anchor moveWithCells="1">
                  <from>
                    <xdr:col>5</xdr:col>
                    <xdr:colOff>152400</xdr:colOff>
                    <xdr:row>173</xdr:row>
                    <xdr:rowOff>139700</xdr:rowOff>
                  </from>
                  <to>
                    <xdr:col>7</xdr:col>
                    <xdr:colOff>609600</xdr:colOff>
                    <xdr:row>173</xdr:row>
                    <xdr:rowOff>241300</xdr:rowOff>
                  </to>
                </anchor>
              </controlPr>
            </control>
          </mc:Choice>
        </mc:AlternateContent>
        <mc:AlternateContent xmlns:mc="http://schemas.openxmlformats.org/markup-compatibility/2006">
          <mc:Choice Requires="x14">
            <control shapeId="1765" r:id="rId297" name="Check Box 741">
              <controlPr defaultSize="0" autoFill="0" autoLine="0" autoPict="0">
                <anchor moveWithCells="1">
                  <from>
                    <xdr:col>5</xdr:col>
                    <xdr:colOff>152400</xdr:colOff>
                    <xdr:row>173</xdr:row>
                    <xdr:rowOff>355600</xdr:rowOff>
                  </from>
                  <to>
                    <xdr:col>7</xdr:col>
                    <xdr:colOff>609600</xdr:colOff>
                    <xdr:row>173</xdr:row>
                    <xdr:rowOff>469900</xdr:rowOff>
                  </to>
                </anchor>
              </controlPr>
            </control>
          </mc:Choice>
        </mc:AlternateContent>
        <mc:AlternateContent xmlns:mc="http://schemas.openxmlformats.org/markup-compatibility/2006">
          <mc:Choice Requires="x14">
            <control shapeId="1766" r:id="rId298" name="Check Box 742">
              <controlPr defaultSize="0" autoFill="0" autoLine="0" autoPict="0">
                <anchor moveWithCells="1">
                  <from>
                    <xdr:col>5</xdr:col>
                    <xdr:colOff>152400</xdr:colOff>
                    <xdr:row>173</xdr:row>
                    <xdr:rowOff>571500</xdr:rowOff>
                  </from>
                  <to>
                    <xdr:col>7</xdr:col>
                    <xdr:colOff>609600</xdr:colOff>
                    <xdr:row>173</xdr:row>
                    <xdr:rowOff>685800</xdr:rowOff>
                  </to>
                </anchor>
              </controlPr>
            </control>
          </mc:Choice>
        </mc:AlternateContent>
        <mc:AlternateContent xmlns:mc="http://schemas.openxmlformats.org/markup-compatibility/2006">
          <mc:Choice Requires="x14">
            <control shapeId="1767" r:id="rId299" name="Check Box 743">
              <controlPr defaultSize="0" autoFill="0" autoLine="0" autoPict="0">
                <anchor moveWithCells="1">
                  <from>
                    <xdr:col>5</xdr:col>
                    <xdr:colOff>152400</xdr:colOff>
                    <xdr:row>173</xdr:row>
                    <xdr:rowOff>787400</xdr:rowOff>
                  </from>
                  <to>
                    <xdr:col>7</xdr:col>
                    <xdr:colOff>609600</xdr:colOff>
                    <xdr:row>173</xdr:row>
                    <xdr:rowOff>901700</xdr:rowOff>
                  </to>
                </anchor>
              </controlPr>
            </control>
          </mc:Choice>
        </mc:AlternateContent>
        <mc:AlternateContent xmlns:mc="http://schemas.openxmlformats.org/markup-compatibility/2006">
          <mc:Choice Requires="x14">
            <control shapeId="1768" r:id="rId300" name="Check Box 744">
              <controlPr defaultSize="0" autoFill="0" autoLine="0" autoPict="0">
                <anchor moveWithCells="1">
                  <from>
                    <xdr:col>5</xdr:col>
                    <xdr:colOff>165100</xdr:colOff>
                    <xdr:row>173</xdr:row>
                    <xdr:rowOff>1016000</xdr:rowOff>
                  </from>
                  <to>
                    <xdr:col>7</xdr:col>
                    <xdr:colOff>596900</xdr:colOff>
                    <xdr:row>173</xdr:row>
                    <xdr:rowOff>1117600</xdr:rowOff>
                  </to>
                </anchor>
              </controlPr>
            </control>
          </mc:Choice>
        </mc:AlternateContent>
        <mc:AlternateContent xmlns:mc="http://schemas.openxmlformats.org/markup-compatibility/2006">
          <mc:Choice Requires="x14">
            <control shapeId="1769" r:id="rId301" name="Check Box 745">
              <controlPr defaultSize="0" autoFill="0" autoLine="0" autoPict="0">
                <anchor moveWithCells="1">
                  <from>
                    <xdr:col>5</xdr:col>
                    <xdr:colOff>152400</xdr:colOff>
                    <xdr:row>174</xdr:row>
                    <xdr:rowOff>139700</xdr:rowOff>
                  </from>
                  <to>
                    <xdr:col>7</xdr:col>
                    <xdr:colOff>609600</xdr:colOff>
                    <xdr:row>174</xdr:row>
                    <xdr:rowOff>241300</xdr:rowOff>
                  </to>
                </anchor>
              </controlPr>
            </control>
          </mc:Choice>
        </mc:AlternateContent>
        <mc:AlternateContent xmlns:mc="http://schemas.openxmlformats.org/markup-compatibility/2006">
          <mc:Choice Requires="x14">
            <control shapeId="1770" r:id="rId302" name="Check Box 746">
              <controlPr defaultSize="0" autoFill="0" autoLine="0" autoPict="0">
                <anchor moveWithCells="1">
                  <from>
                    <xdr:col>5</xdr:col>
                    <xdr:colOff>152400</xdr:colOff>
                    <xdr:row>174</xdr:row>
                    <xdr:rowOff>355600</xdr:rowOff>
                  </from>
                  <to>
                    <xdr:col>7</xdr:col>
                    <xdr:colOff>609600</xdr:colOff>
                    <xdr:row>174</xdr:row>
                    <xdr:rowOff>469900</xdr:rowOff>
                  </to>
                </anchor>
              </controlPr>
            </control>
          </mc:Choice>
        </mc:AlternateContent>
        <mc:AlternateContent xmlns:mc="http://schemas.openxmlformats.org/markup-compatibility/2006">
          <mc:Choice Requires="x14">
            <control shapeId="1771" r:id="rId303" name="Check Box 747">
              <controlPr defaultSize="0" autoFill="0" autoLine="0" autoPict="0">
                <anchor moveWithCells="1">
                  <from>
                    <xdr:col>5</xdr:col>
                    <xdr:colOff>152400</xdr:colOff>
                    <xdr:row>174</xdr:row>
                    <xdr:rowOff>571500</xdr:rowOff>
                  </from>
                  <to>
                    <xdr:col>7</xdr:col>
                    <xdr:colOff>609600</xdr:colOff>
                    <xdr:row>174</xdr:row>
                    <xdr:rowOff>685800</xdr:rowOff>
                  </to>
                </anchor>
              </controlPr>
            </control>
          </mc:Choice>
        </mc:AlternateContent>
        <mc:AlternateContent xmlns:mc="http://schemas.openxmlformats.org/markup-compatibility/2006">
          <mc:Choice Requires="x14">
            <control shapeId="1772" r:id="rId304" name="Check Box 748">
              <controlPr defaultSize="0" autoFill="0" autoLine="0" autoPict="0">
                <anchor moveWithCells="1">
                  <from>
                    <xdr:col>5</xdr:col>
                    <xdr:colOff>152400</xdr:colOff>
                    <xdr:row>174</xdr:row>
                    <xdr:rowOff>787400</xdr:rowOff>
                  </from>
                  <to>
                    <xdr:col>7</xdr:col>
                    <xdr:colOff>609600</xdr:colOff>
                    <xdr:row>174</xdr:row>
                    <xdr:rowOff>901700</xdr:rowOff>
                  </to>
                </anchor>
              </controlPr>
            </control>
          </mc:Choice>
        </mc:AlternateContent>
        <mc:AlternateContent xmlns:mc="http://schemas.openxmlformats.org/markup-compatibility/2006">
          <mc:Choice Requires="x14">
            <control shapeId="1773" r:id="rId305" name="Check Box 749">
              <controlPr defaultSize="0" autoFill="0" autoLine="0" autoPict="0">
                <anchor moveWithCells="1">
                  <from>
                    <xdr:col>5</xdr:col>
                    <xdr:colOff>165100</xdr:colOff>
                    <xdr:row>174</xdr:row>
                    <xdr:rowOff>1016000</xdr:rowOff>
                  </from>
                  <to>
                    <xdr:col>7</xdr:col>
                    <xdr:colOff>596900</xdr:colOff>
                    <xdr:row>174</xdr:row>
                    <xdr:rowOff>1117600</xdr:rowOff>
                  </to>
                </anchor>
              </controlPr>
            </control>
          </mc:Choice>
        </mc:AlternateContent>
        <mc:AlternateContent xmlns:mc="http://schemas.openxmlformats.org/markup-compatibility/2006">
          <mc:Choice Requires="x14">
            <control shapeId="1774" r:id="rId306" name="Check Box 750">
              <controlPr defaultSize="0" autoFill="0" autoLine="0" autoPict="0">
                <anchor moveWithCells="1">
                  <from>
                    <xdr:col>5</xdr:col>
                    <xdr:colOff>152400</xdr:colOff>
                    <xdr:row>175</xdr:row>
                    <xdr:rowOff>139700</xdr:rowOff>
                  </from>
                  <to>
                    <xdr:col>7</xdr:col>
                    <xdr:colOff>609600</xdr:colOff>
                    <xdr:row>175</xdr:row>
                    <xdr:rowOff>241300</xdr:rowOff>
                  </to>
                </anchor>
              </controlPr>
            </control>
          </mc:Choice>
        </mc:AlternateContent>
        <mc:AlternateContent xmlns:mc="http://schemas.openxmlformats.org/markup-compatibility/2006">
          <mc:Choice Requires="x14">
            <control shapeId="1775" r:id="rId307" name="Check Box 751">
              <controlPr defaultSize="0" autoFill="0" autoLine="0" autoPict="0">
                <anchor moveWithCells="1">
                  <from>
                    <xdr:col>5</xdr:col>
                    <xdr:colOff>152400</xdr:colOff>
                    <xdr:row>175</xdr:row>
                    <xdr:rowOff>355600</xdr:rowOff>
                  </from>
                  <to>
                    <xdr:col>7</xdr:col>
                    <xdr:colOff>609600</xdr:colOff>
                    <xdr:row>175</xdr:row>
                    <xdr:rowOff>469900</xdr:rowOff>
                  </to>
                </anchor>
              </controlPr>
            </control>
          </mc:Choice>
        </mc:AlternateContent>
        <mc:AlternateContent xmlns:mc="http://schemas.openxmlformats.org/markup-compatibility/2006">
          <mc:Choice Requires="x14">
            <control shapeId="1776" r:id="rId308" name="Check Box 752">
              <controlPr defaultSize="0" autoFill="0" autoLine="0" autoPict="0">
                <anchor moveWithCells="1">
                  <from>
                    <xdr:col>5</xdr:col>
                    <xdr:colOff>152400</xdr:colOff>
                    <xdr:row>175</xdr:row>
                    <xdr:rowOff>571500</xdr:rowOff>
                  </from>
                  <to>
                    <xdr:col>7</xdr:col>
                    <xdr:colOff>609600</xdr:colOff>
                    <xdr:row>175</xdr:row>
                    <xdr:rowOff>685800</xdr:rowOff>
                  </to>
                </anchor>
              </controlPr>
            </control>
          </mc:Choice>
        </mc:AlternateContent>
        <mc:AlternateContent xmlns:mc="http://schemas.openxmlformats.org/markup-compatibility/2006">
          <mc:Choice Requires="x14">
            <control shapeId="1777" r:id="rId309" name="Check Box 753">
              <controlPr defaultSize="0" autoFill="0" autoLine="0" autoPict="0">
                <anchor moveWithCells="1">
                  <from>
                    <xdr:col>5</xdr:col>
                    <xdr:colOff>152400</xdr:colOff>
                    <xdr:row>175</xdr:row>
                    <xdr:rowOff>787400</xdr:rowOff>
                  </from>
                  <to>
                    <xdr:col>7</xdr:col>
                    <xdr:colOff>609600</xdr:colOff>
                    <xdr:row>175</xdr:row>
                    <xdr:rowOff>901700</xdr:rowOff>
                  </to>
                </anchor>
              </controlPr>
            </control>
          </mc:Choice>
        </mc:AlternateContent>
        <mc:AlternateContent xmlns:mc="http://schemas.openxmlformats.org/markup-compatibility/2006">
          <mc:Choice Requires="x14">
            <control shapeId="1778" r:id="rId310" name="Check Box 754">
              <controlPr defaultSize="0" autoFill="0" autoLine="0" autoPict="0">
                <anchor moveWithCells="1">
                  <from>
                    <xdr:col>5</xdr:col>
                    <xdr:colOff>165100</xdr:colOff>
                    <xdr:row>175</xdr:row>
                    <xdr:rowOff>1016000</xdr:rowOff>
                  </from>
                  <to>
                    <xdr:col>7</xdr:col>
                    <xdr:colOff>596900</xdr:colOff>
                    <xdr:row>175</xdr:row>
                    <xdr:rowOff>1117600</xdr:rowOff>
                  </to>
                </anchor>
              </controlPr>
            </control>
          </mc:Choice>
        </mc:AlternateContent>
        <mc:AlternateContent xmlns:mc="http://schemas.openxmlformats.org/markup-compatibility/2006">
          <mc:Choice Requires="x14">
            <control shapeId="1779" r:id="rId311" name="Check Box 755">
              <controlPr defaultSize="0" autoFill="0" autoLine="0" autoPict="0">
                <anchor moveWithCells="1">
                  <from>
                    <xdr:col>5</xdr:col>
                    <xdr:colOff>152400</xdr:colOff>
                    <xdr:row>176</xdr:row>
                    <xdr:rowOff>139700</xdr:rowOff>
                  </from>
                  <to>
                    <xdr:col>7</xdr:col>
                    <xdr:colOff>609600</xdr:colOff>
                    <xdr:row>176</xdr:row>
                    <xdr:rowOff>241300</xdr:rowOff>
                  </to>
                </anchor>
              </controlPr>
            </control>
          </mc:Choice>
        </mc:AlternateContent>
        <mc:AlternateContent xmlns:mc="http://schemas.openxmlformats.org/markup-compatibility/2006">
          <mc:Choice Requires="x14">
            <control shapeId="1780" r:id="rId312" name="Check Box 756">
              <controlPr defaultSize="0" autoFill="0" autoLine="0" autoPict="0">
                <anchor moveWithCells="1">
                  <from>
                    <xdr:col>5</xdr:col>
                    <xdr:colOff>152400</xdr:colOff>
                    <xdr:row>176</xdr:row>
                    <xdr:rowOff>355600</xdr:rowOff>
                  </from>
                  <to>
                    <xdr:col>7</xdr:col>
                    <xdr:colOff>609600</xdr:colOff>
                    <xdr:row>176</xdr:row>
                    <xdr:rowOff>469900</xdr:rowOff>
                  </to>
                </anchor>
              </controlPr>
            </control>
          </mc:Choice>
        </mc:AlternateContent>
        <mc:AlternateContent xmlns:mc="http://schemas.openxmlformats.org/markup-compatibility/2006">
          <mc:Choice Requires="x14">
            <control shapeId="1781" r:id="rId313" name="Check Box 757">
              <controlPr defaultSize="0" autoFill="0" autoLine="0" autoPict="0">
                <anchor moveWithCells="1">
                  <from>
                    <xdr:col>5</xdr:col>
                    <xdr:colOff>152400</xdr:colOff>
                    <xdr:row>176</xdr:row>
                    <xdr:rowOff>571500</xdr:rowOff>
                  </from>
                  <to>
                    <xdr:col>7</xdr:col>
                    <xdr:colOff>609600</xdr:colOff>
                    <xdr:row>176</xdr:row>
                    <xdr:rowOff>685800</xdr:rowOff>
                  </to>
                </anchor>
              </controlPr>
            </control>
          </mc:Choice>
        </mc:AlternateContent>
        <mc:AlternateContent xmlns:mc="http://schemas.openxmlformats.org/markup-compatibility/2006">
          <mc:Choice Requires="x14">
            <control shapeId="1782" r:id="rId314" name="Check Box 758">
              <controlPr defaultSize="0" autoFill="0" autoLine="0" autoPict="0">
                <anchor moveWithCells="1">
                  <from>
                    <xdr:col>5</xdr:col>
                    <xdr:colOff>152400</xdr:colOff>
                    <xdr:row>176</xdr:row>
                    <xdr:rowOff>787400</xdr:rowOff>
                  </from>
                  <to>
                    <xdr:col>7</xdr:col>
                    <xdr:colOff>609600</xdr:colOff>
                    <xdr:row>176</xdr:row>
                    <xdr:rowOff>901700</xdr:rowOff>
                  </to>
                </anchor>
              </controlPr>
            </control>
          </mc:Choice>
        </mc:AlternateContent>
        <mc:AlternateContent xmlns:mc="http://schemas.openxmlformats.org/markup-compatibility/2006">
          <mc:Choice Requires="x14">
            <control shapeId="1783" r:id="rId315" name="Check Box 759">
              <controlPr defaultSize="0" autoFill="0" autoLine="0" autoPict="0">
                <anchor moveWithCells="1">
                  <from>
                    <xdr:col>5</xdr:col>
                    <xdr:colOff>165100</xdr:colOff>
                    <xdr:row>176</xdr:row>
                    <xdr:rowOff>1016000</xdr:rowOff>
                  </from>
                  <to>
                    <xdr:col>7</xdr:col>
                    <xdr:colOff>596900</xdr:colOff>
                    <xdr:row>176</xdr:row>
                    <xdr:rowOff>1117600</xdr:rowOff>
                  </to>
                </anchor>
              </controlPr>
            </control>
          </mc:Choice>
        </mc:AlternateContent>
        <mc:AlternateContent xmlns:mc="http://schemas.openxmlformats.org/markup-compatibility/2006">
          <mc:Choice Requires="x14">
            <control shapeId="1784" r:id="rId316" name="Check Box 760">
              <controlPr defaultSize="0" autoFill="0" autoLine="0" autoPict="0">
                <anchor moveWithCells="1">
                  <from>
                    <xdr:col>5</xdr:col>
                    <xdr:colOff>152400</xdr:colOff>
                    <xdr:row>177</xdr:row>
                    <xdr:rowOff>139700</xdr:rowOff>
                  </from>
                  <to>
                    <xdr:col>7</xdr:col>
                    <xdr:colOff>609600</xdr:colOff>
                    <xdr:row>177</xdr:row>
                    <xdr:rowOff>241300</xdr:rowOff>
                  </to>
                </anchor>
              </controlPr>
            </control>
          </mc:Choice>
        </mc:AlternateContent>
        <mc:AlternateContent xmlns:mc="http://schemas.openxmlformats.org/markup-compatibility/2006">
          <mc:Choice Requires="x14">
            <control shapeId="1785" r:id="rId317" name="Check Box 761">
              <controlPr defaultSize="0" autoFill="0" autoLine="0" autoPict="0">
                <anchor moveWithCells="1">
                  <from>
                    <xdr:col>5</xdr:col>
                    <xdr:colOff>152400</xdr:colOff>
                    <xdr:row>177</xdr:row>
                    <xdr:rowOff>355600</xdr:rowOff>
                  </from>
                  <to>
                    <xdr:col>7</xdr:col>
                    <xdr:colOff>609600</xdr:colOff>
                    <xdr:row>177</xdr:row>
                    <xdr:rowOff>469900</xdr:rowOff>
                  </to>
                </anchor>
              </controlPr>
            </control>
          </mc:Choice>
        </mc:AlternateContent>
        <mc:AlternateContent xmlns:mc="http://schemas.openxmlformats.org/markup-compatibility/2006">
          <mc:Choice Requires="x14">
            <control shapeId="1786" r:id="rId318" name="Check Box 762">
              <controlPr defaultSize="0" autoFill="0" autoLine="0" autoPict="0">
                <anchor moveWithCells="1">
                  <from>
                    <xdr:col>5</xdr:col>
                    <xdr:colOff>152400</xdr:colOff>
                    <xdr:row>177</xdr:row>
                    <xdr:rowOff>571500</xdr:rowOff>
                  </from>
                  <to>
                    <xdr:col>7</xdr:col>
                    <xdr:colOff>609600</xdr:colOff>
                    <xdr:row>177</xdr:row>
                    <xdr:rowOff>685800</xdr:rowOff>
                  </to>
                </anchor>
              </controlPr>
            </control>
          </mc:Choice>
        </mc:AlternateContent>
        <mc:AlternateContent xmlns:mc="http://schemas.openxmlformats.org/markup-compatibility/2006">
          <mc:Choice Requires="x14">
            <control shapeId="1787" r:id="rId319" name="Check Box 763">
              <controlPr defaultSize="0" autoFill="0" autoLine="0" autoPict="0">
                <anchor moveWithCells="1">
                  <from>
                    <xdr:col>5</xdr:col>
                    <xdr:colOff>152400</xdr:colOff>
                    <xdr:row>177</xdr:row>
                    <xdr:rowOff>787400</xdr:rowOff>
                  </from>
                  <to>
                    <xdr:col>7</xdr:col>
                    <xdr:colOff>609600</xdr:colOff>
                    <xdr:row>177</xdr:row>
                    <xdr:rowOff>901700</xdr:rowOff>
                  </to>
                </anchor>
              </controlPr>
            </control>
          </mc:Choice>
        </mc:AlternateContent>
        <mc:AlternateContent xmlns:mc="http://schemas.openxmlformats.org/markup-compatibility/2006">
          <mc:Choice Requires="x14">
            <control shapeId="1788" r:id="rId320" name="Check Box 764">
              <controlPr defaultSize="0" autoFill="0" autoLine="0" autoPict="0">
                <anchor moveWithCells="1">
                  <from>
                    <xdr:col>5</xdr:col>
                    <xdr:colOff>165100</xdr:colOff>
                    <xdr:row>177</xdr:row>
                    <xdr:rowOff>1016000</xdr:rowOff>
                  </from>
                  <to>
                    <xdr:col>7</xdr:col>
                    <xdr:colOff>596900</xdr:colOff>
                    <xdr:row>177</xdr:row>
                    <xdr:rowOff>1117600</xdr:rowOff>
                  </to>
                </anchor>
              </controlPr>
            </control>
          </mc:Choice>
        </mc:AlternateContent>
        <mc:AlternateContent xmlns:mc="http://schemas.openxmlformats.org/markup-compatibility/2006">
          <mc:Choice Requires="x14">
            <control shapeId="1789" r:id="rId321" name="Check Box 765">
              <controlPr defaultSize="0" autoFill="0" autoLine="0" autoPict="0">
                <anchor moveWithCells="1">
                  <from>
                    <xdr:col>5</xdr:col>
                    <xdr:colOff>177800</xdr:colOff>
                    <xdr:row>162</xdr:row>
                    <xdr:rowOff>355600</xdr:rowOff>
                  </from>
                  <to>
                    <xdr:col>7</xdr:col>
                    <xdr:colOff>495300</xdr:colOff>
                    <xdr:row>162</xdr:row>
                    <xdr:rowOff>482600</xdr:rowOff>
                  </to>
                </anchor>
              </controlPr>
            </control>
          </mc:Choice>
        </mc:AlternateContent>
        <mc:AlternateContent xmlns:mc="http://schemas.openxmlformats.org/markup-compatibility/2006">
          <mc:Choice Requires="x14">
            <control shapeId="1790" r:id="rId322" name="Check Box 766">
              <controlPr defaultSize="0" autoFill="0" autoLine="0" autoPict="0">
                <anchor moveWithCells="1">
                  <from>
                    <xdr:col>5</xdr:col>
                    <xdr:colOff>177800</xdr:colOff>
                    <xdr:row>162</xdr:row>
                    <xdr:rowOff>609600</xdr:rowOff>
                  </from>
                  <to>
                    <xdr:col>7</xdr:col>
                    <xdr:colOff>495300</xdr:colOff>
                    <xdr:row>162</xdr:row>
                    <xdr:rowOff>736600</xdr:rowOff>
                  </to>
                </anchor>
              </controlPr>
            </control>
          </mc:Choice>
        </mc:AlternateContent>
        <mc:AlternateContent xmlns:mc="http://schemas.openxmlformats.org/markup-compatibility/2006">
          <mc:Choice Requires="x14">
            <control shapeId="1791" r:id="rId323" name="Check Box 767">
              <controlPr defaultSize="0" autoFill="0" autoLine="0" autoPict="0">
                <anchor moveWithCells="1">
                  <from>
                    <xdr:col>5</xdr:col>
                    <xdr:colOff>177800</xdr:colOff>
                    <xdr:row>162</xdr:row>
                    <xdr:rowOff>863600</xdr:rowOff>
                  </from>
                  <to>
                    <xdr:col>7</xdr:col>
                    <xdr:colOff>495300</xdr:colOff>
                    <xdr:row>162</xdr:row>
                    <xdr:rowOff>977900</xdr:rowOff>
                  </to>
                </anchor>
              </controlPr>
            </control>
          </mc:Choice>
        </mc:AlternateContent>
        <mc:AlternateContent xmlns:mc="http://schemas.openxmlformats.org/markup-compatibility/2006">
          <mc:Choice Requires="x14">
            <control shapeId="1792" r:id="rId324" name="Check Box 768">
              <controlPr defaultSize="0" autoFill="0" autoLine="0" autoPict="0">
                <anchor moveWithCells="1">
                  <from>
                    <xdr:col>5</xdr:col>
                    <xdr:colOff>177800</xdr:colOff>
                    <xdr:row>163</xdr:row>
                    <xdr:rowOff>355600</xdr:rowOff>
                  </from>
                  <to>
                    <xdr:col>7</xdr:col>
                    <xdr:colOff>495300</xdr:colOff>
                    <xdr:row>163</xdr:row>
                    <xdr:rowOff>482600</xdr:rowOff>
                  </to>
                </anchor>
              </controlPr>
            </control>
          </mc:Choice>
        </mc:AlternateContent>
        <mc:AlternateContent xmlns:mc="http://schemas.openxmlformats.org/markup-compatibility/2006">
          <mc:Choice Requires="x14">
            <control shapeId="1793" r:id="rId325" name="Check Box 769">
              <controlPr defaultSize="0" autoFill="0" autoLine="0" autoPict="0">
                <anchor moveWithCells="1">
                  <from>
                    <xdr:col>5</xdr:col>
                    <xdr:colOff>177800</xdr:colOff>
                    <xdr:row>163</xdr:row>
                    <xdr:rowOff>609600</xdr:rowOff>
                  </from>
                  <to>
                    <xdr:col>7</xdr:col>
                    <xdr:colOff>495300</xdr:colOff>
                    <xdr:row>163</xdr:row>
                    <xdr:rowOff>736600</xdr:rowOff>
                  </to>
                </anchor>
              </controlPr>
            </control>
          </mc:Choice>
        </mc:AlternateContent>
        <mc:AlternateContent xmlns:mc="http://schemas.openxmlformats.org/markup-compatibility/2006">
          <mc:Choice Requires="x14">
            <control shapeId="1794" r:id="rId326" name="Check Box 770">
              <controlPr defaultSize="0" autoFill="0" autoLine="0" autoPict="0">
                <anchor moveWithCells="1">
                  <from>
                    <xdr:col>5</xdr:col>
                    <xdr:colOff>177800</xdr:colOff>
                    <xdr:row>163</xdr:row>
                    <xdr:rowOff>863600</xdr:rowOff>
                  </from>
                  <to>
                    <xdr:col>7</xdr:col>
                    <xdr:colOff>495300</xdr:colOff>
                    <xdr:row>163</xdr:row>
                    <xdr:rowOff>977900</xdr:rowOff>
                  </to>
                </anchor>
              </controlPr>
            </control>
          </mc:Choice>
        </mc:AlternateContent>
        <mc:AlternateContent xmlns:mc="http://schemas.openxmlformats.org/markup-compatibility/2006">
          <mc:Choice Requires="x14">
            <control shapeId="1795" r:id="rId327" name="Check Box 771">
              <controlPr defaultSize="0" autoFill="0" autoLine="0" autoPict="0">
                <anchor moveWithCells="1">
                  <from>
                    <xdr:col>5</xdr:col>
                    <xdr:colOff>177800</xdr:colOff>
                    <xdr:row>164</xdr:row>
                    <xdr:rowOff>355600</xdr:rowOff>
                  </from>
                  <to>
                    <xdr:col>7</xdr:col>
                    <xdr:colOff>495300</xdr:colOff>
                    <xdr:row>164</xdr:row>
                    <xdr:rowOff>482600</xdr:rowOff>
                  </to>
                </anchor>
              </controlPr>
            </control>
          </mc:Choice>
        </mc:AlternateContent>
        <mc:AlternateContent xmlns:mc="http://schemas.openxmlformats.org/markup-compatibility/2006">
          <mc:Choice Requires="x14">
            <control shapeId="1796" r:id="rId328" name="Check Box 772">
              <controlPr defaultSize="0" autoFill="0" autoLine="0" autoPict="0">
                <anchor moveWithCells="1">
                  <from>
                    <xdr:col>5</xdr:col>
                    <xdr:colOff>177800</xdr:colOff>
                    <xdr:row>164</xdr:row>
                    <xdr:rowOff>609600</xdr:rowOff>
                  </from>
                  <to>
                    <xdr:col>7</xdr:col>
                    <xdr:colOff>495300</xdr:colOff>
                    <xdr:row>164</xdr:row>
                    <xdr:rowOff>736600</xdr:rowOff>
                  </to>
                </anchor>
              </controlPr>
            </control>
          </mc:Choice>
        </mc:AlternateContent>
        <mc:AlternateContent xmlns:mc="http://schemas.openxmlformats.org/markup-compatibility/2006">
          <mc:Choice Requires="x14">
            <control shapeId="1797" r:id="rId329" name="Check Box 773">
              <controlPr defaultSize="0" autoFill="0" autoLine="0" autoPict="0">
                <anchor moveWithCells="1">
                  <from>
                    <xdr:col>5</xdr:col>
                    <xdr:colOff>177800</xdr:colOff>
                    <xdr:row>164</xdr:row>
                    <xdr:rowOff>863600</xdr:rowOff>
                  </from>
                  <to>
                    <xdr:col>7</xdr:col>
                    <xdr:colOff>495300</xdr:colOff>
                    <xdr:row>164</xdr:row>
                    <xdr:rowOff>977900</xdr:rowOff>
                  </to>
                </anchor>
              </controlPr>
            </control>
          </mc:Choice>
        </mc:AlternateContent>
        <mc:AlternateContent xmlns:mc="http://schemas.openxmlformats.org/markup-compatibility/2006">
          <mc:Choice Requires="x14">
            <control shapeId="1798" r:id="rId330" name="Check Box 774">
              <controlPr defaultSize="0" autoFill="0" autoLine="0" autoPict="0">
                <anchor moveWithCells="1">
                  <from>
                    <xdr:col>5</xdr:col>
                    <xdr:colOff>215900</xdr:colOff>
                    <xdr:row>146</xdr:row>
                    <xdr:rowOff>165100</xdr:rowOff>
                  </from>
                  <to>
                    <xdr:col>7</xdr:col>
                    <xdr:colOff>520700</xdr:colOff>
                    <xdr:row>146</xdr:row>
                    <xdr:rowOff>292100</xdr:rowOff>
                  </to>
                </anchor>
              </controlPr>
            </control>
          </mc:Choice>
        </mc:AlternateContent>
        <mc:AlternateContent xmlns:mc="http://schemas.openxmlformats.org/markup-compatibility/2006">
          <mc:Choice Requires="x14">
            <control shapeId="1799" r:id="rId331" name="Check Box 775">
              <controlPr defaultSize="0" autoFill="0" autoLine="0" autoPict="0">
                <anchor moveWithCells="1">
                  <from>
                    <xdr:col>5</xdr:col>
                    <xdr:colOff>215900</xdr:colOff>
                    <xdr:row>146</xdr:row>
                    <xdr:rowOff>431800</xdr:rowOff>
                  </from>
                  <to>
                    <xdr:col>7</xdr:col>
                    <xdr:colOff>520700</xdr:colOff>
                    <xdr:row>146</xdr:row>
                    <xdr:rowOff>558800</xdr:rowOff>
                  </to>
                </anchor>
              </controlPr>
            </control>
          </mc:Choice>
        </mc:AlternateContent>
        <mc:AlternateContent xmlns:mc="http://schemas.openxmlformats.org/markup-compatibility/2006">
          <mc:Choice Requires="x14">
            <control shapeId="1800" r:id="rId332" name="Check Box 776">
              <controlPr defaultSize="0" autoFill="0" autoLine="0" autoPict="0">
                <anchor moveWithCells="1">
                  <from>
                    <xdr:col>5</xdr:col>
                    <xdr:colOff>215900</xdr:colOff>
                    <xdr:row>146</xdr:row>
                    <xdr:rowOff>698500</xdr:rowOff>
                  </from>
                  <to>
                    <xdr:col>7</xdr:col>
                    <xdr:colOff>520700</xdr:colOff>
                    <xdr:row>146</xdr:row>
                    <xdr:rowOff>812800</xdr:rowOff>
                  </to>
                </anchor>
              </controlPr>
            </control>
          </mc:Choice>
        </mc:AlternateContent>
        <mc:AlternateContent xmlns:mc="http://schemas.openxmlformats.org/markup-compatibility/2006">
          <mc:Choice Requires="x14">
            <control shapeId="1801" r:id="rId333" name="Check Box 777">
              <controlPr defaultSize="0" autoFill="0" autoLine="0" autoPict="0">
                <anchor moveWithCells="1">
                  <from>
                    <xdr:col>5</xdr:col>
                    <xdr:colOff>215900</xdr:colOff>
                    <xdr:row>146</xdr:row>
                    <xdr:rowOff>952500</xdr:rowOff>
                  </from>
                  <to>
                    <xdr:col>7</xdr:col>
                    <xdr:colOff>520700</xdr:colOff>
                    <xdr:row>146</xdr:row>
                    <xdr:rowOff>1079500</xdr:rowOff>
                  </to>
                </anchor>
              </controlPr>
            </control>
          </mc:Choice>
        </mc:AlternateContent>
        <mc:AlternateContent xmlns:mc="http://schemas.openxmlformats.org/markup-compatibility/2006">
          <mc:Choice Requires="x14">
            <control shapeId="1802" r:id="rId334" name="Check Box 778">
              <controlPr defaultSize="0" autoFill="0" autoLine="0" autoPict="0">
                <anchor moveWithCells="1">
                  <from>
                    <xdr:col>5</xdr:col>
                    <xdr:colOff>215900</xdr:colOff>
                    <xdr:row>147</xdr:row>
                    <xdr:rowOff>165100</xdr:rowOff>
                  </from>
                  <to>
                    <xdr:col>7</xdr:col>
                    <xdr:colOff>520700</xdr:colOff>
                    <xdr:row>147</xdr:row>
                    <xdr:rowOff>292100</xdr:rowOff>
                  </to>
                </anchor>
              </controlPr>
            </control>
          </mc:Choice>
        </mc:AlternateContent>
        <mc:AlternateContent xmlns:mc="http://schemas.openxmlformats.org/markup-compatibility/2006">
          <mc:Choice Requires="x14">
            <control shapeId="1803" r:id="rId335" name="Check Box 779">
              <controlPr defaultSize="0" autoFill="0" autoLine="0" autoPict="0">
                <anchor moveWithCells="1">
                  <from>
                    <xdr:col>5</xdr:col>
                    <xdr:colOff>215900</xdr:colOff>
                    <xdr:row>147</xdr:row>
                    <xdr:rowOff>431800</xdr:rowOff>
                  </from>
                  <to>
                    <xdr:col>7</xdr:col>
                    <xdr:colOff>520700</xdr:colOff>
                    <xdr:row>147</xdr:row>
                    <xdr:rowOff>558800</xdr:rowOff>
                  </to>
                </anchor>
              </controlPr>
            </control>
          </mc:Choice>
        </mc:AlternateContent>
        <mc:AlternateContent xmlns:mc="http://schemas.openxmlformats.org/markup-compatibility/2006">
          <mc:Choice Requires="x14">
            <control shapeId="1804" r:id="rId336" name="Check Box 780">
              <controlPr defaultSize="0" autoFill="0" autoLine="0" autoPict="0">
                <anchor moveWithCells="1">
                  <from>
                    <xdr:col>5</xdr:col>
                    <xdr:colOff>215900</xdr:colOff>
                    <xdr:row>147</xdr:row>
                    <xdr:rowOff>698500</xdr:rowOff>
                  </from>
                  <to>
                    <xdr:col>7</xdr:col>
                    <xdr:colOff>520700</xdr:colOff>
                    <xdr:row>147</xdr:row>
                    <xdr:rowOff>812800</xdr:rowOff>
                  </to>
                </anchor>
              </controlPr>
            </control>
          </mc:Choice>
        </mc:AlternateContent>
        <mc:AlternateContent xmlns:mc="http://schemas.openxmlformats.org/markup-compatibility/2006">
          <mc:Choice Requires="x14">
            <control shapeId="1805" r:id="rId337" name="Check Box 781">
              <controlPr defaultSize="0" autoFill="0" autoLine="0" autoPict="0">
                <anchor moveWithCells="1">
                  <from>
                    <xdr:col>5</xdr:col>
                    <xdr:colOff>215900</xdr:colOff>
                    <xdr:row>147</xdr:row>
                    <xdr:rowOff>952500</xdr:rowOff>
                  </from>
                  <to>
                    <xdr:col>7</xdr:col>
                    <xdr:colOff>520700</xdr:colOff>
                    <xdr:row>147</xdr:row>
                    <xdr:rowOff>1079500</xdr:rowOff>
                  </to>
                </anchor>
              </controlPr>
            </control>
          </mc:Choice>
        </mc:AlternateContent>
        <mc:AlternateContent xmlns:mc="http://schemas.openxmlformats.org/markup-compatibility/2006">
          <mc:Choice Requires="x14">
            <control shapeId="1806" r:id="rId338" name="Check Box 782">
              <controlPr defaultSize="0" autoFill="0" autoLine="0" autoPict="0">
                <anchor moveWithCells="1">
                  <from>
                    <xdr:col>5</xdr:col>
                    <xdr:colOff>215900</xdr:colOff>
                    <xdr:row>148</xdr:row>
                    <xdr:rowOff>165100</xdr:rowOff>
                  </from>
                  <to>
                    <xdr:col>7</xdr:col>
                    <xdr:colOff>520700</xdr:colOff>
                    <xdr:row>148</xdr:row>
                    <xdr:rowOff>292100</xdr:rowOff>
                  </to>
                </anchor>
              </controlPr>
            </control>
          </mc:Choice>
        </mc:AlternateContent>
        <mc:AlternateContent xmlns:mc="http://schemas.openxmlformats.org/markup-compatibility/2006">
          <mc:Choice Requires="x14">
            <control shapeId="1807" r:id="rId339" name="Check Box 783">
              <controlPr defaultSize="0" autoFill="0" autoLine="0" autoPict="0">
                <anchor moveWithCells="1">
                  <from>
                    <xdr:col>5</xdr:col>
                    <xdr:colOff>215900</xdr:colOff>
                    <xdr:row>148</xdr:row>
                    <xdr:rowOff>431800</xdr:rowOff>
                  </from>
                  <to>
                    <xdr:col>7</xdr:col>
                    <xdr:colOff>520700</xdr:colOff>
                    <xdr:row>148</xdr:row>
                    <xdr:rowOff>558800</xdr:rowOff>
                  </to>
                </anchor>
              </controlPr>
            </control>
          </mc:Choice>
        </mc:AlternateContent>
        <mc:AlternateContent xmlns:mc="http://schemas.openxmlformats.org/markup-compatibility/2006">
          <mc:Choice Requires="x14">
            <control shapeId="1808" r:id="rId340" name="Check Box 784">
              <controlPr defaultSize="0" autoFill="0" autoLine="0" autoPict="0">
                <anchor moveWithCells="1">
                  <from>
                    <xdr:col>5</xdr:col>
                    <xdr:colOff>215900</xdr:colOff>
                    <xdr:row>148</xdr:row>
                    <xdr:rowOff>698500</xdr:rowOff>
                  </from>
                  <to>
                    <xdr:col>7</xdr:col>
                    <xdr:colOff>520700</xdr:colOff>
                    <xdr:row>148</xdr:row>
                    <xdr:rowOff>812800</xdr:rowOff>
                  </to>
                </anchor>
              </controlPr>
            </control>
          </mc:Choice>
        </mc:AlternateContent>
        <mc:AlternateContent xmlns:mc="http://schemas.openxmlformats.org/markup-compatibility/2006">
          <mc:Choice Requires="x14">
            <control shapeId="1809" r:id="rId341" name="Check Box 785">
              <controlPr defaultSize="0" autoFill="0" autoLine="0" autoPict="0">
                <anchor moveWithCells="1">
                  <from>
                    <xdr:col>5</xdr:col>
                    <xdr:colOff>215900</xdr:colOff>
                    <xdr:row>148</xdr:row>
                    <xdr:rowOff>952500</xdr:rowOff>
                  </from>
                  <to>
                    <xdr:col>7</xdr:col>
                    <xdr:colOff>520700</xdr:colOff>
                    <xdr:row>148</xdr:row>
                    <xdr:rowOff>1079500</xdr:rowOff>
                  </to>
                </anchor>
              </controlPr>
            </control>
          </mc:Choice>
        </mc:AlternateContent>
        <mc:AlternateContent xmlns:mc="http://schemas.openxmlformats.org/markup-compatibility/2006">
          <mc:Choice Requires="x14">
            <control shapeId="1810" r:id="rId342" name="Check Box 786">
              <controlPr defaultSize="0" autoFill="0" autoLine="0" autoPict="0">
                <anchor moveWithCells="1">
                  <from>
                    <xdr:col>5</xdr:col>
                    <xdr:colOff>215900</xdr:colOff>
                    <xdr:row>149</xdr:row>
                    <xdr:rowOff>165100</xdr:rowOff>
                  </from>
                  <to>
                    <xdr:col>7</xdr:col>
                    <xdr:colOff>520700</xdr:colOff>
                    <xdr:row>149</xdr:row>
                    <xdr:rowOff>292100</xdr:rowOff>
                  </to>
                </anchor>
              </controlPr>
            </control>
          </mc:Choice>
        </mc:AlternateContent>
        <mc:AlternateContent xmlns:mc="http://schemas.openxmlformats.org/markup-compatibility/2006">
          <mc:Choice Requires="x14">
            <control shapeId="1811" r:id="rId343" name="Check Box 787">
              <controlPr defaultSize="0" autoFill="0" autoLine="0" autoPict="0">
                <anchor moveWithCells="1">
                  <from>
                    <xdr:col>5</xdr:col>
                    <xdr:colOff>215900</xdr:colOff>
                    <xdr:row>149</xdr:row>
                    <xdr:rowOff>431800</xdr:rowOff>
                  </from>
                  <to>
                    <xdr:col>7</xdr:col>
                    <xdr:colOff>520700</xdr:colOff>
                    <xdr:row>149</xdr:row>
                    <xdr:rowOff>558800</xdr:rowOff>
                  </to>
                </anchor>
              </controlPr>
            </control>
          </mc:Choice>
        </mc:AlternateContent>
        <mc:AlternateContent xmlns:mc="http://schemas.openxmlformats.org/markup-compatibility/2006">
          <mc:Choice Requires="x14">
            <control shapeId="1812" r:id="rId344" name="Check Box 788">
              <controlPr defaultSize="0" autoFill="0" autoLine="0" autoPict="0">
                <anchor moveWithCells="1">
                  <from>
                    <xdr:col>5</xdr:col>
                    <xdr:colOff>215900</xdr:colOff>
                    <xdr:row>149</xdr:row>
                    <xdr:rowOff>698500</xdr:rowOff>
                  </from>
                  <to>
                    <xdr:col>7</xdr:col>
                    <xdr:colOff>520700</xdr:colOff>
                    <xdr:row>149</xdr:row>
                    <xdr:rowOff>812800</xdr:rowOff>
                  </to>
                </anchor>
              </controlPr>
            </control>
          </mc:Choice>
        </mc:AlternateContent>
        <mc:AlternateContent xmlns:mc="http://schemas.openxmlformats.org/markup-compatibility/2006">
          <mc:Choice Requires="x14">
            <control shapeId="1813" r:id="rId345" name="Check Box 789">
              <controlPr defaultSize="0" autoFill="0" autoLine="0" autoPict="0">
                <anchor moveWithCells="1">
                  <from>
                    <xdr:col>5</xdr:col>
                    <xdr:colOff>215900</xdr:colOff>
                    <xdr:row>149</xdr:row>
                    <xdr:rowOff>952500</xdr:rowOff>
                  </from>
                  <to>
                    <xdr:col>7</xdr:col>
                    <xdr:colOff>520700</xdr:colOff>
                    <xdr:row>149</xdr:row>
                    <xdr:rowOff>1079500</xdr:rowOff>
                  </to>
                </anchor>
              </controlPr>
            </control>
          </mc:Choice>
        </mc:AlternateContent>
        <mc:AlternateContent xmlns:mc="http://schemas.openxmlformats.org/markup-compatibility/2006">
          <mc:Choice Requires="x14">
            <control shapeId="1814" r:id="rId346" name="Check Box 790">
              <controlPr defaultSize="0" autoFill="0" autoLine="0" autoPict="0">
                <anchor moveWithCells="1">
                  <from>
                    <xdr:col>5</xdr:col>
                    <xdr:colOff>215900</xdr:colOff>
                    <xdr:row>150</xdr:row>
                    <xdr:rowOff>165100</xdr:rowOff>
                  </from>
                  <to>
                    <xdr:col>7</xdr:col>
                    <xdr:colOff>520700</xdr:colOff>
                    <xdr:row>150</xdr:row>
                    <xdr:rowOff>292100</xdr:rowOff>
                  </to>
                </anchor>
              </controlPr>
            </control>
          </mc:Choice>
        </mc:AlternateContent>
        <mc:AlternateContent xmlns:mc="http://schemas.openxmlformats.org/markup-compatibility/2006">
          <mc:Choice Requires="x14">
            <control shapeId="1815" r:id="rId347" name="Check Box 791">
              <controlPr defaultSize="0" autoFill="0" autoLine="0" autoPict="0">
                <anchor moveWithCells="1">
                  <from>
                    <xdr:col>5</xdr:col>
                    <xdr:colOff>215900</xdr:colOff>
                    <xdr:row>150</xdr:row>
                    <xdr:rowOff>431800</xdr:rowOff>
                  </from>
                  <to>
                    <xdr:col>7</xdr:col>
                    <xdr:colOff>520700</xdr:colOff>
                    <xdr:row>150</xdr:row>
                    <xdr:rowOff>558800</xdr:rowOff>
                  </to>
                </anchor>
              </controlPr>
            </control>
          </mc:Choice>
        </mc:AlternateContent>
        <mc:AlternateContent xmlns:mc="http://schemas.openxmlformats.org/markup-compatibility/2006">
          <mc:Choice Requires="x14">
            <control shapeId="1816" r:id="rId348" name="Check Box 792">
              <controlPr defaultSize="0" autoFill="0" autoLine="0" autoPict="0">
                <anchor moveWithCells="1">
                  <from>
                    <xdr:col>5</xdr:col>
                    <xdr:colOff>215900</xdr:colOff>
                    <xdr:row>150</xdr:row>
                    <xdr:rowOff>698500</xdr:rowOff>
                  </from>
                  <to>
                    <xdr:col>7</xdr:col>
                    <xdr:colOff>520700</xdr:colOff>
                    <xdr:row>150</xdr:row>
                    <xdr:rowOff>812800</xdr:rowOff>
                  </to>
                </anchor>
              </controlPr>
            </control>
          </mc:Choice>
        </mc:AlternateContent>
        <mc:AlternateContent xmlns:mc="http://schemas.openxmlformats.org/markup-compatibility/2006">
          <mc:Choice Requires="x14">
            <control shapeId="1817" r:id="rId349" name="Check Box 793">
              <controlPr defaultSize="0" autoFill="0" autoLine="0" autoPict="0">
                <anchor moveWithCells="1">
                  <from>
                    <xdr:col>5</xdr:col>
                    <xdr:colOff>215900</xdr:colOff>
                    <xdr:row>150</xdr:row>
                    <xdr:rowOff>952500</xdr:rowOff>
                  </from>
                  <to>
                    <xdr:col>7</xdr:col>
                    <xdr:colOff>520700</xdr:colOff>
                    <xdr:row>150</xdr:row>
                    <xdr:rowOff>1079500</xdr:rowOff>
                  </to>
                </anchor>
              </controlPr>
            </control>
          </mc:Choice>
        </mc:AlternateContent>
        <mc:AlternateContent xmlns:mc="http://schemas.openxmlformats.org/markup-compatibility/2006">
          <mc:Choice Requires="x14">
            <control shapeId="1818" r:id="rId350" name="Check Box 794">
              <controlPr defaultSize="0" autoFill="0" autoLine="0" autoPict="0">
                <anchor moveWithCells="1">
                  <from>
                    <xdr:col>5</xdr:col>
                    <xdr:colOff>177800</xdr:colOff>
                    <xdr:row>129</xdr:row>
                    <xdr:rowOff>177800</xdr:rowOff>
                  </from>
                  <to>
                    <xdr:col>7</xdr:col>
                    <xdr:colOff>482600</xdr:colOff>
                    <xdr:row>129</xdr:row>
                    <xdr:rowOff>292100</xdr:rowOff>
                  </to>
                </anchor>
              </controlPr>
            </control>
          </mc:Choice>
        </mc:AlternateContent>
        <mc:AlternateContent xmlns:mc="http://schemas.openxmlformats.org/markup-compatibility/2006">
          <mc:Choice Requires="x14">
            <control shapeId="1819" r:id="rId351" name="Check Box 795">
              <controlPr defaultSize="0" autoFill="0" autoLine="0" autoPict="0">
                <anchor moveWithCells="1">
                  <from>
                    <xdr:col>5</xdr:col>
                    <xdr:colOff>177800</xdr:colOff>
                    <xdr:row>129</xdr:row>
                    <xdr:rowOff>419100</xdr:rowOff>
                  </from>
                  <to>
                    <xdr:col>7</xdr:col>
                    <xdr:colOff>482600</xdr:colOff>
                    <xdr:row>129</xdr:row>
                    <xdr:rowOff>546100</xdr:rowOff>
                  </to>
                </anchor>
              </controlPr>
            </control>
          </mc:Choice>
        </mc:AlternateContent>
        <mc:AlternateContent xmlns:mc="http://schemas.openxmlformats.org/markup-compatibility/2006">
          <mc:Choice Requires="x14">
            <control shapeId="1820" r:id="rId352" name="Check Box 796">
              <controlPr defaultSize="0" autoFill="0" autoLine="0" autoPict="0">
                <anchor moveWithCells="1">
                  <from>
                    <xdr:col>5</xdr:col>
                    <xdr:colOff>177800</xdr:colOff>
                    <xdr:row>129</xdr:row>
                    <xdr:rowOff>673100</xdr:rowOff>
                  </from>
                  <to>
                    <xdr:col>7</xdr:col>
                    <xdr:colOff>482600</xdr:colOff>
                    <xdr:row>129</xdr:row>
                    <xdr:rowOff>800100</xdr:rowOff>
                  </to>
                </anchor>
              </controlPr>
            </control>
          </mc:Choice>
        </mc:AlternateContent>
        <mc:AlternateContent xmlns:mc="http://schemas.openxmlformats.org/markup-compatibility/2006">
          <mc:Choice Requires="x14">
            <control shapeId="1821" r:id="rId353" name="Check Box 797">
              <controlPr defaultSize="0" autoFill="0" autoLine="0" autoPict="0">
                <anchor moveWithCells="1">
                  <from>
                    <xdr:col>5</xdr:col>
                    <xdr:colOff>177800</xdr:colOff>
                    <xdr:row>129</xdr:row>
                    <xdr:rowOff>927100</xdr:rowOff>
                  </from>
                  <to>
                    <xdr:col>7</xdr:col>
                    <xdr:colOff>482600</xdr:colOff>
                    <xdr:row>129</xdr:row>
                    <xdr:rowOff>1054100</xdr:rowOff>
                  </to>
                </anchor>
              </controlPr>
            </control>
          </mc:Choice>
        </mc:AlternateContent>
        <mc:AlternateContent xmlns:mc="http://schemas.openxmlformats.org/markup-compatibility/2006">
          <mc:Choice Requires="x14">
            <control shapeId="1822" r:id="rId354" name="Check Box 798">
              <controlPr defaultSize="0" autoFill="0" autoLine="0" autoPict="0">
                <anchor moveWithCells="1">
                  <from>
                    <xdr:col>5</xdr:col>
                    <xdr:colOff>177800</xdr:colOff>
                    <xdr:row>130</xdr:row>
                    <xdr:rowOff>177800</xdr:rowOff>
                  </from>
                  <to>
                    <xdr:col>7</xdr:col>
                    <xdr:colOff>482600</xdr:colOff>
                    <xdr:row>130</xdr:row>
                    <xdr:rowOff>292100</xdr:rowOff>
                  </to>
                </anchor>
              </controlPr>
            </control>
          </mc:Choice>
        </mc:AlternateContent>
        <mc:AlternateContent xmlns:mc="http://schemas.openxmlformats.org/markup-compatibility/2006">
          <mc:Choice Requires="x14">
            <control shapeId="1823" r:id="rId355" name="Check Box 799">
              <controlPr defaultSize="0" autoFill="0" autoLine="0" autoPict="0">
                <anchor moveWithCells="1">
                  <from>
                    <xdr:col>5</xdr:col>
                    <xdr:colOff>177800</xdr:colOff>
                    <xdr:row>130</xdr:row>
                    <xdr:rowOff>419100</xdr:rowOff>
                  </from>
                  <to>
                    <xdr:col>7</xdr:col>
                    <xdr:colOff>482600</xdr:colOff>
                    <xdr:row>130</xdr:row>
                    <xdr:rowOff>546100</xdr:rowOff>
                  </to>
                </anchor>
              </controlPr>
            </control>
          </mc:Choice>
        </mc:AlternateContent>
        <mc:AlternateContent xmlns:mc="http://schemas.openxmlformats.org/markup-compatibility/2006">
          <mc:Choice Requires="x14">
            <control shapeId="1824" r:id="rId356" name="Check Box 800">
              <controlPr defaultSize="0" autoFill="0" autoLine="0" autoPict="0">
                <anchor moveWithCells="1">
                  <from>
                    <xdr:col>5</xdr:col>
                    <xdr:colOff>177800</xdr:colOff>
                    <xdr:row>130</xdr:row>
                    <xdr:rowOff>673100</xdr:rowOff>
                  </from>
                  <to>
                    <xdr:col>7</xdr:col>
                    <xdr:colOff>482600</xdr:colOff>
                    <xdr:row>130</xdr:row>
                    <xdr:rowOff>800100</xdr:rowOff>
                  </to>
                </anchor>
              </controlPr>
            </control>
          </mc:Choice>
        </mc:AlternateContent>
        <mc:AlternateContent xmlns:mc="http://schemas.openxmlformats.org/markup-compatibility/2006">
          <mc:Choice Requires="x14">
            <control shapeId="1825" r:id="rId357" name="Check Box 801">
              <controlPr defaultSize="0" autoFill="0" autoLine="0" autoPict="0">
                <anchor moveWithCells="1">
                  <from>
                    <xdr:col>5</xdr:col>
                    <xdr:colOff>177800</xdr:colOff>
                    <xdr:row>130</xdr:row>
                    <xdr:rowOff>927100</xdr:rowOff>
                  </from>
                  <to>
                    <xdr:col>7</xdr:col>
                    <xdr:colOff>482600</xdr:colOff>
                    <xdr:row>130</xdr:row>
                    <xdr:rowOff>1054100</xdr:rowOff>
                  </to>
                </anchor>
              </controlPr>
            </control>
          </mc:Choice>
        </mc:AlternateContent>
        <mc:AlternateContent xmlns:mc="http://schemas.openxmlformats.org/markup-compatibility/2006">
          <mc:Choice Requires="x14">
            <control shapeId="1826" r:id="rId358" name="Check Box 802">
              <controlPr defaultSize="0" autoFill="0" autoLine="0" autoPict="0">
                <anchor moveWithCells="1">
                  <from>
                    <xdr:col>5</xdr:col>
                    <xdr:colOff>177800</xdr:colOff>
                    <xdr:row>131</xdr:row>
                    <xdr:rowOff>177800</xdr:rowOff>
                  </from>
                  <to>
                    <xdr:col>7</xdr:col>
                    <xdr:colOff>482600</xdr:colOff>
                    <xdr:row>131</xdr:row>
                    <xdr:rowOff>292100</xdr:rowOff>
                  </to>
                </anchor>
              </controlPr>
            </control>
          </mc:Choice>
        </mc:AlternateContent>
        <mc:AlternateContent xmlns:mc="http://schemas.openxmlformats.org/markup-compatibility/2006">
          <mc:Choice Requires="x14">
            <control shapeId="1827" r:id="rId359" name="Check Box 803">
              <controlPr defaultSize="0" autoFill="0" autoLine="0" autoPict="0">
                <anchor moveWithCells="1">
                  <from>
                    <xdr:col>5</xdr:col>
                    <xdr:colOff>177800</xdr:colOff>
                    <xdr:row>131</xdr:row>
                    <xdr:rowOff>419100</xdr:rowOff>
                  </from>
                  <to>
                    <xdr:col>7</xdr:col>
                    <xdr:colOff>482600</xdr:colOff>
                    <xdr:row>131</xdr:row>
                    <xdr:rowOff>546100</xdr:rowOff>
                  </to>
                </anchor>
              </controlPr>
            </control>
          </mc:Choice>
        </mc:AlternateContent>
        <mc:AlternateContent xmlns:mc="http://schemas.openxmlformats.org/markup-compatibility/2006">
          <mc:Choice Requires="x14">
            <control shapeId="1828" r:id="rId360" name="Check Box 804">
              <controlPr defaultSize="0" autoFill="0" autoLine="0" autoPict="0">
                <anchor moveWithCells="1">
                  <from>
                    <xdr:col>5</xdr:col>
                    <xdr:colOff>177800</xdr:colOff>
                    <xdr:row>131</xdr:row>
                    <xdr:rowOff>673100</xdr:rowOff>
                  </from>
                  <to>
                    <xdr:col>7</xdr:col>
                    <xdr:colOff>482600</xdr:colOff>
                    <xdr:row>131</xdr:row>
                    <xdr:rowOff>800100</xdr:rowOff>
                  </to>
                </anchor>
              </controlPr>
            </control>
          </mc:Choice>
        </mc:AlternateContent>
        <mc:AlternateContent xmlns:mc="http://schemas.openxmlformats.org/markup-compatibility/2006">
          <mc:Choice Requires="x14">
            <control shapeId="1829" r:id="rId361" name="Check Box 805">
              <controlPr defaultSize="0" autoFill="0" autoLine="0" autoPict="0">
                <anchor moveWithCells="1">
                  <from>
                    <xdr:col>5</xdr:col>
                    <xdr:colOff>177800</xdr:colOff>
                    <xdr:row>131</xdr:row>
                    <xdr:rowOff>927100</xdr:rowOff>
                  </from>
                  <to>
                    <xdr:col>7</xdr:col>
                    <xdr:colOff>482600</xdr:colOff>
                    <xdr:row>131</xdr:row>
                    <xdr:rowOff>1054100</xdr:rowOff>
                  </to>
                </anchor>
              </controlPr>
            </control>
          </mc:Choice>
        </mc:AlternateContent>
        <mc:AlternateContent xmlns:mc="http://schemas.openxmlformats.org/markup-compatibility/2006">
          <mc:Choice Requires="x14">
            <control shapeId="1830" r:id="rId362" name="Check Box 806">
              <controlPr defaultSize="0" autoFill="0" autoLine="0" autoPict="0">
                <anchor moveWithCells="1">
                  <from>
                    <xdr:col>5</xdr:col>
                    <xdr:colOff>177800</xdr:colOff>
                    <xdr:row>132</xdr:row>
                    <xdr:rowOff>177800</xdr:rowOff>
                  </from>
                  <to>
                    <xdr:col>7</xdr:col>
                    <xdr:colOff>482600</xdr:colOff>
                    <xdr:row>132</xdr:row>
                    <xdr:rowOff>292100</xdr:rowOff>
                  </to>
                </anchor>
              </controlPr>
            </control>
          </mc:Choice>
        </mc:AlternateContent>
        <mc:AlternateContent xmlns:mc="http://schemas.openxmlformats.org/markup-compatibility/2006">
          <mc:Choice Requires="x14">
            <control shapeId="1831" r:id="rId363" name="Check Box 807">
              <controlPr defaultSize="0" autoFill="0" autoLine="0" autoPict="0">
                <anchor moveWithCells="1">
                  <from>
                    <xdr:col>5</xdr:col>
                    <xdr:colOff>177800</xdr:colOff>
                    <xdr:row>132</xdr:row>
                    <xdr:rowOff>419100</xdr:rowOff>
                  </from>
                  <to>
                    <xdr:col>7</xdr:col>
                    <xdr:colOff>482600</xdr:colOff>
                    <xdr:row>132</xdr:row>
                    <xdr:rowOff>546100</xdr:rowOff>
                  </to>
                </anchor>
              </controlPr>
            </control>
          </mc:Choice>
        </mc:AlternateContent>
        <mc:AlternateContent xmlns:mc="http://schemas.openxmlformats.org/markup-compatibility/2006">
          <mc:Choice Requires="x14">
            <control shapeId="1832" r:id="rId364" name="Check Box 808">
              <controlPr defaultSize="0" autoFill="0" autoLine="0" autoPict="0">
                <anchor moveWithCells="1">
                  <from>
                    <xdr:col>5</xdr:col>
                    <xdr:colOff>177800</xdr:colOff>
                    <xdr:row>132</xdr:row>
                    <xdr:rowOff>673100</xdr:rowOff>
                  </from>
                  <to>
                    <xdr:col>7</xdr:col>
                    <xdr:colOff>482600</xdr:colOff>
                    <xdr:row>132</xdr:row>
                    <xdr:rowOff>800100</xdr:rowOff>
                  </to>
                </anchor>
              </controlPr>
            </control>
          </mc:Choice>
        </mc:AlternateContent>
        <mc:AlternateContent xmlns:mc="http://schemas.openxmlformats.org/markup-compatibility/2006">
          <mc:Choice Requires="x14">
            <control shapeId="1833" r:id="rId365" name="Check Box 809">
              <controlPr defaultSize="0" autoFill="0" autoLine="0" autoPict="0">
                <anchor moveWithCells="1">
                  <from>
                    <xdr:col>5</xdr:col>
                    <xdr:colOff>177800</xdr:colOff>
                    <xdr:row>132</xdr:row>
                    <xdr:rowOff>927100</xdr:rowOff>
                  </from>
                  <to>
                    <xdr:col>7</xdr:col>
                    <xdr:colOff>482600</xdr:colOff>
                    <xdr:row>132</xdr:row>
                    <xdr:rowOff>1054100</xdr:rowOff>
                  </to>
                </anchor>
              </controlPr>
            </control>
          </mc:Choice>
        </mc:AlternateContent>
        <mc:AlternateContent xmlns:mc="http://schemas.openxmlformats.org/markup-compatibility/2006">
          <mc:Choice Requires="x14">
            <control shapeId="1834" r:id="rId366" name="Check Box 810">
              <controlPr defaultSize="0" autoFill="0" autoLine="0" autoPict="0">
                <anchor moveWithCells="1">
                  <from>
                    <xdr:col>5</xdr:col>
                    <xdr:colOff>177800</xdr:colOff>
                    <xdr:row>133</xdr:row>
                    <xdr:rowOff>177800</xdr:rowOff>
                  </from>
                  <to>
                    <xdr:col>7</xdr:col>
                    <xdr:colOff>482600</xdr:colOff>
                    <xdr:row>133</xdr:row>
                    <xdr:rowOff>292100</xdr:rowOff>
                  </to>
                </anchor>
              </controlPr>
            </control>
          </mc:Choice>
        </mc:AlternateContent>
        <mc:AlternateContent xmlns:mc="http://schemas.openxmlformats.org/markup-compatibility/2006">
          <mc:Choice Requires="x14">
            <control shapeId="1835" r:id="rId367" name="Check Box 811">
              <controlPr defaultSize="0" autoFill="0" autoLine="0" autoPict="0">
                <anchor moveWithCells="1">
                  <from>
                    <xdr:col>5</xdr:col>
                    <xdr:colOff>177800</xdr:colOff>
                    <xdr:row>133</xdr:row>
                    <xdr:rowOff>419100</xdr:rowOff>
                  </from>
                  <to>
                    <xdr:col>7</xdr:col>
                    <xdr:colOff>482600</xdr:colOff>
                    <xdr:row>133</xdr:row>
                    <xdr:rowOff>546100</xdr:rowOff>
                  </to>
                </anchor>
              </controlPr>
            </control>
          </mc:Choice>
        </mc:AlternateContent>
        <mc:AlternateContent xmlns:mc="http://schemas.openxmlformats.org/markup-compatibility/2006">
          <mc:Choice Requires="x14">
            <control shapeId="1836" r:id="rId368" name="Check Box 812">
              <controlPr defaultSize="0" autoFill="0" autoLine="0" autoPict="0">
                <anchor moveWithCells="1">
                  <from>
                    <xdr:col>5</xdr:col>
                    <xdr:colOff>177800</xdr:colOff>
                    <xdr:row>133</xdr:row>
                    <xdr:rowOff>673100</xdr:rowOff>
                  </from>
                  <to>
                    <xdr:col>7</xdr:col>
                    <xdr:colOff>482600</xdr:colOff>
                    <xdr:row>133</xdr:row>
                    <xdr:rowOff>800100</xdr:rowOff>
                  </to>
                </anchor>
              </controlPr>
            </control>
          </mc:Choice>
        </mc:AlternateContent>
        <mc:AlternateContent xmlns:mc="http://schemas.openxmlformats.org/markup-compatibility/2006">
          <mc:Choice Requires="x14">
            <control shapeId="1837" r:id="rId369" name="Check Box 813">
              <controlPr defaultSize="0" autoFill="0" autoLine="0" autoPict="0">
                <anchor moveWithCells="1">
                  <from>
                    <xdr:col>5</xdr:col>
                    <xdr:colOff>177800</xdr:colOff>
                    <xdr:row>133</xdr:row>
                    <xdr:rowOff>927100</xdr:rowOff>
                  </from>
                  <to>
                    <xdr:col>7</xdr:col>
                    <xdr:colOff>482600</xdr:colOff>
                    <xdr:row>133</xdr:row>
                    <xdr:rowOff>1054100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8" id="{7E3CD1B8-7FCD-42DC-8940-8835A78AFBAB}">
            <xm:f>'Company Information'!$G$29="No"</xm:f>
            <x14:dxf>
              <font>
                <color theme="1" tint="0.24994659260841701"/>
              </font>
              <fill>
                <patternFill>
                  <bgColor theme="0" tint="-0.24994659260841701"/>
                </patternFill>
              </fill>
            </x14:dxf>
          </x14:cfRule>
          <xm:sqref>A38:XFD39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XFB81"/>
  <sheetViews>
    <sheetView zoomScale="80" zoomScaleNormal="80" workbookViewId="0">
      <selection activeCell="F18" sqref="F18"/>
    </sheetView>
  </sheetViews>
  <sheetFormatPr baseColWidth="10" defaultColWidth="10.6640625" defaultRowHeight="15" customHeight="1" zeroHeight="1"/>
  <cols>
    <col min="1" max="1" width="5.6640625" customWidth="1"/>
    <col min="2" max="9" width="10.6640625" customWidth="1"/>
    <col min="10" max="10" width="25.6640625" customWidth="1"/>
    <col min="11" max="14" width="10.6640625" customWidth="1"/>
    <col min="15" max="15" width="25.6640625" customWidth="1"/>
    <col min="16" max="18" width="10.6640625" customWidth="1"/>
    <col min="19" max="19" width="25.6640625" customWidth="1"/>
    <col min="20" max="28" width="10.6640625" customWidth="1"/>
    <col min="29" max="29" width="5.6640625" style="132" customWidth="1"/>
    <col min="30" max="30" width="10.6640625" hidden="1" customWidth="1"/>
    <col min="31" max="31" width="5.6640625" hidden="1" customWidth="1"/>
    <col min="32" max="33" width="10.6640625" hidden="1" customWidth="1"/>
    <col min="34" max="34" width="142.1640625" hidden="1" customWidth="1"/>
    <col min="35" max="35" width="0" hidden="1" customWidth="1"/>
    <col min="36" max="36" width="82.5" hidden="1" customWidth="1"/>
    <col min="37" max="16382" width="0" hidden="1" customWidth="1"/>
    <col min="16383" max="16384" width="10.6640625" hidden="1" customWidth="1"/>
  </cols>
  <sheetData>
    <row r="1" spans="1:31" s="322" customFormat="1" ht="15" customHeight="1">
      <c r="A1" s="328"/>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row>
    <row r="2" spans="1:31" s="322" customFormat="1" ht="15" customHeight="1">
      <c r="A2" s="328"/>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row>
    <row r="3" spans="1:31" s="322" customFormat="1" ht="15" customHeight="1">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row>
    <row r="4" spans="1:31" s="322" customFormat="1" ht="15" customHeight="1">
      <c r="A4" s="328"/>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row>
    <row r="5" spans="1:31" s="322" customFormat="1" ht="15"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row>
    <row r="6" spans="1:31" s="322" customFormat="1" ht="15" customHeight="1">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row>
    <row r="7" spans="1:31" s="322" customFormat="1" ht="15" customHeight="1">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s="322" customFormat="1" ht="15" customHeight="1">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22" customFormat="1" ht="15" customHeight="1">
      <c r="A9" s="328"/>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row>
    <row r="10" spans="1:31" s="322" customFormat="1" ht="15" customHeight="1">
      <c r="A10" s="328"/>
      <c r="B10" s="328"/>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row>
    <row r="11" spans="1:31" s="323" customFormat="1" ht="24.75" customHeight="1">
      <c r="A11" s="354" t="s">
        <v>447</v>
      </c>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row>
    <row r="12" spans="1:31" s="2" customFormat="1" ht="24.75" customHeight="1" thickBot="1">
      <c r="A12" s="359" t="s">
        <v>448</v>
      </c>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row>
    <row r="13" spans="1:31" s="28" customFormat="1" ht="99" customHeight="1">
      <c r="A13" s="96"/>
      <c r="B13" s="699" t="s">
        <v>1164</v>
      </c>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131"/>
      <c r="AD13" s="130"/>
      <c r="AE13" s="96"/>
    </row>
    <row r="14" spans="1:31" s="28" customFormat="1" ht="99" customHeight="1">
      <c r="A14" s="96"/>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132"/>
      <c r="AD14"/>
      <c r="AE14" s="96"/>
    </row>
    <row r="15" spans="1:31" s="28" customFormat="1" ht="99" customHeight="1">
      <c r="A15" s="96"/>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132"/>
      <c r="AD15"/>
      <c r="AE15" s="96"/>
    </row>
    <row r="16" spans="1:31" s="28" customFormat="1" ht="99" customHeight="1">
      <c r="A16" s="96"/>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132"/>
      <c r="AD16"/>
      <c r="AE16" s="96"/>
    </row>
    <row r="17" spans="1:42" s="29" customFormat="1" ht="75" customHeight="1">
      <c r="A17" s="127"/>
      <c r="B17" s="124" t="s">
        <v>449</v>
      </c>
      <c r="C17" s="692" t="s">
        <v>450</v>
      </c>
      <c r="D17" s="692"/>
      <c r="E17" s="692"/>
      <c r="F17" s="124" t="s">
        <v>451</v>
      </c>
      <c r="G17" s="692" t="s">
        <v>452</v>
      </c>
      <c r="H17" s="692"/>
      <c r="I17" s="692"/>
      <c r="J17" s="124" t="s">
        <v>453</v>
      </c>
      <c r="K17" s="124" t="s">
        <v>454</v>
      </c>
      <c r="L17" s="124" t="s">
        <v>455</v>
      </c>
      <c r="M17" s="124" t="s">
        <v>456</v>
      </c>
      <c r="N17" s="124" t="s">
        <v>457</v>
      </c>
      <c r="O17" s="124" t="s">
        <v>458</v>
      </c>
      <c r="P17" s="124" t="s">
        <v>459</v>
      </c>
      <c r="Q17" s="124" t="s">
        <v>460</v>
      </c>
      <c r="R17" s="124" t="s">
        <v>461</v>
      </c>
      <c r="S17" s="124" t="s">
        <v>462</v>
      </c>
      <c r="T17" s="124" t="s">
        <v>463</v>
      </c>
      <c r="U17" s="124" t="s">
        <v>464</v>
      </c>
      <c r="V17" s="697" t="s">
        <v>465</v>
      </c>
      <c r="W17" s="698"/>
      <c r="X17" s="124" t="s">
        <v>466</v>
      </c>
      <c r="Y17" s="125" t="s">
        <v>467</v>
      </c>
      <c r="Z17" s="124" t="s">
        <v>468</v>
      </c>
      <c r="AA17" s="124" t="s">
        <v>469</v>
      </c>
      <c r="AB17" s="124" t="s">
        <v>470</v>
      </c>
      <c r="AC17" s="97"/>
      <c r="AD17" s="97"/>
      <c r="AE17" s="97"/>
      <c r="AF17" s="97"/>
      <c r="AG17" s="97"/>
      <c r="AH17" s="97"/>
      <c r="AI17" s="97"/>
      <c r="AJ17" s="97"/>
      <c r="AK17" s="97" t="s">
        <v>471</v>
      </c>
      <c r="AL17" s="97"/>
      <c r="AM17" s="97"/>
      <c r="AN17" s="97"/>
      <c r="AO17" s="97"/>
      <c r="AP17" s="97"/>
    </row>
    <row r="18" spans="1:42" ht="150" customHeight="1">
      <c r="A18" s="62"/>
      <c r="B18" s="126" t="str">
        <f>IF(ISBLANK(J18)=FALSE,"NT-"&amp;UPPER(IF(OR(J18="Absolute",J18="Intensity"),LEFT(J18,3),"O"))&amp;"1","")</f>
        <v/>
      </c>
      <c r="C18" s="693"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694"/>
      <c r="E18" s="695"/>
      <c r="F18" s="245"/>
      <c r="G18" s="696"/>
      <c r="H18" s="696"/>
      <c r="I18" s="696"/>
      <c r="J18" s="246"/>
      <c r="K18" s="247"/>
      <c r="L18" s="246"/>
      <c r="M18" s="246"/>
      <c r="N18" s="246"/>
      <c r="O18" s="246"/>
      <c r="P18" s="248"/>
      <c r="Q18" s="248"/>
      <c r="R18" s="248"/>
      <c r="S18" s="249"/>
      <c r="T18" s="247"/>
      <c r="U18" s="247"/>
      <c r="V18" s="682"/>
      <c r="W18" s="683"/>
      <c r="X18" s="246"/>
      <c r="Y18" s="246"/>
      <c r="Z18" s="246"/>
      <c r="AA18" s="250" t="s">
        <v>475</v>
      </c>
      <c r="AB18" s="250"/>
      <c r="AE18" s="62"/>
      <c r="AG18" s="13"/>
      <c r="AH18" t="str">
        <f>IFERROR(_xlfn.XLOOKUP(nt_id,nt_cov_target_id,nt_cov_bio_f),"")</f>
        <v/>
      </c>
      <c r="AK18" t="str">
        <f>IFERROR(" that "&amp;TEXT(K18,"0.0%")&amp;" of its "&amp;IF(J18="Supplier engagement","suppliers","customers")&amp;_xlfn.TEXTAFTER(S18,",")&amp;" covering "&amp;IFERROR(_xlfn.XLOOKUP(nt_id,nt_cov_target_id,nt_cov_s3_cat),"")&amp;", will have science-based targets by "&amp;N18&amp;".","")</f>
        <v/>
      </c>
    </row>
    <row r="19" spans="1:42" ht="150" customHeight="1">
      <c r="A19" s="62"/>
      <c r="B19" s="126" t="str">
        <f>IF(ISBLANK(J19)=FALSE,"NT-"&amp;UPPER(IF(OR(J19="Absolute",J19="Intensity"),LEFT(J19,3),"O"))&amp;IF(OR(J19="Absolute",J19="Intensity"),COUNTIF(J$18:J19,J19),(COUNTIF(J$18:J19,"Renewable electricity")+COUNTIF(J$18:J19,"Supplier engagement")+COUNTIF(J$18:J19,"Customer engagement"))),"")</f>
        <v/>
      </c>
      <c r="C19" s="693" t="str" cm="1">
        <f t="array" ref="C19">_xlfn.IFS(B19="", "",ISNUMBER(SEARCH("SDA",V19))=TRUE, "Consult sector guidance and submit appropriate target wording",INDEX(nt_cov_optional_text,MATCH(B19,nt_cov_back_id,0))="Separation", "To generate target language please separate target covering emissions beyond minimum boundary",B19&lt;&gt;"",info_company_name&amp;" commits"&amp;IF(OR(J19="Absolute",J19="Intensity")," to reduce "&amp;IF(J19="Absolute","absolute ","")&amp;INDEX(nt_cov_text,MATCH(B19,nt_cov_back_id,0))&amp;IF(INDEX(nt_cov_optional_text,MATCH(B19,nt_cov_back_id,0))&lt;&gt;"","scope 3 GHG emissions from "&amp;INDEX(nt_cov_optional_text,MATCH(B19,nt_cov_back_id,0))&amp;" beyond minimum boundary ","")&amp;TEXT(K19,IF(ISNUMBER(SEARCH(",", K19)), "0,00%", "0.00%"))&amp;IF(J19="Intensity"," per "&amp;O19&amp;" ","")&amp;" by "&amp;IF(ghg_year_type="Fiscal","FY","")&amp;N19&amp;" from a "&amp;IF(ghg_year_type="Fiscal","FY","")&amp;L19&amp;" base year.","")&amp;IF(S19="Renewable electricity procurement"," to increase active annual sourcing of renewable electricity from "&amp;TEXT(T19,IF(ISNUMBER(SEARCH(",", T19)), "0,00%", "0.00%"))&amp;" in "&amp;IF(ghg_year_type="Fiscal","FY","")&amp;L19&amp;" to "&amp;TEXT(K19,IF(ISNUMBER(SEARCH(",", K19)), "0,00%", "0.00%"))&amp;" by "&amp;IF(ghg_year_type="Fiscal","FY","")&amp;N19,"")&amp;IF(S19="Renewable electricity continuous procurement"," to continue active annual sourcing of "&amp;TEXT(K19,IF(ISNUMBER(SEARCH(",", K19)), "00,0%", "0.00%"))&amp;" renewable electricity through "&amp;IF(ghg_year_type="Fiscal","FY","")&amp;N19,"")&amp;IF(OR(J19="Supplier engagement",J19="Customer engagement")," that "&amp;TEXT(K19,IF(ISNUMBER(SEARCH(",", K19)), "0,00%", "0.00%"))&amp;" of its "&amp;IF(J19="Supplier engagement","suppliers","customers")&amp;IF(ISNUMBER(FIND(",",S19)),MID(S19,FIND(",",S19)+1,LEN(S19)),"")&amp;" covering "&amp;INDEX(nt_cov_s3_cat,MATCH(B19,nt_cov_back_id,0))&amp;IF(INDEX(nt_cov_optional_text,MATCH(B19,nt_cov_back_id,0))&lt;&gt;"",INDEX(nt_cov_optional_text,MATCH(B19,nt_cov_back_id,0))&amp;" beyond minimum boundary ","")&amp;", will have science-based targets by "&amp;IF(ghg_year_type="Fiscal","FY","")&amp;N19&amp;".","")&amp;INDEX(nt_cov_bio_f,MATCH(B19,nt_cov_back_id,0)))</f>
        <v/>
      </c>
      <c r="D19" s="694"/>
      <c r="E19" s="695"/>
      <c r="F19" s="245"/>
      <c r="G19" s="696"/>
      <c r="H19" s="696"/>
      <c r="I19" s="696"/>
      <c r="J19" s="246"/>
      <c r="K19" s="247"/>
      <c r="L19" s="246"/>
      <c r="M19" s="246"/>
      <c r="N19" s="246"/>
      <c r="O19" s="246"/>
      <c r="P19" s="248"/>
      <c r="Q19" s="248"/>
      <c r="R19" s="248"/>
      <c r="S19" s="249"/>
      <c r="T19" s="247"/>
      <c r="U19" s="247"/>
      <c r="V19" s="682"/>
      <c r="W19" s="683"/>
      <c r="X19" s="246"/>
      <c r="Y19" s="246"/>
      <c r="Z19" s="246"/>
      <c r="AA19" s="250"/>
      <c r="AB19" s="250"/>
      <c r="AE19" s="62"/>
      <c r="AK19" t="str">
        <f t="shared" ref="AK19:AK24" si="0">IFERROR(" that "&amp;TEXT(K19,"0.0%")&amp;" of its "&amp;IF(J19="Supplier engagement","suppliers","customers")&amp;_xlfn.TEXTAFTER(S19,",")&amp;" covering "&amp;IFERROR(_xlfn.XLOOKUP(nt_id,nt_cov_target_id,nt_cov_s3_cat),"")&amp;", will have science-based targets by "&amp;N19&amp;".","")</f>
        <v/>
      </c>
    </row>
    <row r="20" spans="1:42" ht="150" customHeight="1">
      <c r="A20" s="62"/>
      <c r="B20" s="126" t="str">
        <f>IF(ISBLANK(J20)=FALSE,"NT-"&amp;UPPER(IF(OR(J20="Absolute",J20="Intensity"),LEFT(J20,3),"O"))&amp;IF(OR(J20="Absolute",J20="Intensity"),COUNTIF(J$18:J20,J20),(COUNTIF(J$18:J20,"Renewable electricity")+COUNTIF(J$18:J20,"Supplier engagement")+COUNTIF(J$18:J20,"Customer engagement"))),"")</f>
        <v/>
      </c>
      <c r="C20" s="693" t="str" cm="1">
        <f t="array" ref="C20">_xlfn.IFS(B20="", "",ISNUMBER(SEARCH("SDA",V20))=TRUE, "Consult sector guidance and submit appropriate target wording",INDEX(nt_cov_optional_text,MATCH(B20,nt_cov_back_id,0))="Separation", "To generate target language please separate target covering emissions beyond minimum boundary",B20&lt;&gt;"",info_company_name&amp;" commits"&amp;IF(OR(J20="Absolute",J20="Intensity")," to reduce "&amp;IF(J20="Absolute","absolute ","")&amp;INDEX(nt_cov_text,MATCH(B20,nt_cov_back_id,0))&amp;IF(INDEX(nt_cov_optional_text,MATCH(B20,nt_cov_back_id,0))&lt;&gt;"","scope 3 GHG emissions from "&amp;INDEX(nt_cov_optional_text,MATCH(B20,nt_cov_back_id,0))&amp;" beyond minimum boundary ","")&amp;TEXT(K20,IF(ISNUMBER(SEARCH(",", K20)), "0,00%", "0.00%"))&amp;IF(J20="Intensity"," per "&amp;O20&amp;" ","")&amp;" by "&amp;IF(ghg_year_type="Fiscal","FY","")&amp;N20&amp;" from a "&amp;IF(ghg_year_type="Fiscal","FY","")&amp;L20&amp;" base year.","")&amp;IF(S20="Renewable electricity procurement"," to increase active annual sourcing of renewable electricity from "&amp;TEXT(T20,IF(ISNUMBER(SEARCH(",", T20)), "0,00%", "0.00%"))&amp;" in "&amp;IF(ghg_year_type="Fiscal","FY","")&amp;L20&amp;" to "&amp;TEXT(K20,IF(ISNUMBER(SEARCH(",", K20)), "0,00%", "0.00%"))&amp;" by "&amp;IF(ghg_year_type="Fiscal","FY","")&amp;N20,"")&amp;IF(S20="Renewable electricity continuous procurement"," to continue active annual sourcing of "&amp;TEXT(K20,IF(ISNUMBER(SEARCH(",", K20)), "00,0%", "0.00%"))&amp;" renewable electricity through "&amp;IF(ghg_year_type="Fiscal","FY","")&amp;N20,"")&amp;IF(OR(J20="Supplier engagement",J20="Customer engagement")," that "&amp;TEXT(K20,IF(ISNUMBER(SEARCH(",", K20)), "0,00%", "0.00%"))&amp;" of its "&amp;IF(J20="Supplier engagement","suppliers","customers")&amp;IF(ISNUMBER(FIND(",",S20)),MID(S20,FIND(",",S20)+1,LEN(S20)),"")&amp;" covering "&amp;INDEX(nt_cov_s3_cat,MATCH(B20,nt_cov_back_id,0))&amp;IF(INDEX(nt_cov_optional_text,MATCH(B20,nt_cov_back_id,0))&lt;&gt;"",INDEX(nt_cov_optional_text,MATCH(B20,nt_cov_back_id,0))&amp;" beyond minimum boundary ","")&amp;", will have science-based targets by "&amp;IF(ghg_year_type="Fiscal","FY","")&amp;N20&amp;".","")&amp;INDEX(nt_cov_bio_f,MATCH(B20,nt_cov_back_id,0)))</f>
        <v/>
      </c>
      <c r="D20" s="694"/>
      <c r="E20" s="695"/>
      <c r="F20" s="245"/>
      <c r="G20" s="696"/>
      <c r="H20" s="696"/>
      <c r="I20" s="696"/>
      <c r="J20" s="246"/>
      <c r="K20" s="247"/>
      <c r="L20" s="246"/>
      <c r="M20" s="246"/>
      <c r="N20" s="246"/>
      <c r="O20" s="246"/>
      <c r="P20" s="248"/>
      <c r="Q20" s="248"/>
      <c r="R20" s="248"/>
      <c r="S20" s="249"/>
      <c r="T20" s="247"/>
      <c r="U20" s="247"/>
      <c r="V20" s="682"/>
      <c r="W20" s="683"/>
      <c r="X20" s="246"/>
      <c r="Y20" s="246"/>
      <c r="Z20" s="246"/>
      <c r="AA20" s="250"/>
      <c r="AB20" s="250"/>
      <c r="AE20" s="62"/>
      <c r="AH20" t="str">
        <f>IFERROR(_xlfn.XLOOKUP(nt_id,nt_cov_target_id,nt_cov_bio_f),"")</f>
        <v/>
      </c>
      <c r="AK20" t="str">
        <f t="shared" si="0"/>
        <v/>
      </c>
    </row>
    <row r="21" spans="1:42" ht="150" customHeight="1">
      <c r="A21" s="62"/>
      <c r="B21" s="126" t="str">
        <f>IF(ISBLANK(J21)=FALSE,"NT-"&amp;UPPER(IF(OR(J21="Absolute",J21="Intensity"),LEFT(J21,3),"O"))&amp;IF(OR(J21="Absolute",J21="Intensity"),COUNTIF(J$18:J21,J21),(COUNTIF(J$18:J21,"Renewable electricity")+COUNTIF(J$18:J21,"Supplier engagement")+COUNTIF(J$18:J21,"Customer engagement"))),"")</f>
        <v/>
      </c>
      <c r="C21" s="693" t="str" cm="1">
        <f t="array" ref="C21">_xlfn.IFS(B21="", "",ISNUMBER(SEARCH("SDA",V21))=TRUE, "Consult sector guidance and submit appropriate target wording",INDEX(nt_cov_optional_text,MATCH(B21,nt_cov_back_id,0))="Separation", "To generate target language please separate target covering emissions beyond minimum boundary",B21&lt;&gt;"",info_company_name&amp;" commits"&amp;IF(OR(J21="Absolute",J21="Intensity")," to reduce "&amp;IF(J21="Absolute","absolute ","")&amp;INDEX(nt_cov_text,MATCH(B21,nt_cov_back_id,0))&amp;IF(INDEX(nt_cov_optional_text,MATCH(B21,nt_cov_back_id,0))&lt;&gt;"","scope 3 GHG emissions from "&amp;INDEX(nt_cov_optional_text,MATCH(B21,nt_cov_back_id,0))&amp;" beyond minimum boundary ","")&amp;TEXT(K21,IF(ISNUMBER(SEARCH(",", K21)), "0,00%", "0.00%"))&amp;IF(J21="Intensity"," per "&amp;O21&amp;" ","")&amp;" by "&amp;IF(ghg_year_type="Fiscal","FY","")&amp;N21&amp;" from a "&amp;IF(ghg_year_type="Fiscal","FY","")&amp;L21&amp;" base year.","")&amp;IF(S21="Renewable electricity procurement"," to increase active annual sourcing of renewable electricity from "&amp;TEXT(T21,IF(ISNUMBER(SEARCH(",", T21)), "0,00%", "0.00%"))&amp;" in "&amp;IF(ghg_year_type="Fiscal","FY","")&amp;L21&amp;" to "&amp;TEXT(K21,IF(ISNUMBER(SEARCH(",", K21)), "0,00%", "0.00%"))&amp;" by "&amp;IF(ghg_year_type="Fiscal","FY","")&amp;N21,"")&amp;IF(S21="Renewable electricity continuous procurement"," to continue active annual sourcing of "&amp;TEXT(K21,IF(ISNUMBER(SEARCH(",", K21)), "00,0%", "0.00%"))&amp;" renewable electricity through "&amp;IF(ghg_year_type="Fiscal","FY","")&amp;N21,"")&amp;IF(OR(J21="Supplier engagement",J21="Customer engagement")," that "&amp;TEXT(K21,IF(ISNUMBER(SEARCH(",", K21)), "0,00%", "0.00%"))&amp;" of its "&amp;IF(J21="Supplier engagement","suppliers","customers")&amp;IF(ISNUMBER(FIND(",",S21)),MID(S21,FIND(",",S21)+1,LEN(S21)),"")&amp;" covering "&amp;INDEX(nt_cov_s3_cat,MATCH(B21,nt_cov_back_id,0))&amp;IF(INDEX(nt_cov_optional_text,MATCH(B21,nt_cov_back_id,0))&lt;&gt;"",INDEX(nt_cov_optional_text,MATCH(B21,nt_cov_back_id,0))&amp;" beyond minimum boundary ","")&amp;", will have science-based targets by "&amp;IF(ghg_year_type="Fiscal","FY","")&amp;N21&amp;".","")&amp;INDEX(nt_cov_bio_f,MATCH(B21,nt_cov_back_id,0)))</f>
        <v/>
      </c>
      <c r="D21" s="694"/>
      <c r="E21" s="695"/>
      <c r="F21" s="245"/>
      <c r="G21" s="696"/>
      <c r="H21" s="696"/>
      <c r="I21" s="696"/>
      <c r="J21" s="246"/>
      <c r="K21" s="247"/>
      <c r="L21" s="246"/>
      <c r="M21" s="246"/>
      <c r="N21" s="246"/>
      <c r="O21" s="251"/>
      <c r="P21" s="248"/>
      <c r="Q21" s="248"/>
      <c r="R21" s="248"/>
      <c r="S21" s="249"/>
      <c r="T21" s="247"/>
      <c r="U21" s="247"/>
      <c r="V21" s="682"/>
      <c r="W21" s="683"/>
      <c r="X21" s="246"/>
      <c r="Y21" s="246"/>
      <c r="Z21" s="246"/>
      <c r="AA21" s="250"/>
      <c r="AB21" s="250"/>
      <c r="AE21" s="62"/>
      <c r="AH21" t="str">
        <f>IFERROR(_xlfn.XLOOKUP(nt_id,nt_cov_target_id,nt_cov_bio_f),"")</f>
        <v/>
      </c>
      <c r="AK21" t="str">
        <f t="shared" si="0"/>
        <v/>
      </c>
    </row>
    <row r="22" spans="1:42" ht="150" customHeight="1">
      <c r="A22" s="62"/>
      <c r="B22" s="126" t="str">
        <f>IF(ISBLANK(J22)=FALSE,"NT-"&amp;UPPER(IF(OR(J22="Absolute",J22="Intensity"),LEFT(J22,3),"O"))&amp;IF(OR(J22="Absolute",J22="Intensity"),COUNTIF(J$18:J22,J22),(COUNTIF(J$18:J22,"Renewable electricity")+COUNTIF(J$18:J22,"Supplier engagement")+COUNTIF(J$18:J22,"Customer engagement"))),"")</f>
        <v/>
      </c>
      <c r="C22" s="693" t="str" cm="1">
        <f t="array" ref="C22">_xlfn.IFS(B22="", "",ISNUMBER(SEARCH("SDA",V22))=TRUE, "Consult sector guidance and submit appropriate target wording",INDEX(nt_cov_optional_text,MATCH(B22,nt_cov_back_id,0))="Separation", "To generate target language please separate target covering emissions beyond minimum boundary",B22&lt;&gt;"",info_company_name&amp;" commits"&amp;IF(OR(J22="Absolute",J22="Intensity")," to reduce "&amp;IF(J22="Absolute","absolute ","")&amp;INDEX(nt_cov_text,MATCH(B22,nt_cov_back_id,0))&amp;IF(INDEX(nt_cov_optional_text,MATCH(B22,nt_cov_back_id,0))&lt;&gt;"","scope 3 GHG emissions from "&amp;INDEX(nt_cov_optional_text,MATCH(B22,nt_cov_back_id,0))&amp;" beyond minimum boundary ","")&amp;TEXT(K22,IF(ISNUMBER(SEARCH(",", K22)), "0,00%", "0.00%"))&amp;IF(J22="Intensity"," per "&amp;O22&amp;" ","")&amp;" by "&amp;IF(ghg_year_type="Fiscal","FY","")&amp;N22&amp;" from a "&amp;IF(ghg_year_type="Fiscal","FY","")&amp;L22&amp;" base year.","")&amp;IF(S22="Renewable electricity procurement"," to increase active annual sourcing of renewable electricity from "&amp;TEXT(T22,IF(ISNUMBER(SEARCH(",", T22)), "0,00%", "0.00%"))&amp;" in "&amp;IF(ghg_year_type="Fiscal","FY","")&amp;L22&amp;" to "&amp;TEXT(K22,IF(ISNUMBER(SEARCH(",", K22)), "0,00%", "0.00%"))&amp;" by "&amp;IF(ghg_year_type="Fiscal","FY","")&amp;N22,"")&amp;IF(S22="Renewable electricity continuous procurement"," to continue active annual sourcing of "&amp;TEXT(K22,IF(ISNUMBER(SEARCH(",", K22)), "00,0%", "0.00%"))&amp;" renewable electricity through "&amp;IF(ghg_year_type="Fiscal","FY","")&amp;N22,"")&amp;IF(OR(J22="Supplier engagement",J22="Customer engagement")," that "&amp;TEXT(K22,IF(ISNUMBER(SEARCH(",", K22)), "0,00%", "0.00%"))&amp;" of its "&amp;IF(J22="Supplier engagement","suppliers","customers")&amp;IF(ISNUMBER(FIND(",",S22)),MID(S22,FIND(",",S22)+1,LEN(S22)),"")&amp;" covering "&amp;INDEX(nt_cov_s3_cat,MATCH(B22,nt_cov_back_id,0))&amp;IF(INDEX(nt_cov_optional_text,MATCH(B22,nt_cov_back_id,0))&lt;&gt;"",INDEX(nt_cov_optional_text,MATCH(B22,nt_cov_back_id,0))&amp;" beyond minimum boundary ","")&amp;", will have science-based targets by "&amp;IF(ghg_year_type="Fiscal","FY","")&amp;N22&amp;".","")&amp;INDEX(nt_cov_bio_f,MATCH(B22,nt_cov_back_id,0)))</f>
        <v/>
      </c>
      <c r="D22" s="694"/>
      <c r="E22" s="695"/>
      <c r="F22" s="245"/>
      <c r="G22" s="696"/>
      <c r="H22" s="696"/>
      <c r="I22" s="696"/>
      <c r="J22" s="246"/>
      <c r="K22" s="247"/>
      <c r="L22" s="246"/>
      <c r="M22" s="246"/>
      <c r="N22" s="246"/>
      <c r="O22" s="246"/>
      <c r="P22" s="248"/>
      <c r="Q22" s="248"/>
      <c r="R22" s="248"/>
      <c r="S22" s="249"/>
      <c r="T22" s="247"/>
      <c r="U22" s="247"/>
      <c r="V22" s="682"/>
      <c r="W22" s="683" t="s">
        <v>480</v>
      </c>
      <c r="X22" s="246"/>
      <c r="Y22" s="246"/>
      <c r="Z22" s="246"/>
      <c r="AA22" s="250"/>
      <c r="AB22" s="250"/>
      <c r="AE22" s="62"/>
      <c r="AK22" t="str">
        <f t="shared" si="0"/>
        <v/>
      </c>
    </row>
    <row r="23" spans="1:42" ht="15" customHeight="1">
      <c r="A23" s="62"/>
      <c r="B23" s="126" t="str">
        <f>IF(ISBLANK(J23)=FALSE,"NT-"&amp;UPPER(IF(OR(J23="Absolute",J23="Intensity"),LEFT(J23,3),"O"))&amp;IF(OR(J23="Absolute",J23="Intensity"),COUNTIF(J$18:J23,J23),(COUNTIF(J$18:J23,"Renewable electricity")+COUNTIF(J$18:J23,"Supplier engagement")+COUNTIF(J$18:J23,"Customer engagement"))),"")</f>
        <v/>
      </c>
      <c r="C23" s="693" t="str" cm="1">
        <f t="array" ref="C23">_xlfn.IFS(B23="", "",ISNUMBER(SEARCH("SDA",V23))=TRUE, "Consult sector guidance and submit appropriate target wording",INDEX(nt_cov_optional_text,MATCH(B23,nt_cov_back_id,0))="Separation", "To generate target language please separate target covering emissions beyond minimum boundary",B23&lt;&gt;"",info_company_name&amp;" commits"&amp;IF(OR(J23="Absolute",J23="Intensity")," to reduce "&amp;IF(J23="Absolute","absolute ","")&amp;INDEX(nt_cov_text,MATCH(B23,nt_cov_back_id,0))&amp;IF(INDEX(nt_cov_optional_text,MATCH(B23,nt_cov_back_id,0))&lt;&gt;"","scope 3 GHG emissions from "&amp;INDEX(nt_cov_optional_text,MATCH(B23,nt_cov_back_id,0))&amp;" beyond minimum boundary ","")&amp;TEXT(K23,IF(ISNUMBER(SEARCH(",", K23)), "0,00%", "0.00%"))&amp;IF(J23="Intensity"," per "&amp;O23&amp;" ","")&amp;" by "&amp;IF(ghg_year_type="Fiscal","FY","")&amp;N23&amp;" from a "&amp;IF(ghg_year_type="Fiscal","FY","")&amp;L23&amp;" base year.","")&amp;IF(S23="Renewable electricity procurement"," to increase active annual sourcing of renewable electricity from "&amp;TEXT(T23,IF(ISNUMBER(SEARCH(",", T23)), "0,00%", "0.00%"))&amp;" in "&amp;IF(ghg_year_type="Fiscal","FY","")&amp;L23&amp;" to "&amp;TEXT(K23,IF(ISNUMBER(SEARCH(",", K23)), "0,00%", "0.00%"))&amp;" by "&amp;IF(ghg_year_type="Fiscal","FY","")&amp;N23,"")&amp;IF(S23="Renewable electricity continuous procurement"," to continue active annual sourcing of "&amp;TEXT(K23,IF(ISNUMBER(SEARCH(",", K23)), "00,0%", "0.00%"))&amp;" renewable electricity through "&amp;IF(ghg_year_type="Fiscal","FY","")&amp;N23,"")&amp;IF(OR(J23="Supplier engagement",J23="Customer engagement")," that "&amp;TEXT(K23,IF(ISNUMBER(SEARCH(",", K23)), "0,00%", "0.00%"))&amp;" of its "&amp;IF(J23="Supplier engagement","suppliers","customers")&amp;IF(ISNUMBER(FIND(",",S23)),MID(S23,FIND(",",S23)+1,LEN(S23)),"")&amp;" covering "&amp;INDEX(nt_cov_s3_cat,MATCH(B23,nt_cov_back_id,0))&amp;IF(INDEX(nt_cov_optional_text,MATCH(B23,nt_cov_back_id,0))&lt;&gt;"",INDEX(nt_cov_optional_text,MATCH(B23,nt_cov_back_id,0))&amp;" beyond minimum boundary ","")&amp;", will have science-based targets by "&amp;IF(ghg_year_type="Fiscal","FY","")&amp;N23&amp;".","")&amp;INDEX(nt_cov_bio_f,MATCH(B23,nt_cov_back_id,0)))</f>
        <v/>
      </c>
      <c r="D23" s="694"/>
      <c r="E23" s="695"/>
      <c r="F23" s="245"/>
      <c r="G23" s="696"/>
      <c r="H23" s="696"/>
      <c r="I23" s="696"/>
      <c r="J23" s="246"/>
      <c r="K23" s="247"/>
      <c r="L23" s="246"/>
      <c r="M23" s="246"/>
      <c r="N23" s="246"/>
      <c r="O23" s="246"/>
      <c r="P23" s="248"/>
      <c r="Q23" s="248"/>
      <c r="R23" s="248"/>
      <c r="S23" s="249"/>
      <c r="T23" s="247"/>
      <c r="U23" s="247"/>
      <c r="V23" s="682"/>
      <c r="W23" s="683" t="s">
        <v>481</v>
      </c>
      <c r="X23" s="246"/>
      <c r="Y23" s="246"/>
      <c r="Z23" s="246"/>
      <c r="AA23" s="250"/>
      <c r="AB23" s="250"/>
      <c r="AE23" s="62"/>
      <c r="AK23" t="str">
        <f t="shared" si="0"/>
        <v/>
      </c>
    </row>
    <row r="24" spans="1:42" ht="16.5" customHeight="1">
      <c r="A24" s="62"/>
      <c r="B24" s="126" t="str">
        <f>IF(ISBLANK(J24)=FALSE,"NT-"&amp;UPPER(IF(OR(J24="Absolute",J24="Intensity"),LEFT(J24,3),"O"))&amp;IF(OR(J24="Absolute",J24="Intensity"),COUNTIF(J$18:J24,J24),(COUNTIF(J$18:J24,"Renewable electricity")+COUNTIF(J$18:J24,"Supplier engagement")+COUNTIF(J$18:J24,"Customer engagement"))),"")</f>
        <v/>
      </c>
      <c r="C24" s="693" t="str" cm="1">
        <f t="array" ref="C24">_xlfn.IFS(B24="", "",ISNUMBER(SEARCH("SDA",V24))=TRUE, "Consult sector guidance and submit appropriate target wording",INDEX(nt_cov_optional_text,MATCH(B24,nt_cov_back_id,0))="Separation", "To generate target language please separate target covering emissions beyond minimum boundary",B24&lt;&gt;"",info_company_name&amp;" commits"&amp;IF(OR(J24="Absolute",J24="Intensity")," to reduce "&amp;IF(J24="Absolute","absolute ","")&amp;INDEX(nt_cov_text,MATCH(B24,nt_cov_back_id,0))&amp;IF(INDEX(nt_cov_optional_text,MATCH(B24,nt_cov_back_id,0))&lt;&gt;"","scope 3 GHG emissions from "&amp;INDEX(nt_cov_optional_text,MATCH(B24,nt_cov_back_id,0))&amp;" beyond minimum boundary ","")&amp;TEXT(K24,IF(ISNUMBER(SEARCH(",", K24)), "0,00%", "0.00%"))&amp;IF(J24="Intensity"," per "&amp;O24&amp;" ","")&amp;" by "&amp;IF(ghg_year_type="Fiscal","FY","")&amp;N24&amp;" from a "&amp;IF(ghg_year_type="Fiscal","FY","")&amp;L24&amp;" base year.","")&amp;IF(S24="Renewable electricity procurement"," to increase active annual sourcing of renewable electricity from "&amp;TEXT(T24,IF(ISNUMBER(SEARCH(",", T24)), "0,00%", "0.00%"))&amp;" in "&amp;IF(ghg_year_type="Fiscal","FY","")&amp;L24&amp;" to "&amp;TEXT(K24,IF(ISNUMBER(SEARCH(",", K24)), "0,00%", "0.00%"))&amp;" by "&amp;IF(ghg_year_type="Fiscal","FY","")&amp;N24,"")&amp;IF(S24="Renewable electricity continuous procurement"," to continue active annual sourcing of "&amp;TEXT(K24,IF(ISNUMBER(SEARCH(",", K24)), "00,0%", "0.00%"))&amp;" renewable electricity through "&amp;IF(ghg_year_type="Fiscal","FY","")&amp;N24,"")&amp;IF(OR(J24="Supplier engagement",J24="Customer engagement")," that "&amp;TEXT(K24,IF(ISNUMBER(SEARCH(",", K24)), "0,00%", "0.00%"))&amp;" of its "&amp;IF(J24="Supplier engagement","suppliers","customers")&amp;IF(ISNUMBER(FIND(",",S24)),MID(S24,FIND(",",S24)+1,LEN(S24)),"")&amp;" covering "&amp;INDEX(nt_cov_s3_cat,MATCH(B24,nt_cov_back_id,0))&amp;IF(INDEX(nt_cov_optional_text,MATCH(B24,nt_cov_back_id,0))&lt;&gt;"",INDEX(nt_cov_optional_text,MATCH(B24,nt_cov_back_id,0))&amp;" beyond minimum boundary ","")&amp;", will have science-based targets by "&amp;IF(ghg_year_type="Fiscal","FY","")&amp;N24&amp;".","")&amp;INDEX(nt_cov_bio_f,MATCH(B24,nt_cov_back_id,0)))</f>
        <v/>
      </c>
      <c r="D24" s="694"/>
      <c r="E24" s="695"/>
      <c r="F24" s="245"/>
      <c r="G24" s="696"/>
      <c r="H24" s="696"/>
      <c r="I24" s="696"/>
      <c r="J24" s="246"/>
      <c r="K24" s="247"/>
      <c r="L24" s="246" t="s">
        <v>475</v>
      </c>
      <c r="M24" s="246" t="s">
        <v>475</v>
      </c>
      <c r="N24" s="246"/>
      <c r="O24" s="246"/>
      <c r="P24" s="248"/>
      <c r="Q24" s="248"/>
      <c r="R24" s="248"/>
      <c r="S24" s="249"/>
      <c r="T24" s="247"/>
      <c r="U24" s="247"/>
      <c r="V24" s="682"/>
      <c r="W24" s="683"/>
      <c r="X24" s="246"/>
      <c r="Y24" s="246"/>
      <c r="Z24" s="246"/>
      <c r="AA24" s="250"/>
      <c r="AB24" s="250"/>
      <c r="AE24" s="62"/>
      <c r="AK24" t="str">
        <f t="shared" si="0"/>
        <v/>
      </c>
    </row>
    <row r="25" spans="1:42" ht="16.25" customHeight="1">
      <c r="A25" s="62"/>
      <c r="B25" s="126" t="str">
        <f>IF(ISBLANK(J25)=FALSE,"NT-"&amp;UPPER(IF(OR(J25="Absolute",J25="Intensity"),LEFT(J25,3),"O"))&amp;IF(OR(J25="Absolute",J25="Intensity"),COUNTIF(J$18:J25,J25),(COUNTIF(J$18:J25,"Renewable electricity")+COUNTIF(J$18:J25,"Supplier engagement")+COUNTIF(J$18:J25,"Customer engagement"))),"")</f>
        <v/>
      </c>
      <c r="C25" s="693" t="str" cm="1">
        <f t="array" ref="C25">_xlfn.IFS(B25="", "",ISNUMBER(SEARCH("SDA",V25))=TRUE, "Consult sector guidance and submit appropriate target wording",INDEX(nt_cov_optional_text,MATCH(B25,nt_cov_back_id,0))="Separation", "To generate target language please separate target covering emissions beyond minimum boundary",B25&lt;&gt;"",info_company_name&amp;" commits"&amp;IF(OR(J25="Absolute",J25="Intensity")," to reduce "&amp;IF(J25="Absolute","absolute ","")&amp;INDEX(nt_cov_text,MATCH(B25,nt_cov_back_id,0))&amp;IF(INDEX(nt_cov_optional_text,MATCH(B25,nt_cov_back_id,0))&lt;&gt;"","scope 3 GHG emissions from "&amp;INDEX(nt_cov_optional_text,MATCH(B25,nt_cov_back_id,0))&amp;" beyond minimum boundary ","")&amp;TEXT(K25,IF(ISNUMBER(SEARCH(",", K25)), "0,00%", "0.00%"))&amp;IF(J25="Intensity"," per "&amp;O25&amp;" ","")&amp;" by "&amp;IF(ghg_year_type="Fiscal","FY","")&amp;N25&amp;" from a "&amp;IF(ghg_year_type="Fiscal","FY","")&amp;L25&amp;" base year.","")&amp;IF(S25="Renewable electricity procurement"," to increase active annual sourcing of renewable electricity from "&amp;TEXT(T25,IF(ISNUMBER(SEARCH(",", T25)), "0,00%", "0.00%"))&amp;" in "&amp;IF(ghg_year_type="Fiscal","FY","")&amp;L25&amp;" to "&amp;TEXT(K25,IF(ISNUMBER(SEARCH(",", K25)), "0,00%", "0.00%"))&amp;" by "&amp;IF(ghg_year_type="Fiscal","FY","")&amp;N25,"")&amp;IF(S25="Renewable electricity continuous procurement"," to continue active annual sourcing of "&amp;TEXT(K25,IF(ISNUMBER(SEARCH(",", K25)), "00,0%", "0.00%"))&amp;" renewable electricity through "&amp;IF(ghg_year_type="Fiscal","FY","")&amp;N25,"")&amp;IF(OR(J25="Supplier engagement",J25="Customer engagement")," that "&amp;TEXT(K25,IF(ISNUMBER(SEARCH(",", K25)), "0,00%", "0.00%"))&amp;" of its "&amp;IF(J25="Supplier engagement","suppliers","customers")&amp;IF(ISNUMBER(FIND(",",S25)),MID(S25,FIND(",",S25)+1,LEN(S25)),"")&amp;" covering "&amp;INDEX(nt_cov_s3_cat,MATCH(B25,nt_cov_back_id,0))&amp;IF(INDEX(nt_cov_optional_text,MATCH(B25,nt_cov_back_id,0))&lt;&gt;"",INDEX(nt_cov_optional_text,MATCH(B25,nt_cov_back_id,0))&amp;" beyond minimum boundary ","")&amp;", will have science-based targets by "&amp;IF(ghg_year_type="Fiscal","FY","")&amp;N25&amp;".","")&amp;INDEX(nt_cov_bio_f,MATCH(B25,nt_cov_back_id,0)))</f>
        <v/>
      </c>
      <c r="D25" s="694"/>
      <c r="E25" s="695"/>
      <c r="F25" s="245"/>
      <c r="G25" s="696"/>
      <c r="H25" s="696"/>
      <c r="I25" s="696"/>
      <c r="J25" s="246"/>
      <c r="K25" s="247"/>
      <c r="L25" s="246"/>
      <c r="M25" s="246"/>
      <c r="N25" s="246"/>
      <c r="O25" s="246"/>
      <c r="P25" s="248"/>
      <c r="Q25" s="248"/>
      <c r="R25" s="248"/>
      <c r="S25" s="249"/>
      <c r="T25" s="247"/>
      <c r="U25" s="247"/>
      <c r="V25" s="682"/>
      <c r="W25" s="683"/>
      <c r="X25" s="246"/>
      <c r="Y25" s="246"/>
      <c r="Z25" s="246"/>
      <c r="AA25" s="250"/>
      <c r="AB25" s="250"/>
      <c r="AE25" s="62"/>
    </row>
    <row r="26" spans="1:42" ht="16.25" customHeight="1">
      <c r="A26" s="62"/>
      <c r="B26" s="126" t="str">
        <f>IF(ISBLANK(J26)=FALSE,"NT-"&amp;UPPER(IF(OR(J26="Absolute",J26="Intensity"),LEFT(J26,3),"O"))&amp;IF(OR(J26="Absolute",J26="Intensity"),COUNTIF(J$18:J26,J26),(COUNTIF(J$18:J26,"Renewable electricity")+COUNTIF(J$18:J26,"Supplier engagement")+COUNTIF(J$18:J26,"Customer engagement"))),"")</f>
        <v/>
      </c>
      <c r="C26" s="693" t="str" cm="1">
        <f t="array" ref="C26">_xlfn.IFS(B26="", "",ISNUMBER(SEARCH("SDA",V26))=TRUE, "Consult sector guidance and submit appropriate target wording",INDEX(nt_cov_optional_text,MATCH(B26,nt_cov_back_id,0))="Separation", "To generate target language please separate target covering emissions beyond minimum boundary",B26&lt;&gt;"",info_company_name&amp;" commits"&amp;IF(OR(J26="Absolute",J26="Intensity")," to reduce "&amp;IF(J26="Absolute","absolute ","")&amp;INDEX(nt_cov_text,MATCH(B26,nt_cov_back_id,0))&amp;IF(INDEX(nt_cov_optional_text,MATCH(B26,nt_cov_back_id,0))&lt;&gt;"","scope 3 GHG emissions from "&amp;INDEX(nt_cov_optional_text,MATCH(B26,nt_cov_back_id,0))&amp;" beyond minimum boundary ","")&amp;TEXT(K26,IF(ISNUMBER(SEARCH(",", K26)), "0,00%", "0.00%"))&amp;IF(J26="Intensity"," per "&amp;O26&amp;" ","")&amp;" by "&amp;IF(ghg_year_type="Fiscal","FY","")&amp;N26&amp;" from a "&amp;IF(ghg_year_type="Fiscal","FY","")&amp;L26&amp;" base year.","")&amp;IF(S26="Renewable electricity procurement"," to increase active annual sourcing of renewable electricity from "&amp;TEXT(T26,IF(ISNUMBER(SEARCH(",", T26)), "0,00%", "0.00%"))&amp;" in "&amp;IF(ghg_year_type="Fiscal","FY","")&amp;L26&amp;" to "&amp;TEXT(K26,IF(ISNUMBER(SEARCH(",", K26)), "0,00%", "0.00%"))&amp;" by "&amp;IF(ghg_year_type="Fiscal","FY","")&amp;N26,"")&amp;IF(S26="Renewable electricity continuous procurement"," to continue active annual sourcing of "&amp;TEXT(K26,IF(ISNUMBER(SEARCH(",", K26)), "00,0%", "0.00%"))&amp;" renewable electricity through "&amp;IF(ghg_year_type="Fiscal","FY","")&amp;N26,"")&amp;IF(OR(J26="Supplier engagement",J26="Customer engagement")," that "&amp;TEXT(K26,IF(ISNUMBER(SEARCH(",", K26)), "0,00%", "0.00%"))&amp;" of its "&amp;IF(J26="Supplier engagement","suppliers","customers")&amp;IF(ISNUMBER(FIND(",",S26)),MID(S26,FIND(",",S26)+1,LEN(S26)),"")&amp;" covering "&amp;INDEX(nt_cov_s3_cat,MATCH(B26,nt_cov_back_id,0))&amp;IF(INDEX(nt_cov_optional_text,MATCH(B26,nt_cov_back_id,0))&lt;&gt;"",INDEX(nt_cov_optional_text,MATCH(B26,nt_cov_back_id,0))&amp;" beyond minimum boundary ","")&amp;", will have science-based targets by "&amp;IF(ghg_year_type="Fiscal","FY","")&amp;N26&amp;".","")&amp;INDEX(nt_cov_bio_f,MATCH(B26,nt_cov_back_id,0)))</f>
        <v/>
      </c>
      <c r="D26" s="694"/>
      <c r="E26" s="695"/>
      <c r="F26" s="245"/>
      <c r="G26" s="696"/>
      <c r="H26" s="696"/>
      <c r="I26" s="696"/>
      <c r="J26" s="246"/>
      <c r="K26" s="247"/>
      <c r="L26" s="246"/>
      <c r="M26" s="246"/>
      <c r="N26" s="246"/>
      <c r="O26" s="246"/>
      <c r="P26" s="248"/>
      <c r="Q26" s="248"/>
      <c r="R26" s="248"/>
      <c r="S26" s="249"/>
      <c r="T26" s="247"/>
      <c r="U26" s="247"/>
      <c r="V26" s="682"/>
      <c r="W26" s="683"/>
      <c r="X26" s="246"/>
      <c r="Y26" s="246"/>
      <c r="Z26" s="246"/>
      <c r="AA26" s="250"/>
      <c r="AB26" s="250"/>
      <c r="AE26" s="62"/>
    </row>
    <row r="27" spans="1:42" ht="16.25" customHeight="1">
      <c r="A27" s="62"/>
      <c r="B27" s="126" t="str">
        <f>IF(ISBLANK(J27)=FALSE,"NT-"&amp;UPPER(IF(OR(J27="Absolute",J27="Intensity"),LEFT(J27,3),"O"))&amp;IF(OR(J27="Absolute",J27="Intensity"),COUNTIF(J$18:J27,J27),(COUNTIF(J$18:J27,"Renewable electricity")+COUNTIF(J$18:J27,"Supplier engagement")+COUNTIF(J$18:J27,"Customer engagement"))),"")</f>
        <v/>
      </c>
      <c r="C27" s="693" t="str" cm="1">
        <f t="array" ref="C27">_xlfn.IFS(B27="", "",ISNUMBER(SEARCH("SDA",V27))=TRUE, "Consult sector guidance and submit appropriate target wording",INDEX(nt_cov_optional_text,MATCH(B27,nt_cov_back_id,0))="Separation", "To generate target language please separate target covering emissions beyond minimum boundary",B27&lt;&gt;"",info_company_name&amp;" commits"&amp;IF(OR(J27="Absolute",J27="Intensity")," to reduce "&amp;IF(J27="Absolute","absolute ","")&amp;INDEX(nt_cov_text,MATCH(B27,nt_cov_back_id,0))&amp;IF(INDEX(nt_cov_optional_text,MATCH(B27,nt_cov_back_id,0))&lt;&gt;"","scope 3 GHG emissions from "&amp;INDEX(nt_cov_optional_text,MATCH(B27,nt_cov_back_id,0))&amp;" beyond minimum boundary ","")&amp;TEXT(K27,IF(ISNUMBER(SEARCH(",", K27)), "0,00%", "0.00%"))&amp;IF(J27="Intensity"," per "&amp;O27&amp;" ","")&amp;" by "&amp;IF(ghg_year_type="Fiscal","FY","")&amp;N27&amp;" from a "&amp;IF(ghg_year_type="Fiscal","FY","")&amp;L27&amp;" base year.","")&amp;IF(S27="Renewable electricity procurement"," to increase active annual sourcing of renewable electricity from "&amp;TEXT(T27,IF(ISNUMBER(SEARCH(",", T27)), "0,00%", "0.00%"))&amp;" in "&amp;IF(ghg_year_type="Fiscal","FY","")&amp;L27&amp;" to "&amp;TEXT(K27,IF(ISNUMBER(SEARCH(",", K27)), "0,00%", "0.00%"))&amp;" by "&amp;IF(ghg_year_type="Fiscal","FY","")&amp;N27,"")&amp;IF(S27="Renewable electricity continuous procurement"," to continue active annual sourcing of "&amp;TEXT(K27,IF(ISNUMBER(SEARCH(",", K27)), "00,0%", "0.00%"))&amp;" renewable electricity through "&amp;IF(ghg_year_type="Fiscal","FY","")&amp;N27,"")&amp;IF(OR(J27="Supplier engagement",J27="Customer engagement")," that "&amp;TEXT(K27,IF(ISNUMBER(SEARCH(",", K27)), "0,00%", "0.00%"))&amp;" of its "&amp;IF(J27="Supplier engagement","suppliers","customers")&amp;IF(ISNUMBER(FIND(",",S27)),MID(S27,FIND(",",S27)+1,LEN(S27)),"")&amp;" covering "&amp;INDEX(nt_cov_s3_cat,MATCH(B27,nt_cov_back_id,0))&amp;IF(INDEX(nt_cov_optional_text,MATCH(B27,nt_cov_back_id,0))&lt;&gt;"",INDEX(nt_cov_optional_text,MATCH(B27,nt_cov_back_id,0))&amp;" beyond minimum boundary ","")&amp;", will have science-based targets by "&amp;IF(ghg_year_type="Fiscal","FY","")&amp;N27&amp;".","")&amp;INDEX(nt_cov_bio_f,MATCH(B27,nt_cov_back_id,0)))</f>
        <v/>
      </c>
      <c r="D27" s="694"/>
      <c r="E27" s="695"/>
      <c r="F27" s="245"/>
      <c r="G27" s="696"/>
      <c r="H27" s="696"/>
      <c r="I27" s="696"/>
      <c r="J27" s="246"/>
      <c r="K27" s="247"/>
      <c r="L27" s="246"/>
      <c r="M27" s="246"/>
      <c r="N27" s="246"/>
      <c r="O27" s="246"/>
      <c r="P27" s="248"/>
      <c r="Q27" s="248"/>
      <c r="R27" s="248"/>
      <c r="S27" s="249"/>
      <c r="T27" s="247"/>
      <c r="U27" s="247"/>
      <c r="V27" s="682"/>
      <c r="W27" s="683"/>
      <c r="X27" s="246"/>
      <c r="Y27" s="246"/>
      <c r="Z27" s="246"/>
      <c r="AA27" s="250"/>
      <c r="AB27" s="250"/>
      <c r="AE27" s="62"/>
    </row>
    <row r="28" spans="1:42" ht="16.25" customHeight="1">
      <c r="A28" s="62"/>
      <c r="B28" s="126" t="str">
        <f>IF(ISBLANK(J28)=FALSE,"NT-"&amp;UPPER(IF(OR(J28="Absolute",J28="Intensity"),LEFT(J28,3),"O"))&amp;IF(OR(J28="Absolute",J28="Intensity"),COUNTIF(J$18:J28,J28),(COUNTIF(J$18:J28,"Renewable electricity")+COUNTIF(J$18:J28,"Supplier engagement")+COUNTIF(J$18:J28,"Customer engagement"))),"")</f>
        <v/>
      </c>
      <c r="C28" s="693" t="str" cm="1">
        <f t="array" ref="C28">_xlfn.IFS(B28="", "",ISNUMBER(SEARCH("SDA",V28))=TRUE, "Consult sector guidance and submit appropriate target wording",INDEX(nt_cov_optional_text,MATCH(B28,nt_cov_back_id,0))="Separation", "To generate target language please separate target covering emissions beyond minimum boundary",B28&lt;&gt;"",info_company_name&amp;" commits"&amp;IF(OR(J28="Absolute",J28="Intensity")," to reduce "&amp;IF(J28="Absolute","absolute ","")&amp;INDEX(nt_cov_text,MATCH(B28,nt_cov_back_id,0))&amp;IF(INDEX(nt_cov_optional_text,MATCH(B28,nt_cov_back_id,0))&lt;&gt;"","scope 3 GHG emissions from "&amp;INDEX(nt_cov_optional_text,MATCH(B28,nt_cov_back_id,0))&amp;" beyond minimum boundary ","")&amp;TEXT(K28,IF(ISNUMBER(SEARCH(",", K28)), "0,00%", "0.00%"))&amp;IF(J28="Intensity"," per "&amp;O28&amp;" ","")&amp;" by "&amp;IF(ghg_year_type="Fiscal","FY","")&amp;N28&amp;" from a "&amp;IF(ghg_year_type="Fiscal","FY","")&amp;L28&amp;" base year.","")&amp;IF(S28="Renewable electricity procurement"," to increase active annual sourcing of renewable electricity from "&amp;TEXT(T28,IF(ISNUMBER(SEARCH(",", T28)), "0,00%", "0.00%"))&amp;" in "&amp;IF(ghg_year_type="Fiscal","FY","")&amp;L28&amp;" to "&amp;TEXT(K28,IF(ISNUMBER(SEARCH(",", K28)), "0,00%", "0.00%"))&amp;" by "&amp;IF(ghg_year_type="Fiscal","FY","")&amp;N28,"")&amp;IF(S28="Renewable electricity continuous procurement"," to continue active annual sourcing of "&amp;TEXT(K28,IF(ISNUMBER(SEARCH(",", K28)), "00,0%", "0.00%"))&amp;" renewable electricity through "&amp;IF(ghg_year_type="Fiscal","FY","")&amp;N28,"")&amp;IF(OR(J28="Supplier engagement",J28="Customer engagement")," that "&amp;TEXT(K28,IF(ISNUMBER(SEARCH(",", K28)), "0,00%", "0.00%"))&amp;" of its "&amp;IF(J28="Supplier engagement","suppliers","customers")&amp;IF(ISNUMBER(FIND(",",S28)),MID(S28,FIND(",",S28)+1,LEN(S28)),"")&amp;" covering "&amp;INDEX(nt_cov_s3_cat,MATCH(B28,nt_cov_back_id,0))&amp;IF(INDEX(nt_cov_optional_text,MATCH(B28,nt_cov_back_id,0))&lt;&gt;"",INDEX(nt_cov_optional_text,MATCH(B28,nt_cov_back_id,0))&amp;" beyond minimum boundary ","")&amp;", will have science-based targets by "&amp;IF(ghg_year_type="Fiscal","FY","")&amp;N28&amp;".","")&amp;INDEX(nt_cov_bio_f,MATCH(B28,nt_cov_back_id,0)))</f>
        <v/>
      </c>
      <c r="D28" s="694"/>
      <c r="E28" s="695"/>
      <c r="F28" s="245"/>
      <c r="G28" s="696"/>
      <c r="H28" s="696"/>
      <c r="I28" s="696"/>
      <c r="J28" s="246"/>
      <c r="K28" s="247"/>
      <c r="L28" s="246"/>
      <c r="M28" s="246"/>
      <c r="N28" s="246"/>
      <c r="O28" s="246"/>
      <c r="P28" s="248"/>
      <c r="Q28" s="248"/>
      <c r="R28" s="248"/>
      <c r="S28" s="249"/>
      <c r="T28" s="247"/>
      <c r="U28" s="247"/>
      <c r="V28" s="682"/>
      <c r="W28" s="683"/>
      <c r="X28" s="246"/>
      <c r="Y28" s="246"/>
      <c r="Z28" s="246"/>
      <c r="AA28" s="250"/>
      <c r="AB28" s="250"/>
      <c r="AE28" s="62"/>
    </row>
    <row r="29" spans="1:42" ht="16.25" customHeight="1">
      <c r="A29" s="62"/>
      <c r="B29" s="126" t="str">
        <f>IF(ISBLANK(J29)=FALSE,"NT-"&amp;UPPER(IF(OR(J29="Absolute",J29="Intensity"),LEFT(J29,3),"O"))&amp;IF(OR(J29="Absolute",J29="Intensity"),COUNTIF(J$18:J29,J29),(COUNTIF(J$18:J29,"Renewable electricity")+COUNTIF(J$18:J29,"Supplier engagement")+COUNTIF(J$18:J29,"Customer engagement"))),"")</f>
        <v/>
      </c>
      <c r="C29" s="693" t="str" cm="1">
        <f t="array" ref="C29">_xlfn.IFS(B29="", "",ISNUMBER(SEARCH("SDA",V29))=TRUE, "Consult sector guidance and submit appropriate target wording",INDEX(nt_cov_optional_text,MATCH(B29,nt_cov_back_id,0))="Separation", "To generate target language please separate target covering emissions beyond minimum boundary",B29&lt;&gt;"",info_company_name&amp;" commits"&amp;IF(OR(J29="Absolute",J29="Intensity")," to reduce "&amp;IF(J29="Absolute","absolute ","")&amp;INDEX(nt_cov_text,MATCH(B29,nt_cov_back_id,0))&amp;IF(INDEX(nt_cov_optional_text,MATCH(B29,nt_cov_back_id,0))&lt;&gt;"","scope 3 GHG emissions from "&amp;INDEX(nt_cov_optional_text,MATCH(B29,nt_cov_back_id,0))&amp;" beyond minimum boundary ","")&amp;TEXT(K29,IF(ISNUMBER(SEARCH(",", K29)), "0,00%", "0.00%"))&amp;IF(J29="Intensity"," per "&amp;O29&amp;" ","")&amp;" by "&amp;IF(ghg_year_type="Fiscal","FY","")&amp;N29&amp;" from a "&amp;IF(ghg_year_type="Fiscal","FY","")&amp;L29&amp;" base year.","")&amp;IF(S29="Renewable electricity procurement"," to increase active annual sourcing of renewable electricity from "&amp;TEXT(T29,IF(ISNUMBER(SEARCH(",", T29)), "0,00%", "0.00%"))&amp;" in "&amp;IF(ghg_year_type="Fiscal","FY","")&amp;L29&amp;" to "&amp;TEXT(K29,IF(ISNUMBER(SEARCH(",", K29)), "0,00%", "0.00%"))&amp;" by "&amp;IF(ghg_year_type="Fiscal","FY","")&amp;N29,"")&amp;IF(S29="Renewable electricity continuous procurement"," to continue active annual sourcing of "&amp;TEXT(K29,IF(ISNUMBER(SEARCH(",", K29)), "00,0%", "0.00%"))&amp;" renewable electricity through "&amp;IF(ghg_year_type="Fiscal","FY","")&amp;N29,"")&amp;IF(OR(J29="Supplier engagement",J29="Customer engagement")," that "&amp;TEXT(K29,IF(ISNUMBER(SEARCH(",", K29)), "0,00%", "0.00%"))&amp;" of its "&amp;IF(J29="Supplier engagement","suppliers","customers")&amp;IF(ISNUMBER(FIND(",",S29)),MID(S29,FIND(",",S29)+1,LEN(S29)),"")&amp;" covering "&amp;INDEX(nt_cov_s3_cat,MATCH(B29,nt_cov_back_id,0))&amp;IF(INDEX(nt_cov_optional_text,MATCH(B29,nt_cov_back_id,0))&lt;&gt;"",INDEX(nt_cov_optional_text,MATCH(B29,nt_cov_back_id,0))&amp;" beyond minimum boundary ","")&amp;", will have science-based targets by "&amp;IF(ghg_year_type="Fiscal","FY","")&amp;N29&amp;".","")&amp;INDEX(nt_cov_bio_f,MATCH(B29,nt_cov_back_id,0)))</f>
        <v/>
      </c>
      <c r="D29" s="694"/>
      <c r="E29" s="695"/>
      <c r="F29" s="245"/>
      <c r="G29" s="696"/>
      <c r="H29" s="696"/>
      <c r="I29" s="696"/>
      <c r="J29" s="246"/>
      <c r="K29" s="247"/>
      <c r="L29" s="246"/>
      <c r="M29" s="246"/>
      <c r="N29" s="246"/>
      <c r="O29" s="246"/>
      <c r="P29" s="248"/>
      <c r="Q29" s="248"/>
      <c r="R29" s="248"/>
      <c r="S29" s="249"/>
      <c r="T29" s="247"/>
      <c r="U29" s="247"/>
      <c r="V29" s="682"/>
      <c r="W29" s="683"/>
      <c r="X29" s="246"/>
      <c r="Y29" s="246"/>
      <c r="Z29" s="246"/>
      <c r="AA29" s="250"/>
      <c r="AB29" s="250"/>
      <c r="AE29" s="62"/>
    </row>
    <row r="30" spans="1:42" ht="16.25" customHeight="1">
      <c r="A30" s="62"/>
      <c r="B30" s="126" t="str">
        <f>IF(ISBLANK(J30)=FALSE,"NT-"&amp;UPPER(IF(OR(J30="Absolute",J30="Intensity"),LEFT(J30,3),"O"))&amp;IF(OR(J30="Absolute",J30="Intensity"),COUNTIF(J$18:J30,J30),(COUNTIF(J$18:J30,"Renewable electricity")+COUNTIF(J$18:J30,"Supplier engagement")+COUNTIF(J$18:J30,"Customer engagement"))),"")</f>
        <v/>
      </c>
      <c r="C30" s="693" t="str" cm="1">
        <f t="array" ref="C30">_xlfn.IFS(B30="", "",ISNUMBER(SEARCH("SDA",V30))=TRUE, "Consult sector guidance and submit appropriate target wording",INDEX(nt_cov_optional_text,MATCH(B30,nt_cov_back_id,0))="Separation", "To generate target language please separate target covering emissions beyond minimum boundary",B30&lt;&gt;"",info_company_name&amp;" commits"&amp;IF(OR(J30="Absolute",J30="Intensity")," to reduce "&amp;IF(J30="Absolute","absolute ","")&amp;INDEX(nt_cov_text,MATCH(B30,nt_cov_back_id,0))&amp;IF(INDEX(nt_cov_optional_text,MATCH(B30,nt_cov_back_id,0))&lt;&gt;"","scope 3 GHG emissions from "&amp;INDEX(nt_cov_optional_text,MATCH(B30,nt_cov_back_id,0))&amp;" beyond minimum boundary ","")&amp;TEXT(K30,IF(ISNUMBER(SEARCH(",", K30)), "0,00%", "0.00%"))&amp;IF(J30="Intensity"," per "&amp;O30&amp;" ","")&amp;" by "&amp;IF(ghg_year_type="Fiscal","FY","")&amp;N30&amp;" from a "&amp;IF(ghg_year_type="Fiscal","FY","")&amp;L30&amp;" base year.","")&amp;IF(S30="Renewable electricity procurement"," to increase active annual sourcing of renewable electricity from "&amp;TEXT(T30,IF(ISNUMBER(SEARCH(",", T30)), "0,00%", "0.00%"))&amp;" in "&amp;IF(ghg_year_type="Fiscal","FY","")&amp;L30&amp;" to "&amp;TEXT(K30,IF(ISNUMBER(SEARCH(",", K30)), "0,00%", "0.00%"))&amp;" by "&amp;IF(ghg_year_type="Fiscal","FY","")&amp;N30,"")&amp;IF(S30="Renewable electricity continuous procurement"," to continue active annual sourcing of "&amp;TEXT(K30,IF(ISNUMBER(SEARCH(",", K30)), "00,0%", "0.00%"))&amp;" renewable electricity through "&amp;IF(ghg_year_type="Fiscal","FY","")&amp;N30,"")&amp;IF(OR(J30="Supplier engagement",J30="Customer engagement")," that "&amp;TEXT(K30,IF(ISNUMBER(SEARCH(",", K30)), "0,00%", "0.00%"))&amp;" of its "&amp;IF(J30="Supplier engagement","suppliers","customers")&amp;IF(ISNUMBER(FIND(",",S30)),MID(S30,FIND(",",S30)+1,LEN(S30)),"")&amp;" covering "&amp;INDEX(nt_cov_s3_cat,MATCH(B30,nt_cov_back_id,0))&amp;IF(INDEX(nt_cov_optional_text,MATCH(B30,nt_cov_back_id,0))&lt;&gt;"",INDEX(nt_cov_optional_text,MATCH(B30,nt_cov_back_id,0))&amp;" beyond minimum boundary ","")&amp;", will have science-based targets by "&amp;IF(ghg_year_type="Fiscal","FY","")&amp;N30&amp;".","")&amp;INDEX(nt_cov_bio_f,MATCH(B30,nt_cov_back_id,0)))</f>
        <v/>
      </c>
      <c r="D30" s="694"/>
      <c r="E30" s="695"/>
      <c r="F30" s="245"/>
      <c r="G30" s="696"/>
      <c r="H30" s="696"/>
      <c r="I30" s="696"/>
      <c r="J30" s="246"/>
      <c r="K30" s="247"/>
      <c r="L30" s="246"/>
      <c r="M30" s="246"/>
      <c r="N30" s="246"/>
      <c r="O30" s="246"/>
      <c r="P30" s="248"/>
      <c r="Q30" s="248"/>
      <c r="R30" s="248"/>
      <c r="S30" s="249"/>
      <c r="T30" s="247"/>
      <c r="U30" s="247"/>
      <c r="V30" s="682"/>
      <c r="W30" s="683"/>
      <c r="X30" s="246"/>
      <c r="Y30" s="246"/>
      <c r="Z30" s="246"/>
      <c r="AA30" s="250"/>
      <c r="AB30" s="250"/>
      <c r="AE30" s="62"/>
    </row>
    <row r="31" spans="1:42" ht="16.25" customHeight="1">
      <c r="A31" s="62"/>
      <c r="B31" s="126" t="str">
        <f>IF(ISBLANK(J31)=FALSE,"NT-"&amp;UPPER(IF(OR(J31="Absolute",J31="Intensity"),LEFT(J31,3),"O"))&amp;IF(OR(J31="Absolute",J31="Intensity"),COUNTIF(J$18:J31,J31),(COUNTIF(J$18:J31,"Renewable electricity")+COUNTIF(J$18:J31,"Supplier engagement")+COUNTIF(J$18:J31,"Customer engagement"))),"")</f>
        <v/>
      </c>
      <c r="C31" s="693" t="str" cm="1">
        <f t="array" ref="C31">_xlfn.IFS(B31="", "",ISNUMBER(SEARCH("SDA",V31))=TRUE, "Consult sector guidance and submit appropriate target wording",INDEX(nt_cov_optional_text,MATCH(B31,nt_cov_back_id,0))="Separation", "To generate target language please separate target covering emissions beyond minimum boundary",B31&lt;&gt;"",info_company_name&amp;" commits"&amp;IF(OR(J31="Absolute",J31="Intensity")," to reduce "&amp;IF(J31="Absolute","absolute ","")&amp;INDEX(nt_cov_text,MATCH(B31,nt_cov_back_id,0))&amp;IF(INDEX(nt_cov_optional_text,MATCH(B31,nt_cov_back_id,0))&lt;&gt;"","scope 3 GHG emissions from "&amp;INDEX(nt_cov_optional_text,MATCH(B31,nt_cov_back_id,0))&amp;" beyond minimum boundary ","")&amp;TEXT(K31,IF(ISNUMBER(SEARCH(",", K31)), "0,00%", "0.00%"))&amp;IF(J31="Intensity"," per "&amp;O31&amp;" ","")&amp;" by "&amp;IF(ghg_year_type="Fiscal","FY","")&amp;N31&amp;" from a "&amp;IF(ghg_year_type="Fiscal","FY","")&amp;L31&amp;" base year.","")&amp;IF(S31="Renewable electricity procurement"," to increase active annual sourcing of renewable electricity from "&amp;TEXT(T31,IF(ISNUMBER(SEARCH(",", T31)), "0,00%", "0.00%"))&amp;" in "&amp;IF(ghg_year_type="Fiscal","FY","")&amp;L31&amp;" to "&amp;TEXT(K31,IF(ISNUMBER(SEARCH(",", K31)), "0,00%", "0.00%"))&amp;" by "&amp;IF(ghg_year_type="Fiscal","FY","")&amp;N31,"")&amp;IF(S31="Renewable electricity continuous procurement"," to continue active annual sourcing of "&amp;TEXT(K31,IF(ISNUMBER(SEARCH(",", K31)), "00,0%", "0.00%"))&amp;" renewable electricity through "&amp;IF(ghg_year_type="Fiscal","FY","")&amp;N31,"")&amp;IF(OR(J31="Supplier engagement",J31="Customer engagement")," that "&amp;TEXT(K31,IF(ISNUMBER(SEARCH(",", K31)), "0,00%", "0.00%"))&amp;" of its "&amp;IF(J31="Supplier engagement","suppliers","customers")&amp;IF(ISNUMBER(FIND(",",S31)),MID(S31,FIND(",",S31)+1,LEN(S31)),"")&amp;" covering "&amp;INDEX(nt_cov_s3_cat,MATCH(B31,nt_cov_back_id,0))&amp;IF(INDEX(nt_cov_optional_text,MATCH(B31,nt_cov_back_id,0))&lt;&gt;"",INDEX(nt_cov_optional_text,MATCH(B31,nt_cov_back_id,0))&amp;" beyond minimum boundary ","")&amp;", will have science-based targets by "&amp;IF(ghg_year_type="Fiscal","FY","")&amp;N31&amp;".","")&amp;INDEX(nt_cov_bio_f,MATCH(B31,nt_cov_back_id,0)))</f>
        <v/>
      </c>
      <c r="D31" s="694"/>
      <c r="E31" s="695"/>
      <c r="F31" s="245"/>
      <c r="G31" s="696"/>
      <c r="H31" s="696"/>
      <c r="I31" s="696"/>
      <c r="J31" s="246"/>
      <c r="K31" s="247"/>
      <c r="L31" s="246"/>
      <c r="M31" s="246"/>
      <c r="N31" s="246"/>
      <c r="O31" s="246"/>
      <c r="P31" s="248"/>
      <c r="Q31" s="248"/>
      <c r="R31" s="248"/>
      <c r="S31" s="249"/>
      <c r="T31" s="247"/>
      <c r="U31" s="247"/>
      <c r="V31" s="682"/>
      <c r="W31" s="683"/>
      <c r="X31" s="246"/>
      <c r="Y31" s="246"/>
      <c r="Z31" s="246"/>
      <c r="AA31" s="250"/>
      <c r="AB31" s="250"/>
      <c r="AE31" s="62"/>
    </row>
    <row r="32" spans="1:42" ht="16.25" customHeight="1">
      <c r="A32" s="62"/>
      <c r="B32" s="126" t="str">
        <f>IF(ISBLANK(J32)=FALSE,"NT-"&amp;UPPER(IF(OR(J32="Absolute",J32="Intensity"),LEFT(J32,3),"O"))&amp;IF(OR(J32="Absolute",J32="Intensity"),COUNTIF(J$18:J32,J32),(COUNTIF(J$18:J32,"Renewable electricity")+COUNTIF(J$18:J32,"Supplier engagement")+COUNTIF(J$18:J32,"Customer engagement"))),"")</f>
        <v/>
      </c>
      <c r="C32" s="693" t="str" cm="1">
        <f t="array" ref="C32">_xlfn.IFS(B32="", "",ISNUMBER(SEARCH("SDA",V32))=TRUE, "Consult sector guidance and submit appropriate target wording",INDEX(nt_cov_optional_text,MATCH(B32,nt_cov_back_id,0))="Separation", "To generate target language please separate target covering emissions beyond minimum boundary",B32&lt;&gt;"",info_company_name&amp;" commits"&amp;IF(OR(J32="Absolute",J32="Intensity")," to reduce "&amp;IF(J32="Absolute","absolute ","")&amp;INDEX(nt_cov_text,MATCH(B32,nt_cov_back_id,0))&amp;IF(INDEX(nt_cov_optional_text,MATCH(B32,nt_cov_back_id,0))&lt;&gt;"","scope 3 GHG emissions from "&amp;INDEX(nt_cov_optional_text,MATCH(B32,nt_cov_back_id,0))&amp;" beyond minimum boundary ","")&amp;TEXT(K32,IF(ISNUMBER(SEARCH(",", K32)), "0,00%", "0.00%"))&amp;IF(J32="Intensity"," per "&amp;O32&amp;" ","")&amp;" by "&amp;IF(ghg_year_type="Fiscal","FY","")&amp;N32&amp;" from a "&amp;IF(ghg_year_type="Fiscal","FY","")&amp;L32&amp;" base year.","")&amp;IF(S32="Renewable electricity procurement"," to increase active annual sourcing of renewable electricity from "&amp;TEXT(T32,IF(ISNUMBER(SEARCH(",", T32)), "0,00%", "0.00%"))&amp;" in "&amp;IF(ghg_year_type="Fiscal","FY","")&amp;L32&amp;" to "&amp;TEXT(K32,IF(ISNUMBER(SEARCH(",", K32)), "0,00%", "0.00%"))&amp;" by "&amp;IF(ghg_year_type="Fiscal","FY","")&amp;N32,"")&amp;IF(S32="Renewable electricity continuous procurement"," to continue active annual sourcing of "&amp;TEXT(K32,IF(ISNUMBER(SEARCH(",", K32)), "00,0%", "0.00%"))&amp;" renewable electricity through "&amp;IF(ghg_year_type="Fiscal","FY","")&amp;N32,"")&amp;IF(OR(J32="Supplier engagement",J32="Customer engagement")," that "&amp;TEXT(K32,IF(ISNUMBER(SEARCH(",", K32)), "0,00%", "0.00%"))&amp;" of its "&amp;IF(J32="Supplier engagement","suppliers","customers")&amp;IF(ISNUMBER(FIND(",",S32)),MID(S32,FIND(",",S32)+1,LEN(S32)),"")&amp;" covering "&amp;INDEX(nt_cov_s3_cat,MATCH(B32,nt_cov_back_id,0))&amp;IF(INDEX(nt_cov_optional_text,MATCH(B32,nt_cov_back_id,0))&lt;&gt;"",INDEX(nt_cov_optional_text,MATCH(B32,nt_cov_back_id,0))&amp;" beyond minimum boundary ","")&amp;", will have science-based targets by "&amp;IF(ghg_year_type="Fiscal","FY","")&amp;N32&amp;".","")&amp;INDEX(nt_cov_bio_f,MATCH(B32,nt_cov_back_id,0)))</f>
        <v/>
      </c>
      <c r="D32" s="694"/>
      <c r="E32" s="695"/>
      <c r="F32" s="245"/>
      <c r="G32" s="696"/>
      <c r="H32" s="696"/>
      <c r="I32" s="696"/>
      <c r="J32" s="246"/>
      <c r="K32" s="247"/>
      <c r="L32" s="246"/>
      <c r="M32" s="246"/>
      <c r="N32" s="246"/>
      <c r="O32" s="246"/>
      <c r="P32" s="248"/>
      <c r="Q32" s="248"/>
      <c r="R32" s="248"/>
      <c r="S32" s="249"/>
      <c r="T32" s="247"/>
      <c r="U32" s="247"/>
      <c r="V32" s="682"/>
      <c r="W32" s="683"/>
      <c r="X32" s="246"/>
      <c r="Y32" s="246"/>
      <c r="Z32" s="246"/>
      <c r="AA32" s="250"/>
      <c r="AB32" s="250"/>
      <c r="AE32" s="62"/>
      <c r="AH32" t="s">
        <v>482</v>
      </c>
    </row>
    <row r="33" spans="1:42" ht="16.25" customHeight="1">
      <c r="A33" s="62"/>
      <c r="B33" s="126" t="str">
        <f>IF(ISBLANK(J33)=FALSE,"NT-"&amp;UPPER(IF(OR(J33="Absolute",J33="Intensity"),LEFT(J33,3),"O"))&amp;IF(OR(J33="Absolute",J33="Intensity"),COUNTIF(J$18:J33,J33),(COUNTIF(J$18:J33,"Renewable electricity")+COUNTIF(J$18:J33,"Supplier engagement")+COUNTIF(J$18:J33,"Customer engagement"))),"")</f>
        <v/>
      </c>
      <c r="C33" s="693" t="str" cm="1">
        <f t="array" ref="C33">_xlfn.IFS(B33="", "",ISNUMBER(SEARCH("SDA",V33))=TRUE, "Consult sector guidance and submit appropriate target wording",INDEX(nt_cov_optional_text,MATCH(B33,nt_cov_back_id,0))="Separation", "To generate target language please separate target covering emissions beyond minimum boundary",B33&lt;&gt;"",info_company_name&amp;" commits"&amp;IF(OR(J33="Absolute",J33="Intensity")," to reduce "&amp;IF(J33="Absolute","absolute ","")&amp;INDEX(nt_cov_text,MATCH(B33,nt_cov_back_id,0))&amp;IF(INDEX(nt_cov_optional_text,MATCH(B33,nt_cov_back_id,0))&lt;&gt;"","scope 3 GHG emissions from "&amp;INDEX(nt_cov_optional_text,MATCH(B33,nt_cov_back_id,0))&amp;" beyond minimum boundary ","")&amp;TEXT(K33,IF(ISNUMBER(SEARCH(",", K33)), "0,00%", "0.00%"))&amp;IF(J33="Intensity"," per "&amp;O33&amp;" ","")&amp;" by "&amp;IF(ghg_year_type="Fiscal","FY","")&amp;N33&amp;" from a "&amp;IF(ghg_year_type="Fiscal","FY","")&amp;L33&amp;" base year.","")&amp;IF(S33="Renewable electricity procurement"," to increase active annual sourcing of renewable electricity from "&amp;TEXT(T33,IF(ISNUMBER(SEARCH(",", T33)), "0,00%", "0.00%"))&amp;" in "&amp;IF(ghg_year_type="Fiscal","FY","")&amp;L33&amp;" to "&amp;TEXT(K33,IF(ISNUMBER(SEARCH(",", K33)), "0,00%", "0.00%"))&amp;" by "&amp;IF(ghg_year_type="Fiscal","FY","")&amp;N33,"")&amp;IF(S33="Renewable electricity continuous procurement"," to continue active annual sourcing of "&amp;TEXT(K33,IF(ISNUMBER(SEARCH(",", K33)), "00,0%", "0.00%"))&amp;" renewable electricity through "&amp;IF(ghg_year_type="Fiscal","FY","")&amp;N33,"")&amp;IF(OR(J33="Supplier engagement",J33="Customer engagement")," that "&amp;TEXT(K33,IF(ISNUMBER(SEARCH(",", K33)), "0,00%", "0.00%"))&amp;" of its "&amp;IF(J33="Supplier engagement","suppliers","customers")&amp;IF(ISNUMBER(FIND(",",S33)),MID(S33,FIND(",",S33)+1,LEN(S33)),"")&amp;" covering "&amp;INDEX(nt_cov_s3_cat,MATCH(B33,nt_cov_back_id,0))&amp;IF(INDEX(nt_cov_optional_text,MATCH(B33,nt_cov_back_id,0))&lt;&gt;"",INDEX(nt_cov_optional_text,MATCH(B33,nt_cov_back_id,0))&amp;" beyond minimum boundary ","")&amp;", will have science-based targets by "&amp;IF(ghg_year_type="Fiscal","FY","")&amp;N33&amp;".","")&amp;INDEX(nt_cov_bio_f,MATCH(B33,nt_cov_back_id,0)))</f>
        <v/>
      </c>
      <c r="D33" s="694"/>
      <c r="E33" s="695"/>
      <c r="F33" s="245"/>
      <c r="G33" s="696"/>
      <c r="H33" s="696"/>
      <c r="I33" s="696"/>
      <c r="J33" s="246"/>
      <c r="K33" s="247"/>
      <c r="L33" s="246"/>
      <c r="M33" s="246"/>
      <c r="N33" s="246"/>
      <c r="O33" s="246"/>
      <c r="P33" s="248"/>
      <c r="Q33" s="248"/>
      <c r="R33" s="248"/>
      <c r="S33" s="249"/>
      <c r="T33" s="247"/>
      <c r="U33" s="247"/>
      <c r="V33" s="682"/>
      <c r="W33" s="683"/>
      <c r="X33" s="246"/>
      <c r="Y33" s="246"/>
      <c r="Z33" s="246"/>
      <c r="AA33" s="250"/>
      <c r="AB33" s="250"/>
      <c r="AE33" s="62"/>
    </row>
    <row r="34" spans="1:42" ht="16.25" customHeight="1">
      <c r="A34" s="62"/>
      <c r="B34" s="126" t="str">
        <f>IF(ISBLANK(J34)=FALSE,"NT-"&amp;UPPER(IF(OR(J34="Absolute",J34="Intensity"),LEFT(J34,3),"O"))&amp;IF(OR(J34="Absolute",J34="Intensity"),COUNTIF(J$18:J34,J34),(COUNTIF(J$18:J34,"Renewable electricity")+COUNTIF(J$18:J34,"Supplier engagement")+COUNTIF(J$18:J34,"Customer engagement"))),"")</f>
        <v/>
      </c>
      <c r="C34" s="693" t="str" cm="1">
        <f t="array" ref="C34">_xlfn.IFS(B34="", "",ISNUMBER(SEARCH("SDA",V34))=TRUE, "Consult sector guidance and submit appropriate target wording",INDEX(nt_cov_optional_text,MATCH(B34,nt_cov_back_id,0))="Separation", "To generate target language please separate target covering emissions beyond minimum boundary",B34&lt;&gt;"",info_company_name&amp;" commits"&amp;IF(OR(J34="Absolute",J34="Intensity")," to reduce "&amp;IF(J34="Absolute","absolute ","")&amp;INDEX(nt_cov_text,MATCH(B34,nt_cov_back_id,0))&amp;IF(INDEX(nt_cov_optional_text,MATCH(B34,nt_cov_back_id,0))&lt;&gt;"","scope 3 GHG emissions from "&amp;INDEX(nt_cov_optional_text,MATCH(B34,nt_cov_back_id,0))&amp;" beyond minimum boundary ","")&amp;TEXT(K34,IF(ISNUMBER(SEARCH(",", K34)), "0,00%", "0.00%"))&amp;IF(J34="Intensity"," per "&amp;O34&amp;" ","")&amp;" by "&amp;IF(ghg_year_type="Fiscal","FY","")&amp;N34&amp;" from a "&amp;IF(ghg_year_type="Fiscal","FY","")&amp;L34&amp;" base year.","")&amp;IF(S34="Renewable electricity procurement"," to increase active annual sourcing of renewable electricity from "&amp;TEXT(T34,IF(ISNUMBER(SEARCH(",", T34)), "0,00%", "0.00%"))&amp;" in "&amp;IF(ghg_year_type="Fiscal","FY","")&amp;L34&amp;" to "&amp;TEXT(K34,IF(ISNUMBER(SEARCH(",", K34)), "0,00%", "0.00%"))&amp;" by "&amp;IF(ghg_year_type="Fiscal","FY","")&amp;N34,"")&amp;IF(S34="Renewable electricity continuous procurement"," to continue active annual sourcing of "&amp;TEXT(K34,IF(ISNUMBER(SEARCH(",", K34)), "00,0%", "0.00%"))&amp;" renewable electricity through "&amp;IF(ghg_year_type="Fiscal","FY","")&amp;N34,"")&amp;IF(OR(J34="Supplier engagement",J34="Customer engagement")," that "&amp;TEXT(K34,IF(ISNUMBER(SEARCH(",", K34)), "0,00%", "0.00%"))&amp;" of its "&amp;IF(J34="Supplier engagement","suppliers","customers")&amp;IF(ISNUMBER(FIND(",",S34)),MID(S34,FIND(",",S34)+1,LEN(S34)),"")&amp;" covering "&amp;INDEX(nt_cov_s3_cat,MATCH(B34,nt_cov_back_id,0))&amp;IF(INDEX(nt_cov_optional_text,MATCH(B34,nt_cov_back_id,0))&lt;&gt;"",INDEX(nt_cov_optional_text,MATCH(B34,nt_cov_back_id,0))&amp;" beyond minimum boundary ","")&amp;", will have science-based targets by "&amp;IF(ghg_year_type="Fiscal","FY","")&amp;N34&amp;".","")&amp;INDEX(nt_cov_bio_f,MATCH(B34,nt_cov_back_id,0)))</f>
        <v/>
      </c>
      <c r="D34" s="694"/>
      <c r="E34" s="695"/>
      <c r="F34" s="245"/>
      <c r="G34" s="696"/>
      <c r="H34" s="696"/>
      <c r="I34" s="696"/>
      <c r="J34" s="246"/>
      <c r="K34" s="247"/>
      <c r="L34" s="246"/>
      <c r="M34" s="246"/>
      <c r="N34" s="246"/>
      <c r="O34" s="246"/>
      <c r="P34" s="248"/>
      <c r="Q34" s="248"/>
      <c r="R34" s="248"/>
      <c r="S34" s="249"/>
      <c r="T34" s="247"/>
      <c r="U34" s="247"/>
      <c r="V34" s="682"/>
      <c r="W34" s="683"/>
      <c r="X34" s="246"/>
      <c r="Y34" s="246"/>
      <c r="Z34" s="246"/>
      <c r="AA34" s="250"/>
      <c r="AB34" s="250"/>
      <c r="AE34" s="62"/>
    </row>
    <row r="35" spans="1:42" ht="16.25" customHeight="1">
      <c r="A35" s="62"/>
      <c r="B35" s="126" t="str">
        <f>IF(ISBLANK(J35)=FALSE,"NT-"&amp;UPPER(IF(OR(J35="Absolute",J35="Intensity"),LEFT(J35,3),"O"))&amp;IF(OR(J35="Absolute",J35="Intensity"),COUNTIF(J$18:J35,J35),(COUNTIF(J$18:J35,"Renewable electricity")+COUNTIF(J$18:J35,"Supplier engagement")+COUNTIF(J$18:J35,"Customer engagement"))),"")</f>
        <v/>
      </c>
      <c r="C35" s="693" t="str" cm="1">
        <f t="array" ref="C35">_xlfn.IFS(B35="", "",ISNUMBER(SEARCH("SDA",V35))=TRUE, "Consult sector guidance and submit appropriate target wording",INDEX(nt_cov_optional_text,MATCH(B35,nt_cov_back_id,0))="Separation", "To generate target language please separate target covering emissions beyond minimum boundary",B35&lt;&gt;"",info_company_name&amp;" commits"&amp;IF(OR(J35="Absolute",J35="Intensity")," to reduce "&amp;IF(J35="Absolute","absolute ","")&amp;INDEX(nt_cov_text,MATCH(B35,nt_cov_back_id,0))&amp;IF(INDEX(nt_cov_optional_text,MATCH(B35,nt_cov_back_id,0))&lt;&gt;"","scope 3 GHG emissions from "&amp;INDEX(nt_cov_optional_text,MATCH(B35,nt_cov_back_id,0))&amp;" beyond minimum boundary ","")&amp;TEXT(K35,IF(ISNUMBER(SEARCH(",", K35)), "0,00%", "0.00%"))&amp;IF(J35="Intensity"," per "&amp;O35&amp;" ","")&amp;" by "&amp;IF(ghg_year_type="Fiscal","FY","")&amp;N35&amp;" from a "&amp;IF(ghg_year_type="Fiscal","FY","")&amp;L35&amp;" base year.","")&amp;IF(S35="Renewable electricity procurement"," to increase active annual sourcing of renewable electricity from "&amp;TEXT(T35,IF(ISNUMBER(SEARCH(",", T35)), "0,00%", "0.00%"))&amp;" in "&amp;IF(ghg_year_type="Fiscal","FY","")&amp;L35&amp;" to "&amp;TEXT(K35,IF(ISNUMBER(SEARCH(",", K35)), "0,00%", "0.00%"))&amp;" by "&amp;IF(ghg_year_type="Fiscal","FY","")&amp;N35,"")&amp;IF(S35="Renewable electricity continuous procurement"," to continue active annual sourcing of "&amp;TEXT(K35,IF(ISNUMBER(SEARCH(",", K35)), "00,0%", "0.00%"))&amp;" renewable electricity through "&amp;IF(ghg_year_type="Fiscal","FY","")&amp;N35,"")&amp;IF(OR(J35="Supplier engagement",J35="Customer engagement")," that "&amp;TEXT(K35,IF(ISNUMBER(SEARCH(",", K35)), "0,00%", "0.00%"))&amp;" of its "&amp;IF(J35="Supplier engagement","suppliers","customers")&amp;IF(ISNUMBER(FIND(",",S35)),MID(S35,FIND(",",S35)+1,LEN(S35)),"")&amp;" covering "&amp;INDEX(nt_cov_s3_cat,MATCH(B35,nt_cov_back_id,0))&amp;IF(INDEX(nt_cov_optional_text,MATCH(B35,nt_cov_back_id,0))&lt;&gt;"",INDEX(nt_cov_optional_text,MATCH(B35,nt_cov_back_id,0))&amp;" beyond minimum boundary ","")&amp;", will have science-based targets by "&amp;IF(ghg_year_type="Fiscal","FY","")&amp;N35&amp;".","")&amp;INDEX(nt_cov_bio_f,MATCH(B35,nt_cov_back_id,0)))</f>
        <v/>
      </c>
      <c r="D35" s="694"/>
      <c r="E35" s="695"/>
      <c r="F35" s="245"/>
      <c r="G35" s="696"/>
      <c r="H35" s="696"/>
      <c r="I35" s="696"/>
      <c r="J35" s="246"/>
      <c r="K35" s="247"/>
      <c r="L35" s="246"/>
      <c r="M35" s="246"/>
      <c r="N35" s="246"/>
      <c r="O35" s="246"/>
      <c r="P35" s="248"/>
      <c r="Q35" s="248"/>
      <c r="R35" s="248"/>
      <c r="S35" s="249"/>
      <c r="T35" s="247"/>
      <c r="U35" s="247"/>
      <c r="V35" s="682"/>
      <c r="W35" s="683"/>
      <c r="X35" s="246"/>
      <c r="Y35" s="246"/>
      <c r="Z35" s="246"/>
      <c r="AA35" s="250"/>
      <c r="AB35" s="250"/>
      <c r="AE35" s="62"/>
    </row>
    <row r="36" spans="1:42" ht="16.25" customHeight="1">
      <c r="A36" s="62"/>
      <c r="B36" s="126" t="str">
        <f>IF(ISBLANK(J36)=FALSE,"NT-"&amp;UPPER(IF(OR(J36="Absolute",J36="Intensity"),LEFT(J36,3),"O"))&amp;IF(OR(J36="Absolute",J36="Intensity"),COUNTIF(J$18:J36,J36),(COUNTIF(J$18:J36,"Renewable electricity")+COUNTIF(J$18:J36,"Supplier engagement")+COUNTIF(J$18:J36,"Customer engagement"))),"")</f>
        <v/>
      </c>
      <c r="C36" s="693" t="str" cm="1">
        <f t="array" ref="C36">_xlfn.IFS(B36="", "",ISNUMBER(SEARCH("SDA",V36))=TRUE, "Consult sector guidance and submit appropriate target wording",INDEX(nt_cov_optional_text,MATCH(B36,nt_cov_back_id,0))="Separation", "To generate target language please separate target covering emissions beyond minimum boundary",B36&lt;&gt;"",info_company_name&amp;" commits"&amp;IF(OR(J36="Absolute",J36="Intensity")," to reduce "&amp;IF(J36="Absolute","absolute ","")&amp;INDEX(nt_cov_text,MATCH(B36,nt_cov_back_id,0))&amp;IF(INDEX(nt_cov_optional_text,MATCH(B36,nt_cov_back_id,0))&lt;&gt;"","scope 3 GHG emissions from "&amp;INDEX(nt_cov_optional_text,MATCH(B36,nt_cov_back_id,0))&amp;" beyond minimum boundary ","")&amp;TEXT(K36,IF(ISNUMBER(SEARCH(",", K36)), "0,00%", "0.00%"))&amp;IF(J36="Intensity"," per "&amp;O36&amp;" ","")&amp;" by "&amp;IF(ghg_year_type="Fiscal","FY","")&amp;N36&amp;" from a "&amp;IF(ghg_year_type="Fiscal","FY","")&amp;L36&amp;" base year.","")&amp;IF(S36="Renewable electricity procurement"," to increase active annual sourcing of renewable electricity from "&amp;TEXT(T36,IF(ISNUMBER(SEARCH(",", T36)), "0,00%", "0.00%"))&amp;" in "&amp;IF(ghg_year_type="Fiscal","FY","")&amp;L36&amp;" to "&amp;TEXT(K36,IF(ISNUMBER(SEARCH(",", K36)), "0,00%", "0.00%"))&amp;" by "&amp;IF(ghg_year_type="Fiscal","FY","")&amp;N36,"")&amp;IF(S36="Renewable electricity continuous procurement"," to continue active annual sourcing of "&amp;TEXT(K36,IF(ISNUMBER(SEARCH(",", K36)), "00,0%", "0.00%"))&amp;" renewable electricity through "&amp;IF(ghg_year_type="Fiscal","FY","")&amp;N36,"")&amp;IF(OR(J36="Supplier engagement",J36="Customer engagement")," that "&amp;TEXT(K36,IF(ISNUMBER(SEARCH(",", K36)), "0,00%", "0.00%"))&amp;" of its "&amp;IF(J36="Supplier engagement","suppliers","customers")&amp;IF(ISNUMBER(FIND(",",S36)),MID(S36,FIND(",",S36)+1,LEN(S36)),"")&amp;" covering "&amp;INDEX(nt_cov_s3_cat,MATCH(B36,nt_cov_back_id,0))&amp;IF(INDEX(nt_cov_optional_text,MATCH(B36,nt_cov_back_id,0))&lt;&gt;"",INDEX(nt_cov_optional_text,MATCH(B36,nt_cov_back_id,0))&amp;" beyond minimum boundary ","")&amp;", will have science-based targets by "&amp;IF(ghg_year_type="Fiscal","FY","")&amp;N36&amp;".","")&amp;INDEX(nt_cov_bio_f,MATCH(B36,nt_cov_back_id,0)))</f>
        <v/>
      </c>
      <c r="D36" s="694"/>
      <c r="E36" s="695"/>
      <c r="F36" s="245"/>
      <c r="G36" s="696"/>
      <c r="H36" s="696"/>
      <c r="I36" s="696"/>
      <c r="J36" s="246"/>
      <c r="K36" s="247"/>
      <c r="L36" s="246"/>
      <c r="M36" s="246"/>
      <c r="N36" s="246"/>
      <c r="O36" s="246"/>
      <c r="P36" s="248"/>
      <c r="Q36" s="248"/>
      <c r="R36" s="248"/>
      <c r="S36" s="249"/>
      <c r="T36" s="247"/>
      <c r="U36" s="247"/>
      <c r="V36" s="682"/>
      <c r="W36" s="683"/>
      <c r="X36" s="246"/>
      <c r="Y36" s="246"/>
      <c r="Z36" s="246"/>
      <c r="AA36" s="250"/>
      <c r="AB36" s="250"/>
      <c r="AE36" s="62"/>
    </row>
    <row r="37" spans="1:42" ht="16.25" customHeight="1">
      <c r="A37" s="62"/>
      <c r="B37" s="126" t="str">
        <f>IF(ISBLANK(J37)=FALSE,"NT-"&amp;UPPER(IF(OR(J37="Absolute",J37="Intensity"),LEFT(J37,3),"O"))&amp;IF(OR(J37="Absolute",J37="Intensity"),COUNTIF(J$18:J37,J37),(COUNTIF(J$18:J37,"Renewable electricity")+COUNTIF(J$18:J37,"Supplier engagement")+COUNTIF(J$18:J37,"Customer engagement"))),"")</f>
        <v/>
      </c>
      <c r="C37" s="693" t="str" cm="1">
        <f t="array" ref="C37">_xlfn.IFS(B37="", "",ISNUMBER(SEARCH("SDA",V37))=TRUE, "Consult sector guidance and submit appropriate target wording",INDEX(nt_cov_optional_text,MATCH(B37,nt_cov_back_id,0))="Separation", "To generate target language please separate target covering emissions beyond minimum boundary",B37&lt;&gt;"",info_company_name&amp;" commits"&amp;IF(OR(J37="Absolute",J37="Intensity")," to reduce "&amp;IF(J37="Absolute","absolute ","")&amp;INDEX(nt_cov_text,MATCH(B37,nt_cov_back_id,0))&amp;IF(INDEX(nt_cov_optional_text,MATCH(B37,nt_cov_back_id,0))&lt;&gt;"","scope 3 GHG emissions from "&amp;INDEX(nt_cov_optional_text,MATCH(B37,nt_cov_back_id,0))&amp;" beyond minimum boundary ","")&amp;TEXT(K37,IF(ISNUMBER(SEARCH(",", K37)), "0,00%", "0.00%"))&amp;IF(J37="Intensity"," per "&amp;O37&amp;" ","")&amp;" by "&amp;IF(ghg_year_type="Fiscal","FY","")&amp;N37&amp;" from a "&amp;IF(ghg_year_type="Fiscal","FY","")&amp;L37&amp;" base year.","")&amp;IF(S37="Renewable electricity procurement"," to increase active annual sourcing of renewable electricity from "&amp;TEXT(T37,IF(ISNUMBER(SEARCH(",", T37)), "0,00%", "0.00%"))&amp;" in "&amp;IF(ghg_year_type="Fiscal","FY","")&amp;L37&amp;" to "&amp;TEXT(K37,IF(ISNUMBER(SEARCH(",", K37)), "0,00%", "0.00%"))&amp;" by "&amp;IF(ghg_year_type="Fiscal","FY","")&amp;N37,"")&amp;IF(S37="Renewable electricity continuous procurement"," to continue active annual sourcing of "&amp;TEXT(K37,IF(ISNUMBER(SEARCH(",", K37)), "00,0%", "0.00%"))&amp;" renewable electricity through "&amp;IF(ghg_year_type="Fiscal","FY","")&amp;N37,"")&amp;IF(OR(J37="Supplier engagement",J37="Customer engagement")," that "&amp;TEXT(K37,IF(ISNUMBER(SEARCH(",", K37)), "0,00%", "0.00%"))&amp;" of its "&amp;IF(J37="Supplier engagement","suppliers","customers")&amp;IF(ISNUMBER(FIND(",",S37)),MID(S37,FIND(",",S37)+1,LEN(S37)),"")&amp;" covering "&amp;INDEX(nt_cov_s3_cat,MATCH(B37,nt_cov_back_id,0))&amp;IF(INDEX(nt_cov_optional_text,MATCH(B37,nt_cov_back_id,0))&lt;&gt;"",INDEX(nt_cov_optional_text,MATCH(B37,nt_cov_back_id,0))&amp;" beyond minimum boundary ","")&amp;", will have science-based targets by "&amp;IF(ghg_year_type="Fiscal","FY","")&amp;N37&amp;".","")&amp;INDEX(nt_cov_bio_f,MATCH(B37,nt_cov_back_id,0)))</f>
        <v/>
      </c>
      <c r="D37" s="694"/>
      <c r="E37" s="695"/>
      <c r="F37" s="245"/>
      <c r="G37" s="696"/>
      <c r="H37" s="696"/>
      <c r="I37" s="696"/>
      <c r="J37" s="246"/>
      <c r="K37" s="247"/>
      <c r="L37" s="246"/>
      <c r="M37" s="246"/>
      <c r="N37" s="246"/>
      <c r="O37" s="246"/>
      <c r="P37" s="248"/>
      <c r="Q37" s="248"/>
      <c r="R37" s="248"/>
      <c r="S37" s="249"/>
      <c r="T37" s="247"/>
      <c r="U37" s="247"/>
      <c r="V37" s="682"/>
      <c r="W37" s="683"/>
      <c r="X37" s="246"/>
      <c r="Y37" s="246"/>
      <c r="Z37" s="246"/>
      <c r="AA37" s="250"/>
      <c r="AB37" s="250"/>
      <c r="AE37" s="62"/>
    </row>
    <row r="38" spans="1:42" s="17" customFormat="1" ht="15.75" customHeight="1">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row>
    <row r="39" spans="1:42" s="2" customFormat="1" ht="24.5" customHeight="1" thickBot="1">
      <c r="A39" s="359" t="s">
        <v>483</v>
      </c>
      <c r="B39" s="365"/>
      <c r="C39" s="365"/>
      <c r="D39" s="365"/>
      <c r="E39" s="365"/>
      <c r="F39" s="365"/>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row>
    <row r="40" spans="1:42" s="28" customFormat="1" ht="250.25" customHeight="1">
      <c r="A40" s="96"/>
      <c r="B40" s="708" t="s">
        <v>484</v>
      </c>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144"/>
      <c r="AC40" s="144"/>
      <c r="AE40" s="96"/>
    </row>
    <row r="41" spans="1:42" s="16" customFormat="1" ht="123.75" customHeight="1">
      <c r="A41" s="56"/>
      <c r="B41" s="143" t="s">
        <v>485</v>
      </c>
      <c r="C41" s="684" t="s">
        <v>486</v>
      </c>
      <c r="D41" s="367"/>
      <c r="E41" s="367"/>
      <c r="F41" s="367"/>
      <c r="G41" s="367"/>
      <c r="H41" s="367"/>
      <c r="I41" s="688" t="str">
        <f>IF(F18="No",G18,C18)&amp;IF(C19&lt;&gt;""," ","")&amp;IF(F19="No",G19,C19)&amp;IF(C20&lt;&gt;""," ","")&amp;IF(F20="No",G20,C20)&amp;IF(C21&lt;&gt;"","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","")&amp;IF(F37="No",G37,C37)&amp;IF(COUNTIF(nt_cov_bio_f,"")&lt;20," *The target boundary includes land-related emissions and removals from bioenergy feedstocks.","")</f>
        <v/>
      </c>
      <c r="J41" s="689"/>
      <c r="K41" s="689"/>
      <c r="L41" s="689"/>
      <c r="M41" s="689"/>
      <c r="N41" s="689"/>
      <c r="O41" s="689"/>
      <c r="P41" s="689"/>
      <c r="Q41" s="687" t="s">
        <v>487</v>
      </c>
      <c r="R41" s="433"/>
      <c r="S41" s="433"/>
      <c r="T41" s="433"/>
      <c r="U41" s="433"/>
      <c r="V41" s="433"/>
      <c r="W41" s="433"/>
      <c r="X41" s="433"/>
      <c r="Y41" s="433"/>
      <c r="Z41" s="433"/>
      <c r="AA41" s="433"/>
      <c r="AB41" s="120"/>
      <c r="AC41" s="145"/>
      <c r="AD41" s="120"/>
      <c r="AE41" s="58"/>
      <c r="AF41" s="61"/>
      <c r="AG41" s="61"/>
      <c r="AH41" s="61"/>
      <c r="AI41" s="61"/>
      <c r="AJ41" s="61"/>
      <c r="AK41" s="61"/>
      <c r="AL41" s="61"/>
      <c r="AM41" s="61"/>
      <c r="AN41" s="61"/>
      <c r="AO41" s="61"/>
      <c r="AP41" s="61"/>
    </row>
    <row r="42" spans="1:42" s="16" customFormat="1" ht="61.5" customHeight="1">
      <c r="A42" s="56"/>
      <c r="B42" s="143" t="s">
        <v>488</v>
      </c>
      <c r="C42" s="684" t="s">
        <v>489</v>
      </c>
      <c r="D42" s="367"/>
      <c r="E42" s="367"/>
      <c r="F42" s="367"/>
      <c r="G42" s="367"/>
      <c r="H42" s="367"/>
      <c r="I42" s="690"/>
      <c r="J42" s="690"/>
      <c r="K42" s="690"/>
      <c r="L42" s="690"/>
      <c r="M42" s="690"/>
      <c r="N42" s="690"/>
      <c r="O42" s="690"/>
      <c r="P42" s="690"/>
      <c r="Q42" s="687" t="s">
        <v>490</v>
      </c>
      <c r="R42" s="433"/>
      <c r="S42" s="433"/>
      <c r="T42" s="433"/>
      <c r="U42" s="433"/>
      <c r="V42" s="433"/>
      <c r="W42" s="433"/>
      <c r="X42" s="433"/>
      <c r="Y42" s="433"/>
      <c r="Z42" s="433"/>
      <c r="AA42" s="433"/>
      <c r="AB42" s="120"/>
      <c r="AC42" s="145"/>
      <c r="AD42" s="120"/>
      <c r="AE42" s="58"/>
      <c r="AF42" s="61"/>
      <c r="AG42" s="61"/>
      <c r="AH42" s="61"/>
      <c r="AI42" s="61"/>
      <c r="AJ42" s="61"/>
      <c r="AK42" s="61"/>
      <c r="AL42" s="61"/>
      <c r="AM42" s="61"/>
      <c r="AN42" s="61"/>
      <c r="AO42" s="61"/>
      <c r="AP42" s="61"/>
    </row>
    <row r="43" spans="1:42" s="13" customFormat="1" ht="123.75" customHeight="1">
      <c r="A43" s="56"/>
      <c r="B43" s="143" t="s">
        <v>491</v>
      </c>
      <c r="C43" s="684" t="s">
        <v>492</v>
      </c>
      <c r="D43" s="367"/>
      <c r="E43" s="367"/>
      <c r="F43" s="367"/>
      <c r="G43" s="367"/>
      <c r="H43" s="367"/>
      <c r="I43" s="685"/>
      <c r="J43" s="686"/>
      <c r="K43" s="686"/>
      <c r="L43" s="686"/>
      <c r="M43" s="686"/>
      <c r="N43" s="686"/>
      <c r="O43" s="686"/>
      <c r="P43" s="686"/>
      <c r="Q43" s="687" t="s">
        <v>493</v>
      </c>
      <c r="R43" s="433"/>
      <c r="S43" s="433"/>
      <c r="T43" s="433"/>
      <c r="U43" s="433"/>
      <c r="V43" s="433"/>
      <c r="W43" s="433"/>
      <c r="X43" s="433"/>
      <c r="Y43" s="433"/>
      <c r="Z43" s="433"/>
      <c r="AA43" s="433"/>
      <c r="AB43" s="120"/>
      <c r="AC43" s="145"/>
      <c r="AD43" s="120"/>
      <c r="AE43" s="58"/>
    </row>
    <row r="44" spans="1:42" s="13" customFormat="1" ht="125.25" customHeight="1">
      <c r="A44" s="56"/>
      <c r="B44" s="143" t="s">
        <v>494</v>
      </c>
      <c r="C44" s="684" t="s">
        <v>495</v>
      </c>
      <c r="D44" s="367"/>
      <c r="E44" s="367"/>
      <c r="F44" s="367"/>
      <c r="G44" s="367"/>
      <c r="H44" s="367"/>
      <c r="I44" s="685"/>
      <c r="J44" s="686"/>
      <c r="K44" s="686"/>
      <c r="L44" s="686"/>
      <c r="M44" s="686"/>
      <c r="N44" s="686"/>
      <c r="O44" s="686"/>
      <c r="P44" s="686"/>
      <c r="Q44" s="687" t="s">
        <v>496</v>
      </c>
      <c r="R44" s="433"/>
      <c r="S44" s="433"/>
      <c r="T44" s="433"/>
      <c r="U44" s="433"/>
      <c r="V44" s="433"/>
      <c r="W44" s="433"/>
      <c r="X44" s="433"/>
      <c r="Y44" s="433"/>
      <c r="Z44" s="433"/>
      <c r="AA44" s="433"/>
      <c r="AB44" s="120"/>
      <c r="AC44" s="145"/>
      <c r="AD44" s="120"/>
      <c r="AE44" s="58"/>
    </row>
    <row r="45" spans="1:42" s="17" customFormat="1" ht="15.75" customHeight="1">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row>
    <row r="46" spans="1:42" s="2" customFormat="1" ht="24.75" customHeight="1" thickBot="1">
      <c r="A46" s="359" t="s">
        <v>497</v>
      </c>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row>
    <row r="47" spans="1:42" s="16" customFormat="1" ht="125.25" customHeight="1">
      <c r="A47" s="56"/>
      <c r="B47" s="143" t="s">
        <v>498</v>
      </c>
      <c r="C47" s="684" t="s">
        <v>499</v>
      </c>
      <c r="D47" s="367"/>
      <c r="E47" s="367"/>
      <c r="F47" s="367"/>
      <c r="G47" s="367"/>
      <c r="H47" s="367"/>
      <c r="I47" s="685"/>
      <c r="J47" s="686"/>
      <c r="K47" s="686"/>
      <c r="L47" s="686"/>
      <c r="M47" s="686"/>
      <c r="N47" s="686"/>
      <c r="O47" s="686"/>
      <c r="P47" s="686"/>
      <c r="Q47" s="370" t="s">
        <v>500</v>
      </c>
      <c r="R47" s="371"/>
      <c r="S47" s="371"/>
      <c r="T47" s="371"/>
      <c r="U47" s="371"/>
      <c r="V47" s="371"/>
      <c r="W47" s="371"/>
      <c r="X47" s="371"/>
      <c r="Y47" s="371"/>
      <c r="Z47" s="371"/>
      <c r="AA47" s="371"/>
      <c r="AB47" s="120"/>
      <c r="AC47" s="145"/>
      <c r="AD47" s="120"/>
      <c r="AE47" s="58"/>
      <c r="AF47" s="61"/>
      <c r="AG47" s="61"/>
      <c r="AH47" s="61"/>
      <c r="AI47" s="61"/>
      <c r="AJ47" s="61"/>
      <c r="AK47" s="61"/>
      <c r="AL47" s="61"/>
      <c r="AM47" s="61"/>
      <c r="AN47" s="61"/>
      <c r="AO47" s="61"/>
      <c r="AP47" s="61"/>
    </row>
    <row r="48" spans="1:42" s="16" customFormat="1" ht="125.25" customHeight="1">
      <c r="A48" s="56"/>
      <c r="B48" s="143" t="s">
        <v>501</v>
      </c>
      <c r="C48" s="684" t="s">
        <v>502</v>
      </c>
      <c r="D48" s="367"/>
      <c r="E48" s="367"/>
      <c r="F48" s="367"/>
      <c r="G48" s="367"/>
      <c r="H48" s="367"/>
      <c r="I48" s="685"/>
      <c r="J48" s="686"/>
      <c r="K48" s="686"/>
      <c r="L48" s="686"/>
      <c r="M48" s="686"/>
      <c r="N48" s="686"/>
      <c r="O48" s="686"/>
      <c r="P48" s="686"/>
      <c r="Q48" s="370" t="s">
        <v>503</v>
      </c>
      <c r="R48" s="371"/>
      <c r="S48" s="371"/>
      <c r="T48" s="371"/>
      <c r="U48" s="371"/>
      <c r="V48" s="371"/>
      <c r="W48" s="371"/>
      <c r="X48" s="371"/>
      <c r="Y48" s="371"/>
      <c r="Z48" s="371"/>
      <c r="AA48" s="371"/>
      <c r="AB48" s="120"/>
      <c r="AC48" s="145"/>
      <c r="AD48" s="120"/>
      <c r="AE48" s="58"/>
      <c r="AF48" s="61"/>
      <c r="AG48" s="61"/>
      <c r="AH48" s="61"/>
      <c r="AI48" s="61"/>
      <c r="AJ48" s="61"/>
      <c r="AK48" s="61"/>
      <c r="AL48" s="61"/>
      <c r="AM48" s="61"/>
      <c r="AN48" s="61"/>
      <c r="AO48" s="61"/>
      <c r="AP48" s="61"/>
    </row>
    <row r="49" spans="1:42" s="16" customFormat="1" ht="125.25" customHeight="1">
      <c r="A49" s="56"/>
      <c r="B49" s="143" t="s">
        <v>504</v>
      </c>
      <c r="C49" s="366" t="s">
        <v>505</v>
      </c>
      <c r="D49" s="367"/>
      <c r="E49" s="367"/>
      <c r="F49" s="367"/>
      <c r="G49" s="367"/>
      <c r="H49" s="367"/>
      <c r="I49" s="685"/>
      <c r="J49" s="686"/>
      <c r="K49" s="686"/>
      <c r="L49" s="686"/>
      <c r="M49" s="686"/>
      <c r="N49" s="686"/>
      <c r="O49" s="686"/>
      <c r="P49" s="686"/>
      <c r="Q49" s="370" t="s">
        <v>506</v>
      </c>
      <c r="R49" s="371"/>
      <c r="S49" s="371"/>
      <c r="T49" s="371"/>
      <c r="U49" s="371"/>
      <c r="V49" s="371"/>
      <c r="W49" s="371"/>
      <c r="X49" s="371"/>
      <c r="Y49" s="371"/>
      <c r="Z49" s="371"/>
      <c r="AA49" s="371"/>
      <c r="AB49" s="120"/>
      <c r="AC49" s="145"/>
      <c r="AD49" s="120"/>
      <c r="AE49" s="58"/>
      <c r="AF49" s="61"/>
      <c r="AG49" s="61"/>
      <c r="AH49" s="61"/>
      <c r="AI49" s="61"/>
      <c r="AJ49" s="61"/>
      <c r="AK49" s="61"/>
      <c r="AL49" s="61"/>
      <c r="AM49" s="61"/>
      <c r="AN49" s="61"/>
      <c r="AO49" s="61"/>
      <c r="AP49" s="61"/>
    </row>
    <row r="50" spans="1:42" s="17" customFormat="1" ht="15.75" customHeight="1">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row>
    <row r="51" spans="1:42" s="2" customFormat="1" ht="24.75" customHeight="1" thickBot="1">
      <c r="A51" s="359" t="s">
        <v>507</v>
      </c>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row>
    <row r="52" spans="1:42" s="16" customFormat="1" ht="125.25" customHeight="1">
      <c r="A52" s="56"/>
      <c r="B52" s="143" t="s">
        <v>508</v>
      </c>
      <c r="C52" s="710" t="s">
        <v>509</v>
      </c>
      <c r="D52" s="703"/>
      <c r="E52" s="703"/>
      <c r="F52" s="703"/>
      <c r="G52" s="703"/>
      <c r="H52" s="703"/>
      <c r="I52" s="711"/>
      <c r="J52" s="705"/>
      <c r="K52" s="705"/>
      <c r="L52" s="705"/>
      <c r="M52" s="705"/>
      <c r="N52" s="705"/>
      <c r="O52" s="705"/>
      <c r="P52" s="705"/>
      <c r="Q52" s="706" t="s">
        <v>510</v>
      </c>
      <c r="R52" s="707"/>
      <c r="S52" s="707"/>
      <c r="T52" s="707"/>
      <c r="U52" s="707"/>
      <c r="V52" s="707"/>
      <c r="W52" s="707"/>
      <c r="X52" s="707"/>
      <c r="Y52" s="707"/>
      <c r="Z52" s="707"/>
      <c r="AA52" s="707"/>
      <c r="AB52" s="119"/>
      <c r="AC52" s="146"/>
      <c r="AD52" s="119"/>
      <c r="AE52" s="58"/>
      <c r="AF52" s="61"/>
      <c r="AG52" s="61"/>
      <c r="AH52" s="61"/>
      <c r="AI52" s="61"/>
      <c r="AJ52" s="61"/>
      <c r="AK52" s="61"/>
      <c r="AL52" s="61"/>
      <c r="AM52" s="61"/>
      <c r="AN52" s="61"/>
      <c r="AO52" s="61"/>
      <c r="AP52" s="61"/>
    </row>
    <row r="53" spans="1:42" s="16" customFormat="1" ht="125.25" customHeight="1">
      <c r="A53" s="56"/>
      <c r="B53" s="143" t="s">
        <v>511</v>
      </c>
      <c r="C53" s="671" t="s">
        <v>512</v>
      </c>
      <c r="D53" s="367"/>
      <c r="E53" s="367"/>
      <c r="F53" s="367"/>
      <c r="G53" s="367"/>
      <c r="H53" s="367"/>
      <c r="I53" s="690"/>
      <c r="J53" s="378"/>
      <c r="K53" s="378"/>
      <c r="L53" s="378"/>
      <c r="M53" s="378"/>
      <c r="N53" s="378"/>
      <c r="O53" s="378"/>
      <c r="P53" s="378"/>
      <c r="Q53" s="370" t="s">
        <v>513</v>
      </c>
      <c r="R53" s="371"/>
      <c r="S53" s="371"/>
      <c r="T53" s="371"/>
      <c r="U53" s="371"/>
      <c r="V53" s="371"/>
      <c r="W53" s="371"/>
      <c r="X53" s="371"/>
      <c r="Y53" s="371"/>
      <c r="Z53" s="371"/>
      <c r="AA53" s="371"/>
      <c r="AB53" s="120"/>
      <c r="AC53" s="145"/>
      <c r="AD53" s="120"/>
      <c r="AE53" s="58"/>
      <c r="AF53" s="61"/>
      <c r="AG53" s="61"/>
      <c r="AH53" s="61"/>
      <c r="AI53" s="61"/>
      <c r="AJ53" s="61"/>
      <c r="AK53" s="61"/>
      <c r="AL53" s="61"/>
      <c r="AM53" s="61"/>
      <c r="AN53" s="61"/>
      <c r="AO53" s="61"/>
      <c r="AP53" s="61"/>
    </row>
    <row r="54" spans="1:42" s="17" customFormat="1" ht="15.75" customHeight="1">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row>
    <row r="55" spans="1:42" s="2" customFormat="1" ht="24.75" customHeight="1" thickBot="1">
      <c r="A55" s="359" t="s">
        <v>514</v>
      </c>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row>
    <row r="56" spans="1:42" s="16" customFormat="1" ht="125.25" customHeight="1">
      <c r="A56" s="56"/>
      <c r="B56" s="143" t="s">
        <v>515</v>
      </c>
      <c r="C56" s="671" t="s">
        <v>516</v>
      </c>
      <c r="D56" s="367"/>
      <c r="E56" s="367"/>
      <c r="F56" s="367"/>
      <c r="G56" s="367"/>
      <c r="H56" s="367"/>
      <c r="I56" s="690"/>
      <c r="J56" s="378"/>
      <c r="K56" s="378"/>
      <c r="L56" s="378"/>
      <c r="M56" s="378"/>
      <c r="N56" s="378"/>
      <c r="O56" s="378"/>
      <c r="P56" s="378"/>
      <c r="Q56" s="706" t="s">
        <v>64</v>
      </c>
      <c r="R56" s="707"/>
      <c r="S56" s="707"/>
      <c r="T56" s="707"/>
      <c r="U56" s="707"/>
      <c r="V56" s="707"/>
      <c r="W56" s="707"/>
      <c r="X56" s="707"/>
      <c r="Y56" s="707"/>
      <c r="Z56" s="707"/>
      <c r="AA56" s="707"/>
      <c r="AB56" s="119"/>
      <c r="AC56" s="146"/>
      <c r="AD56" s="119"/>
      <c r="AE56" s="58"/>
      <c r="AF56" s="61"/>
      <c r="AG56" s="61"/>
      <c r="AH56" s="61"/>
      <c r="AI56" s="61"/>
      <c r="AJ56" s="61"/>
      <c r="AK56" s="61"/>
      <c r="AL56" s="61"/>
      <c r="AM56" s="61"/>
      <c r="AN56" s="61"/>
      <c r="AO56" s="61"/>
      <c r="AP56" s="61"/>
    </row>
    <row r="57" spans="1:42" s="16" customFormat="1" ht="125.25" customHeight="1">
      <c r="A57" s="56"/>
      <c r="B57" s="143" t="s">
        <v>517</v>
      </c>
      <c r="C57" s="671" t="s">
        <v>518</v>
      </c>
      <c r="D57" s="367"/>
      <c r="E57" s="367"/>
      <c r="F57" s="367"/>
      <c r="G57" s="367"/>
      <c r="H57" s="367"/>
      <c r="I57" s="685"/>
      <c r="J57" s="686"/>
      <c r="K57" s="686"/>
      <c r="L57" s="686"/>
      <c r="M57" s="686"/>
      <c r="N57" s="686"/>
      <c r="O57" s="686"/>
      <c r="P57" s="686"/>
      <c r="Q57" s="370" t="s">
        <v>519</v>
      </c>
      <c r="R57" s="371"/>
      <c r="S57" s="371"/>
      <c r="T57" s="371"/>
      <c r="U57" s="371"/>
      <c r="V57" s="371"/>
      <c r="W57" s="371"/>
      <c r="X57" s="371"/>
      <c r="Y57" s="371"/>
      <c r="Z57" s="371"/>
      <c r="AA57" s="371"/>
      <c r="AB57" s="120"/>
      <c r="AC57" s="145"/>
      <c r="AD57" s="120"/>
      <c r="AE57" s="58"/>
      <c r="AF57" s="61"/>
      <c r="AG57" s="61"/>
      <c r="AH57" s="61"/>
      <c r="AI57" s="61"/>
      <c r="AJ57" s="61"/>
      <c r="AK57" s="61"/>
      <c r="AL57" s="61"/>
      <c r="AM57" s="61"/>
      <c r="AN57" s="61"/>
      <c r="AO57" s="61"/>
      <c r="AP57" s="61"/>
    </row>
    <row r="58" spans="1:42" s="16" customFormat="1" ht="125.25" customHeight="1">
      <c r="A58" s="56"/>
      <c r="B58" s="143" t="s">
        <v>520</v>
      </c>
      <c r="C58" s="671" t="s">
        <v>521</v>
      </c>
      <c r="D58" s="367"/>
      <c r="E58" s="367"/>
      <c r="F58" s="367"/>
      <c r="G58" s="367"/>
      <c r="H58" s="367"/>
      <c r="I58" s="685"/>
      <c r="J58" s="686"/>
      <c r="K58" s="686"/>
      <c r="L58" s="686"/>
      <c r="M58" s="686"/>
      <c r="N58" s="686"/>
      <c r="O58" s="686"/>
      <c r="P58" s="686"/>
      <c r="Q58" s="370" t="s">
        <v>522</v>
      </c>
      <c r="R58" s="371"/>
      <c r="S58" s="371"/>
      <c r="T58" s="371"/>
      <c r="U58" s="371"/>
      <c r="V58" s="371"/>
      <c r="W58" s="371"/>
      <c r="X58" s="371"/>
      <c r="Y58" s="371"/>
      <c r="Z58" s="371"/>
      <c r="AA58" s="371"/>
      <c r="AB58" s="120"/>
      <c r="AC58" s="145"/>
      <c r="AD58" s="120"/>
      <c r="AE58" s="58"/>
      <c r="AF58" s="61"/>
      <c r="AG58" s="61"/>
      <c r="AH58" s="61"/>
      <c r="AI58" s="61"/>
      <c r="AJ58" s="61"/>
      <c r="AK58" s="61"/>
      <c r="AL58" s="61"/>
      <c r="AM58" s="61"/>
      <c r="AN58" s="61"/>
      <c r="AO58" s="61"/>
      <c r="AP58" s="61"/>
    </row>
    <row r="59" spans="1:42" s="17" customFormat="1" ht="15.75" customHeight="1">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row>
    <row r="60" spans="1:42" s="2" customFormat="1" ht="24.75" customHeight="1" thickBot="1">
      <c r="A60" s="359" t="s">
        <v>523</v>
      </c>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row>
    <row r="61" spans="1:42" s="16" customFormat="1" ht="125.25" customHeight="1">
      <c r="A61" s="56"/>
      <c r="B61" s="167" t="s">
        <v>524</v>
      </c>
      <c r="C61" s="702" t="s">
        <v>525</v>
      </c>
      <c r="D61" s="703"/>
      <c r="E61" s="703"/>
      <c r="F61" s="703"/>
      <c r="G61" s="703"/>
      <c r="H61" s="703"/>
      <c r="I61" s="704"/>
      <c r="J61" s="705"/>
      <c r="K61" s="705"/>
      <c r="L61" s="705"/>
      <c r="M61" s="705"/>
      <c r="N61" s="705"/>
      <c r="O61" s="705"/>
      <c r="P61" s="705"/>
      <c r="Q61" s="370" t="s">
        <v>526</v>
      </c>
      <c r="R61" s="371"/>
      <c r="S61" s="371"/>
      <c r="T61" s="371"/>
      <c r="U61" s="371"/>
      <c r="V61" s="371"/>
      <c r="W61" s="371"/>
      <c r="X61" s="371"/>
      <c r="Y61" s="371"/>
      <c r="Z61" s="371"/>
      <c r="AA61" s="371"/>
      <c r="AB61" s="120"/>
      <c r="AC61" s="145"/>
      <c r="AD61" s="120"/>
      <c r="AE61" s="58"/>
      <c r="AF61" s="61"/>
      <c r="AG61" s="61"/>
      <c r="AH61" s="61"/>
      <c r="AI61" s="61"/>
      <c r="AJ61" s="61"/>
      <c r="AK61" s="61"/>
      <c r="AL61" s="61"/>
      <c r="AM61" s="61"/>
      <c r="AN61" s="61"/>
      <c r="AO61" s="61"/>
      <c r="AP61" s="61"/>
    </row>
    <row r="62" spans="1:42" s="61" customFormat="1" ht="125.25" customHeight="1">
      <c r="A62" s="56"/>
      <c r="B62" s="167" t="s">
        <v>527</v>
      </c>
      <c r="C62" s="671" t="s">
        <v>528</v>
      </c>
      <c r="D62" s="671"/>
      <c r="E62" s="671"/>
      <c r="F62" s="671"/>
      <c r="G62" s="671"/>
      <c r="H62" s="671"/>
      <c r="I62" s="471"/>
      <c r="J62" s="471"/>
      <c r="K62" s="471"/>
      <c r="L62" s="471"/>
      <c r="M62" s="471"/>
      <c r="N62" s="471"/>
      <c r="O62" s="471"/>
      <c r="P62" s="471"/>
      <c r="Q62" s="370" t="s">
        <v>529</v>
      </c>
      <c r="R62" s="370"/>
      <c r="S62" s="370"/>
      <c r="T62" s="370"/>
      <c r="U62" s="370"/>
      <c r="V62" s="370"/>
      <c r="W62" s="370"/>
      <c r="X62" s="370"/>
      <c r="Y62" s="370"/>
      <c r="Z62" s="370"/>
      <c r="AA62" s="370"/>
      <c r="AB62" s="120"/>
      <c r="AC62" s="145"/>
      <c r="AD62" s="120"/>
      <c r="AE62" s="58"/>
    </row>
    <row r="63" spans="1:42" s="16" customFormat="1" ht="125.25" customHeight="1">
      <c r="A63" s="56"/>
      <c r="B63" s="167" t="s">
        <v>530</v>
      </c>
      <c r="C63" s="691" t="s">
        <v>531</v>
      </c>
      <c r="D63" s="367"/>
      <c r="E63" s="367"/>
      <c r="F63" s="367"/>
      <c r="G63" s="367"/>
      <c r="H63" s="367"/>
      <c r="I63" s="472"/>
      <c r="J63" s="378"/>
      <c r="K63" s="378"/>
      <c r="L63" s="378"/>
      <c r="M63" s="378"/>
      <c r="N63" s="378"/>
      <c r="O63" s="378"/>
      <c r="P63" s="378"/>
      <c r="Q63" s="370" t="s">
        <v>532</v>
      </c>
      <c r="R63" s="371"/>
      <c r="S63" s="371"/>
      <c r="T63" s="371"/>
      <c r="U63" s="371"/>
      <c r="V63" s="371"/>
      <c r="W63" s="371"/>
      <c r="X63" s="371"/>
      <c r="Y63" s="371"/>
      <c r="Z63" s="371"/>
      <c r="AA63" s="371"/>
      <c r="AB63" s="120"/>
      <c r="AC63" s="145"/>
      <c r="AD63" s="120"/>
      <c r="AE63" s="58"/>
      <c r="AF63" s="61"/>
      <c r="AG63" s="61"/>
      <c r="AH63" s="61"/>
      <c r="AI63" s="61"/>
      <c r="AJ63" s="61"/>
      <c r="AK63" s="61"/>
      <c r="AL63" s="61"/>
      <c r="AM63" s="61"/>
      <c r="AN63" s="61"/>
      <c r="AO63" s="61"/>
      <c r="AP63" s="61"/>
    </row>
    <row r="64" spans="1:42" s="16" customFormat="1" ht="125.25" customHeight="1">
      <c r="A64" s="56"/>
      <c r="B64" s="167" t="s">
        <v>533</v>
      </c>
      <c r="C64" s="700" t="s">
        <v>534</v>
      </c>
      <c r="D64" s="373"/>
      <c r="E64" s="373"/>
      <c r="F64" s="373"/>
      <c r="G64" s="373"/>
      <c r="H64" s="373"/>
      <c r="I64" s="701"/>
      <c r="J64" s="364"/>
      <c r="K64" s="364"/>
      <c r="L64" s="364"/>
      <c r="M64" s="364"/>
      <c r="N64" s="364"/>
      <c r="O64" s="364"/>
      <c r="P64" s="364"/>
      <c r="Q64" s="370" t="s">
        <v>535</v>
      </c>
      <c r="R64" s="371"/>
      <c r="S64" s="371"/>
      <c r="T64" s="371"/>
      <c r="U64" s="371"/>
      <c r="V64" s="371"/>
      <c r="W64" s="371"/>
      <c r="X64" s="371"/>
      <c r="Y64" s="371"/>
      <c r="Z64" s="371"/>
      <c r="AA64" s="371"/>
      <c r="AB64" s="120"/>
      <c r="AC64" s="145"/>
      <c r="AD64" s="120"/>
      <c r="AE64" s="58"/>
      <c r="AF64" s="61"/>
      <c r="AG64" s="61"/>
      <c r="AH64" s="61"/>
      <c r="AI64" s="61"/>
      <c r="AJ64" s="61"/>
      <c r="AK64" s="61"/>
      <c r="AL64" s="61"/>
      <c r="AM64" s="61"/>
      <c r="AN64" s="61"/>
      <c r="AO64" s="61"/>
      <c r="AP64" s="61"/>
    </row>
    <row r="65" spans="1:42" s="16" customFormat="1" ht="125.25" customHeight="1">
      <c r="A65" s="56"/>
      <c r="B65" s="167" t="s">
        <v>536</v>
      </c>
      <c r="C65" s="691" t="s">
        <v>537</v>
      </c>
      <c r="D65" s="367"/>
      <c r="E65" s="367"/>
      <c r="F65" s="367"/>
      <c r="G65" s="367"/>
      <c r="H65" s="367"/>
      <c r="I65" s="685"/>
      <c r="J65" s="686"/>
      <c r="K65" s="686"/>
      <c r="L65" s="686"/>
      <c r="M65" s="686"/>
      <c r="N65" s="686"/>
      <c r="O65" s="686"/>
      <c r="P65" s="686"/>
      <c r="Q65" s="370" t="s">
        <v>538</v>
      </c>
      <c r="R65" s="371"/>
      <c r="S65" s="371"/>
      <c r="T65" s="371"/>
      <c r="U65" s="371"/>
      <c r="V65" s="371"/>
      <c r="W65" s="371"/>
      <c r="X65" s="371"/>
      <c r="Y65" s="371"/>
      <c r="Z65" s="371"/>
      <c r="AA65" s="371"/>
      <c r="AB65" s="120"/>
      <c r="AC65" s="145"/>
      <c r="AD65" s="120"/>
      <c r="AE65" s="58"/>
      <c r="AF65" s="61"/>
      <c r="AG65" s="61"/>
      <c r="AH65" s="61"/>
      <c r="AI65" s="61"/>
      <c r="AJ65" s="61"/>
      <c r="AK65" s="61"/>
      <c r="AL65" s="61"/>
      <c r="AM65" s="61"/>
      <c r="AN65" s="61"/>
      <c r="AO65" s="61"/>
      <c r="AP65" s="61"/>
    </row>
    <row r="66" spans="1:42" s="5" customFormat="1"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row>
    <row r="67" spans="1:42" s="5" customFormat="1"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row>
    <row r="68" spans="1:42" s="5" customFormat="1"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row>
    <row r="69" spans="1:42" s="5" customFormat="1"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row>
    <row r="70" spans="1:42" s="5" customFormat="1"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row>
    <row r="71" spans="1:42" s="5" customFormat="1"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row>
    <row r="72" spans="1:42" s="5" customFormat="1" ht="15.75" hidden="1" customHeight="1">
      <c r="A72" s="32"/>
      <c r="B72" s="32"/>
      <c r="C72" s="32"/>
      <c r="D72" s="32"/>
      <c r="E72" s="32"/>
      <c r="F72" s="32"/>
      <c r="G72" s="32"/>
      <c r="H72" s="32"/>
      <c r="I72" s="32"/>
      <c r="J72" s="32"/>
      <c r="K72" s="32"/>
      <c r="L72" s="332"/>
      <c r="M72" s="332"/>
      <c r="N72" s="332"/>
      <c r="O72" s="333"/>
      <c r="P72" s="333"/>
      <c r="Q72" s="333"/>
      <c r="R72" s="32"/>
      <c r="S72" s="32"/>
      <c r="T72" s="32" t="s">
        <v>0</v>
      </c>
      <c r="U72" s="32"/>
      <c r="V72" s="32"/>
      <c r="W72" s="32"/>
      <c r="X72" s="32"/>
      <c r="Y72" s="32"/>
      <c r="Z72" s="32"/>
      <c r="AA72" s="32"/>
      <c r="AB72" s="32"/>
      <c r="AC72" s="32"/>
      <c r="AD72" s="32"/>
      <c r="AE72" s="32"/>
      <c r="AF72" s="32"/>
      <c r="AG72" s="32"/>
      <c r="AH72" s="32"/>
      <c r="AI72" s="32"/>
      <c r="AJ72" s="32"/>
      <c r="AK72" s="32"/>
      <c r="AL72" s="32"/>
      <c r="AM72" s="32"/>
      <c r="AN72" s="32"/>
      <c r="AO72" s="32"/>
      <c r="AP72" s="32"/>
    </row>
    <row r="73" spans="1:42" s="5" customFormat="1"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row>
    <row r="74" spans="1:42" s="5" customFormat="1"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row>
    <row r="75" spans="1:42" s="5" customFormat="1"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row>
    <row r="76" spans="1:42" s="5" customFormat="1"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row>
    <row r="77" spans="1:42" s="5" customFormat="1" ht="15.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row>
    <row r="78" spans="1:42" s="32" customFormat="1" ht="15" hidden="1" customHeight="1"/>
    <row r="79" spans="1:42" s="5" customFormat="1"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row>
    <row r="80" spans="1:42" s="2" customFormat="1"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2" s="1" customFormat="1"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2"/>
    </row>
  </sheetData>
  <sheetProtection algorithmName="SHA-512" hashValue="ar3TYK+br01ng0GgDm8vXtbMNNZ4sBvyXdmJGUmpa3zr0Htk8hpTQDYfWwsSLPFj/WqIvde1dJFqBxFGpNGDgw==" saltValue="eXbe/EZMqbG1bWGJuWGjIQ==" spinCount="100000" sheet="1" objects="1" scenarios="1"/>
  <mergeCells count="124">
    <mergeCell ref="V19:W19"/>
    <mergeCell ref="V20:W20"/>
    <mergeCell ref="V21:W21"/>
    <mergeCell ref="V22:W22"/>
    <mergeCell ref="V23:W23"/>
    <mergeCell ref="G19:I19"/>
    <mergeCell ref="G20:I20"/>
    <mergeCell ref="G21:I21"/>
    <mergeCell ref="G22:I22"/>
    <mergeCell ref="G23:I23"/>
    <mergeCell ref="G24:I24"/>
    <mergeCell ref="G25:I25"/>
    <mergeCell ref="G26:I26"/>
    <mergeCell ref="G27:I27"/>
    <mergeCell ref="G28:I28"/>
    <mergeCell ref="V29:W29"/>
    <mergeCell ref="V30:W30"/>
    <mergeCell ref="V31:W31"/>
    <mergeCell ref="V32:W32"/>
    <mergeCell ref="V24:W24"/>
    <mergeCell ref="V25:W25"/>
    <mergeCell ref="V26:W26"/>
    <mergeCell ref="V27:W27"/>
    <mergeCell ref="V28:W28"/>
    <mergeCell ref="A55:AE55"/>
    <mergeCell ref="A51:AE51"/>
    <mergeCell ref="C52:H52"/>
    <mergeCell ref="I52:P52"/>
    <mergeCell ref="G29:I29"/>
    <mergeCell ref="G30:I30"/>
    <mergeCell ref="G31:I31"/>
    <mergeCell ref="G32:I32"/>
    <mergeCell ref="Q52:AA52"/>
    <mergeCell ref="C53:H53"/>
    <mergeCell ref="I53:P53"/>
    <mergeCell ref="Q53:AA53"/>
    <mergeCell ref="G33:I33"/>
    <mergeCell ref="V33:W33"/>
    <mergeCell ref="C29:E29"/>
    <mergeCell ref="C30:E30"/>
    <mergeCell ref="C31:E31"/>
    <mergeCell ref="C32:E32"/>
    <mergeCell ref="C33:E33"/>
    <mergeCell ref="A39:AE39"/>
    <mergeCell ref="C34:E34"/>
    <mergeCell ref="C35:E35"/>
    <mergeCell ref="C49:H49"/>
    <mergeCell ref="I49:P49"/>
    <mergeCell ref="C56:H56"/>
    <mergeCell ref="I56:P56"/>
    <mergeCell ref="Q56:AA56"/>
    <mergeCell ref="C36:E36"/>
    <mergeCell ref="C37:E37"/>
    <mergeCell ref="G34:I34"/>
    <mergeCell ref="G35:I35"/>
    <mergeCell ref="G36:I36"/>
    <mergeCell ref="G37:I37"/>
    <mergeCell ref="B40:AA40"/>
    <mergeCell ref="C43:H43"/>
    <mergeCell ref="I43:P43"/>
    <mergeCell ref="Q43:AA43"/>
    <mergeCell ref="V34:W34"/>
    <mergeCell ref="V35:W35"/>
    <mergeCell ref="V36:W36"/>
    <mergeCell ref="Q42:AA42"/>
    <mergeCell ref="A46:AE46"/>
    <mergeCell ref="C47:H47"/>
    <mergeCell ref="I47:P47"/>
    <mergeCell ref="Q47:AA47"/>
    <mergeCell ref="C48:H48"/>
    <mergeCell ref="I48:P48"/>
    <mergeCell ref="Q48:AA48"/>
    <mergeCell ref="I57:P57"/>
    <mergeCell ref="Q57:AA57"/>
    <mergeCell ref="C58:H58"/>
    <mergeCell ref="I63:P63"/>
    <mergeCell ref="Q63:AA63"/>
    <mergeCell ref="C64:H64"/>
    <mergeCell ref="I64:P64"/>
    <mergeCell ref="Q64:AA64"/>
    <mergeCell ref="I58:P58"/>
    <mergeCell ref="Q58:AA58"/>
    <mergeCell ref="A60:AE60"/>
    <mergeCell ref="C61:H61"/>
    <mergeCell ref="I61:P61"/>
    <mergeCell ref="Q61:AA61"/>
    <mergeCell ref="C63:H63"/>
    <mergeCell ref="C62:H62"/>
    <mergeCell ref="I62:P62"/>
    <mergeCell ref="Q62:AA62"/>
    <mergeCell ref="C65:H65"/>
    <mergeCell ref="I65:P65"/>
    <mergeCell ref="Q65:AA65"/>
    <mergeCell ref="L72:Q72"/>
    <mergeCell ref="A11:AE11"/>
    <mergeCell ref="A12:AE12"/>
    <mergeCell ref="C17:E17"/>
    <mergeCell ref="C18:E18"/>
    <mergeCell ref="G17:I17"/>
    <mergeCell ref="G18:I18"/>
    <mergeCell ref="V17:W17"/>
    <mergeCell ref="V18:W18"/>
    <mergeCell ref="C19:E19"/>
    <mergeCell ref="C20:E20"/>
    <mergeCell ref="C21:E21"/>
    <mergeCell ref="C22:E22"/>
    <mergeCell ref="C23:E23"/>
    <mergeCell ref="C24:E24"/>
    <mergeCell ref="C25:E25"/>
    <mergeCell ref="C26:E26"/>
    <mergeCell ref="C27:E27"/>
    <mergeCell ref="C28:E28"/>
    <mergeCell ref="B13:AB16"/>
    <mergeCell ref="C57:H57"/>
    <mergeCell ref="Q49:AA49"/>
    <mergeCell ref="V37:W37"/>
    <mergeCell ref="C44:H44"/>
    <mergeCell ref="I44:P44"/>
    <mergeCell ref="Q44:AA44"/>
    <mergeCell ref="I41:P41"/>
    <mergeCell ref="Q41:AA41"/>
    <mergeCell ref="C41:H41"/>
    <mergeCell ref="C42:H42"/>
    <mergeCell ref="I42:P42"/>
  </mergeCells>
  <phoneticPr fontId="36" type="noConversion"/>
  <conditionalFormatting sqref="A43:XFD44">
    <cfRule type="expression" dxfId="62" priority="17">
      <formula>$I$42="Yes"</formula>
    </cfRule>
  </conditionalFormatting>
  <conditionalFormatting sqref="A47:XFD49">
    <cfRule type="expression" dxfId="61" priority="16">
      <formula>COUNTIF($J$18:$J$37,"Intensity")=0</formula>
    </cfRule>
  </conditionalFormatting>
  <conditionalFormatting sqref="A49:XFD49">
    <cfRule type="expression" dxfId="60" priority="15">
      <formula>COUNTIF($V$18:$W$37,"Economic intensity (GEVA)")=0</formula>
    </cfRule>
  </conditionalFormatting>
  <conditionalFormatting sqref="A52:XFD53">
    <cfRule type="expression" dxfId="59" priority="6">
      <formula>COUNTIF($J$18:$J$37,"*engagement*")=0</formula>
    </cfRule>
  </conditionalFormatting>
  <conditionalFormatting sqref="A53:XFD53">
    <cfRule type="expression" dxfId="58" priority="14">
      <formula>COUNTIF($J$18:$J$37,"Customer engagement")=0</formula>
    </cfRule>
  </conditionalFormatting>
  <conditionalFormatting sqref="A57:XFD58">
    <cfRule type="expression" dxfId="56" priority="13">
      <formula>$I$56="No"</formula>
    </cfRule>
  </conditionalFormatting>
  <conditionalFormatting sqref="A61:XFD65">
    <cfRule type="expression" dxfId="55" priority="7">
      <formula>ISNUMBER(SEARCH("Near-Term",info_update))=FALSE</formula>
    </cfRule>
  </conditionalFormatting>
  <conditionalFormatting sqref="G18:I37">
    <cfRule type="expression" dxfId="54" priority="19">
      <formula>OR($F18="No",$C18="Consult sector guidance and submit appropriate target wording")</formula>
    </cfRule>
  </conditionalFormatting>
  <conditionalFormatting sqref="L11:N11">
    <cfRule type="containsBlanks" dxfId="52" priority="20">
      <formula>LEN(TRIM(L11))=0</formula>
    </cfRule>
  </conditionalFormatting>
  <conditionalFormatting sqref="O18:R37">
    <cfRule type="expression" dxfId="51" priority="11">
      <formula>AND($J18&lt;&gt;"Intensity",ISNUMBER(SEARCH("SDA",$V18))&lt;&gt;TRUE)</formula>
    </cfRule>
  </conditionalFormatting>
  <conditionalFormatting sqref="S18:U37">
    <cfRule type="expression" dxfId="50" priority="9">
      <formula>OR($J18="Absolute",$J18="Intensity",$J18="")</formula>
    </cfRule>
  </conditionalFormatting>
  <conditionalFormatting sqref="X18:Y37">
    <cfRule type="expression" dxfId="49" priority="2">
      <formula>OR($J18="Supplier engagement",$J18="Customer engagement",$J18="Renewable electricity",$J18="")</formula>
    </cfRule>
  </conditionalFormatting>
  <conditionalFormatting sqref="AA18:AB37">
    <cfRule type="expression" dxfId="48" priority="5">
      <formula>$Z18&lt;&gt;"Yes"</formula>
    </cfRule>
    <cfRule type="expression" dxfId="47" priority="18">
      <formula>$Z18="Yes"</formula>
    </cfRule>
  </conditionalFormatting>
  <dataValidations count="13">
    <dataValidation type="list" allowBlank="1" showInputMessage="1" showErrorMessage="1" sqref="F18:F37 Z18:Z37 AB18:AB37" xr:uid="{E13224C3-B818-4640-8850-8E269448D9DA}">
      <formula1>"Yes,No"</formula1>
    </dataValidation>
    <dataValidation type="list" allowBlank="1" showInputMessage="1" showErrorMessage="1" sqref="V18:V37" xr:uid="{2D9A3B31-E348-4340-A2AC-ECDD4DB5860C}">
      <formula1>list_target_methods</formula1>
    </dataValidation>
    <dataValidation type="list" allowBlank="1" showInputMessage="1" showErrorMessage="1" sqref="J18:J37" xr:uid="{65F65919-86E6-4C53-B22C-64EB940CEE04}">
      <formula1>list_nt_types</formula1>
    </dataValidation>
    <dataValidation type="list" showInputMessage="1" showErrorMessage="1" sqref="AA18:AA37" xr:uid="{EF9B775D-F182-4654-A163-7878E8DC1EE1}">
      <formula1>nt_id</formula1>
    </dataValidation>
    <dataValidation type="list" allowBlank="1" showInputMessage="1" showErrorMessage="1" sqref="S18:S37" xr:uid="{A24BDCB0-4BA4-45CE-A32D-0B5EC9416BEB}">
      <formula1>list_nt_type_op</formula1>
    </dataValidation>
    <dataValidation type="list" allowBlank="1" showInputMessage="1" showErrorMessage="1" sqref="I42:P42 I56:P56" xr:uid="{E363B830-B073-452A-AAFE-AA3C88C16BBE}">
      <formula1>"Yes, No"</formula1>
    </dataValidation>
    <dataValidation type="list" allowBlank="1" showInputMessage="1" showErrorMessage="1" sqref="I61:P61" xr:uid="{7D7F6590-5E0B-4180-9236-9BDD98D989D5}">
      <formula1>list_update_info</formula1>
    </dataValidation>
    <dataValidation type="list" allowBlank="1" showInputMessage="1" showErrorMessage="1" sqref="N18:N37" xr:uid="{597E3AE0-E51A-49D4-969A-42D6F7FC33B7}">
      <formula1>"2024, 2025, 2026, 2027, 2028, 2029, 2030, 2031, 2032, 2033, 2034"</formula1>
    </dataValidation>
    <dataValidation type="list" allowBlank="1" showInputMessage="1" showErrorMessage="1" sqref="X18:X37" xr:uid="{1BACC155-3A12-4C0F-808C-F905686C6C4E}">
      <formula1>list_tools</formula1>
    </dataValidation>
    <dataValidation type="list" showInputMessage="1" showErrorMessage="1" error="Error: Year does not match with information entered in Section 2.7, GHG Inventory tab" sqref="L18:M37" xr:uid="{A86E1CAA-AB46-49B5-AAD1-D1F879FCB5E2}">
      <formula1>list_ghg_years</formula1>
    </dataValidation>
    <dataValidation type="list" allowBlank="1" showErrorMessage="1" sqref="I63:P63" xr:uid="{7F4E7F13-1E84-42E7-98ED-458AED2BD8B9}">
      <formula1>list_nt_update_scopes</formula1>
    </dataValidation>
    <dataValidation type="decimal" allowBlank="1" showInputMessage="1" showErrorMessage="1" error="Error: Input must be a percentage" sqref="T18:U37 K18:K37" xr:uid="{60F2288E-7C4B-4B7A-90FA-EC9E59DDD45A}">
      <formula1>0</formula1>
      <formula2>1</formula2>
    </dataValidation>
    <dataValidation type="custom" allowBlank="1" showInputMessage="1" showErrorMessage="1" error="Error: Input must be in numerical format" sqref="P18:R37" xr:uid="{DE90C475-B922-4991-A87D-FA30C1B4DC2A}">
      <formula1>ISNUMBER(P18:R37)</formula1>
    </dataValidation>
  </dataValidations>
  <pageMargins left="0.7" right="0.7" top="0.75" bottom="0.75" header="0" footer="0"/>
  <pageSetup paperSize="9" orientation="portrait"/>
  <rowBreaks count="1" manualBreakCount="1">
    <brk id="37" man="1"/>
  </rowBreaks>
  <drawing r:id="rId1"/>
  <extLst>
    <ext xmlns:x14="http://schemas.microsoft.com/office/spreadsheetml/2009/9/main" uri="{78C0D931-6437-407d-A8EE-F0AAD7539E65}">
      <x14:conditionalFormattings>
        <x14:conditionalFormatting xmlns:xm="http://schemas.microsoft.com/office/excel/2006/main">
          <x14:cfRule type="expression" priority="1" id="{3B4ABB17-D12F-4AFF-9E8A-0753D29F47B0}">
            <xm:f>'Company Information'!$G$16="Net Zero"</xm:f>
            <x14:dxf>
              <font>
                <color theme="1" tint="0.24994659260841701"/>
              </font>
              <fill>
                <patternFill>
                  <bgColor theme="0" tint="-0.24994659260841701"/>
                </patternFill>
              </fill>
            </x14:dxf>
          </x14:cfRule>
          <xm:sqref>A12:XFD65</xm:sqref>
        </x14:conditionalFormatting>
        <x14:conditionalFormatting xmlns:xm="http://schemas.microsoft.com/office/excel/2006/main">
          <x14:cfRule type="expression" priority="4" id="{B0FF5EC4-2DB7-4DD1-A353-15D56DB747DC}">
            <xm:f>SUM('GHG Inventory'!$L$472:$M$486,'GHG Inventory'!$L$494:$M$508,'GHG Inventory'!$L$515:$M$529)=0</xm:f>
            <x14:dxf>
              <font>
                <color theme="1" tint="0.24994659260841701"/>
              </font>
              <fill>
                <patternFill>
                  <bgColor theme="0" tint="-0.24994659260841701"/>
                </patternFill>
              </fill>
            </x14:dxf>
          </x14:cfRule>
          <xm:sqref>A56:XFD58</xm:sqref>
        </x14:conditionalFormatting>
        <x14:conditionalFormatting xmlns:xm="http://schemas.microsoft.com/office/excel/2006/main">
          <x14:cfRule type="expression" priority="3" id="{6DB7D221-FF84-4649-9545-F0A21CFFBD57}">
            <xm:f>SUM('GHG Inventory'!$L$472:$M$486,'GHG Inventory'!$L$494:$M$508,'GHG Inventory'!$L$515:$M$529)=0</xm:f>
            <x14:dxf>
              <font>
                <color theme="0" tint="-0.24994659260841701"/>
              </font>
              <fill>
                <patternFill>
                  <bgColor theme="0" tint="-0.24994659260841701"/>
                </patternFill>
              </fill>
            </x14:dxf>
          </x14:cfRule>
          <xm:sqref>I56:P56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AE128"/>
  <sheetViews>
    <sheetView zoomScale="80" zoomScaleNormal="80" workbookViewId="0">
      <selection activeCell="F20" sqref="F20"/>
    </sheetView>
  </sheetViews>
  <sheetFormatPr baseColWidth="10" defaultColWidth="0" defaultRowHeight="15" customHeight="1" zeroHeight="1"/>
  <cols>
    <col min="1" max="1" width="5.6640625" style="106" customWidth="1"/>
    <col min="2" max="4" width="11.5" style="109" customWidth="1"/>
    <col min="5" max="25" width="11.5" style="107" customWidth="1"/>
    <col min="26" max="26" width="5.6640625" style="106" customWidth="1"/>
    <col min="27" max="16384" width="14.5" style="106" hidden="1"/>
  </cols>
  <sheetData>
    <row r="1" spans="1:31" s="327" customFormat="1" ht="15" customHeight="1">
      <c r="A1" s="322"/>
      <c r="B1" s="324"/>
      <c r="C1" s="324"/>
      <c r="D1" s="324"/>
      <c r="E1" s="325"/>
      <c r="F1" s="325"/>
      <c r="G1" s="325"/>
      <c r="H1" s="325"/>
      <c r="I1" s="325"/>
      <c r="J1" s="325"/>
      <c r="K1" s="325"/>
      <c r="L1" s="325"/>
      <c r="M1" s="325"/>
      <c r="N1" s="325"/>
      <c r="O1" s="325"/>
      <c r="P1" s="325"/>
      <c r="Q1" s="325"/>
      <c r="R1" s="325"/>
      <c r="S1" s="325"/>
      <c r="T1" s="325"/>
      <c r="U1" s="325"/>
      <c r="V1" s="325"/>
      <c r="W1" s="325"/>
      <c r="X1" s="325"/>
      <c r="Y1" s="325"/>
      <c r="Z1" s="322"/>
      <c r="AA1" s="326"/>
      <c r="AB1" s="326"/>
      <c r="AC1" s="326"/>
      <c r="AD1" s="326"/>
      <c r="AE1" s="326"/>
    </row>
    <row r="2" spans="1:31" s="327" customFormat="1" ht="14">
      <c r="A2" s="322"/>
      <c r="B2" s="324"/>
      <c r="C2" s="324"/>
      <c r="D2" s="324"/>
      <c r="E2" s="325"/>
      <c r="F2" s="325"/>
      <c r="G2" s="325"/>
      <c r="H2" s="325"/>
      <c r="I2" s="325"/>
      <c r="J2" s="325"/>
      <c r="K2" s="325"/>
      <c r="L2" s="325"/>
      <c r="M2" s="325"/>
      <c r="N2" s="325"/>
      <c r="O2" s="325"/>
      <c r="P2" s="325"/>
      <c r="Q2" s="325"/>
      <c r="R2" s="325"/>
      <c r="S2" s="325"/>
      <c r="T2" s="325"/>
      <c r="U2" s="325"/>
      <c r="V2" s="325"/>
      <c r="W2" s="325"/>
      <c r="X2" s="325"/>
      <c r="Y2" s="325"/>
      <c r="Z2" s="322"/>
      <c r="AA2" s="326"/>
      <c r="AB2" s="326"/>
      <c r="AC2" s="326"/>
      <c r="AD2" s="326"/>
      <c r="AE2" s="326"/>
    </row>
    <row r="3" spans="1:31" s="327" customFormat="1" ht="14">
      <c r="A3" s="322"/>
      <c r="B3" s="324"/>
      <c r="C3" s="324"/>
      <c r="D3" s="324"/>
      <c r="E3" s="325"/>
      <c r="F3" s="325"/>
      <c r="G3" s="325"/>
      <c r="H3" s="325"/>
      <c r="I3" s="325"/>
      <c r="J3" s="325"/>
      <c r="K3" s="325"/>
      <c r="L3" s="325"/>
      <c r="M3" s="325"/>
      <c r="N3" s="325"/>
      <c r="O3" s="325"/>
      <c r="P3" s="325"/>
      <c r="Q3" s="325"/>
      <c r="R3" s="325"/>
      <c r="S3" s="325"/>
      <c r="T3" s="325"/>
      <c r="U3" s="325"/>
      <c r="V3" s="325"/>
      <c r="W3" s="325"/>
      <c r="X3" s="325"/>
      <c r="Y3" s="325"/>
      <c r="Z3" s="322"/>
      <c r="AA3" s="326"/>
      <c r="AB3" s="326"/>
      <c r="AC3" s="326"/>
      <c r="AD3" s="326"/>
      <c r="AE3" s="326"/>
    </row>
    <row r="4" spans="1:31" s="327" customFormat="1" ht="14">
      <c r="A4" s="322"/>
      <c r="B4" s="324"/>
      <c r="C4" s="324"/>
      <c r="D4" s="324"/>
      <c r="E4" s="325"/>
      <c r="F4" s="325"/>
      <c r="G4" s="325"/>
      <c r="H4" s="325"/>
      <c r="I4" s="325"/>
      <c r="J4" s="325"/>
      <c r="K4" s="325"/>
      <c r="L4" s="325"/>
      <c r="M4" s="325"/>
      <c r="N4" s="325"/>
      <c r="O4" s="325"/>
      <c r="P4" s="325"/>
      <c r="Q4" s="325"/>
      <c r="R4" s="325"/>
      <c r="S4" s="325"/>
      <c r="T4" s="325"/>
      <c r="U4" s="325"/>
      <c r="V4" s="325"/>
      <c r="W4" s="325"/>
      <c r="X4" s="325"/>
      <c r="Y4" s="325"/>
      <c r="Z4" s="322"/>
      <c r="AA4" s="326"/>
      <c r="AB4" s="326"/>
      <c r="AC4" s="326"/>
      <c r="AD4" s="326"/>
      <c r="AE4" s="326"/>
    </row>
    <row r="5" spans="1:31" s="327" customFormat="1" ht="14">
      <c r="A5" s="322"/>
      <c r="B5" s="324"/>
      <c r="C5" s="324"/>
      <c r="D5" s="324"/>
      <c r="E5" s="325"/>
      <c r="F5" s="325"/>
      <c r="G5" s="325"/>
      <c r="H5" s="325"/>
      <c r="I5" s="325"/>
      <c r="J5" s="325"/>
      <c r="K5" s="325"/>
      <c r="L5" s="325"/>
      <c r="M5" s="325"/>
      <c r="N5" s="325"/>
      <c r="O5" s="325"/>
      <c r="P5" s="325"/>
      <c r="Q5" s="325"/>
      <c r="R5" s="325"/>
      <c r="S5" s="325"/>
      <c r="T5" s="325"/>
      <c r="U5" s="325"/>
      <c r="V5" s="325"/>
      <c r="W5" s="325"/>
      <c r="X5" s="325"/>
      <c r="Y5" s="325"/>
      <c r="Z5" s="322"/>
      <c r="AA5" s="326"/>
      <c r="AB5" s="326"/>
      <c r="AC5" s="326"/>
      <c r="AD5" s="326"/>
      <c r="AE5" s="326"/>
    </row>
    <row r="6" spans="1:31" s="327" customFormat="1" ht="14">
      <c r="A6" s="322"/>
      <c r="B6" s="324"/>
      <c r="C6" s="324"/>
      <c r="D6" s="324"/>
      <c r="E6" s="325"/>
      <c r="F6" s="325"/>
      <c r="G6" s="325"/>
      <c r="H6" s="325"/>
      <c r="I6" s="325"/>
      <c r="J6" s="325"/>
      <c r="K6" s="325"/>
      <c r="L6" s="325"/>
      <c r="M6" s="325"/>
      <c r="N6" s="325"/>
      <c r="O6" s="325"/>
      <c r="P6" s="325"/>
      <c r="Q6" s="325"/>
      <c r="R6" s="325"/>
      <c r="S6" s="325"/>
      <c r="T6" s="325"/>
      <c r="U6" s="325"/>
      <c r="V6" s="325"/>
      <c r="W6" s="325"/>
      <c r="X6" s="325"/>
      <c r="Y6" s="325"/>
      <c r="Z6" s="322"/>
      <c r="AA6" s="326"/>
      <c r="AB6" s="326"/>
      <c r="AC6" s="326"/>
      <c r="AD6" s="326"/>
      <c r="AE6" s="326"/>
    </row>
    <row r="7" spans="1:31" s="327" customFormat="1" ht="14">
      <c r="A7" s="322"/>
      <c r="B7" s="324"/>
      <c r="C7" s="324"/>
      <c r="D7" s="324"/>
      <c r="E7" s="325"/>
      <c r="F7" s="325"/>
      <c r="G7" s="325"/>
      <c r="H7" s="325"/>
      <c r="I7" s="325"/>
      <c r="J7" s="325"/>
      <c r="K7" s="325"/>
      <c r="L7" s="325"/>
      <c r="M7" s="325"/>
      <c r="N7" s="325"/>
      <c r="O7" s="325"/>
      <c r="P7" s="325"/>
      <c r="Q7" s="325"/>
      <c r="R7" s="325"/>
      <c r="S7" s="325"/>
      <c r="T7" s="325"/>
      <c r="U7" s="325"/>
      <c r="V7" s="325"/>
      <c r="W7" s="325"/>
      <c r="X7" s="325"/>
      <c r="Y7" s="325"/>
      <c r="Z7" s="322"/>
      <c r="AA7" s="326"/>
      <c r="AB7" s="326"/>
      <c r="AC7" s="326"/>
      <c r="AD7" s="326"/>
      <c r="AE7" s="326"/>
    </row>
    <row r="8" spans="1:31" s="327" customFormat="1" ht="14">
      <c r="A8" s="322"/>
      <c r="B8" s="324"/>
      <c r="C8" s="324"/>
      <c r="D8" s="324"/>
      <c r="E8" s="325"/>
      <c r="F8" s="325"/>
      <c r="G8" s="325"/>
      <c r="H8" s="325"/>
      <c r="I8" s="325"/>
      <c r="J8" s="325"/>
      <c r="K8" s="325"/>
      <c r="L8" s="325"/>
      <c r="M8" s="325"/>
      <c r="N8" s="325"/>
      <c r="O8" s="325"/>
      <c r="P8" s="325"/>
      <c r="Q8" s="325"/>
      <c r="R8" s="325"/>
      <c r="S8" s="325"/>
      <c r="T8" s="325"/>
      <c r="U8" s="325"/>
      <c r="V8" s="325"/>
      <c r="W8" s="325"/>
      <c r="X8" s="325"/>
      <c r="Y8" s="325"/>
      <c r="Z8" s="322"/>
      <c r="AA8" s="326"/>
      <c r="AB8" s="326"/>
      <c r="AC8" s="326"/>
      <c r="AD8" s="326"/>
      <c r="AE8" s="326"/>
    </row>
    <row r="9" spans="1:31" s="327" customFormat="1" ht="14">
      <c r="A9" s="322"/>
      <c r="B9" s="324"/>
      <c r="C9" s="324"/>
      <c r="D9" s="324"/>
      <c r="E9" s="325"/>
      <c r="F9" s="325"/>
      <c r="G9" s="325"/>
      <c r="H9" s="325"/>
      <c r="I9" s="325"/>
      <c r="J9" s="325"/>
      <c r="K9" s="325"/>
      <c r="L9" s="325"/>
      <c r="M9" s="325"/>
      <c r="N9" s="325"/>
      <c r="O9" s="325"/>
      <c r="P9" s="325"/>
      <c r="Q9" s="325"/>
      <c r="R9" s="325"/>
      <c r="S9" s="325"/>
      <c r="T9" s="325"/>
      <c r="U9" s="325"/>
      <c r="V9" s="325"/>
      <c r="W9" s="325"/>
      <c r="X9" s="325"/>
      <c r="Y9" s="325"/>
      <c r="Z9" s="322"/>
      <c r="AA9" s="326"/>
      <c r="AB9" s="326"/>
      <c r="AC9" s="326"/>
      <c r="AD9" s="326"/>
      <c r="AE9" s="326"/>
    </row>
    <row r="10" spans="1:31" s="327" customFormat="1" ht="14">
      <c r="A10" s="322"/>
      <c r="B10" s="324"/>
      <c r="C10" s="324"/>
      <c r="D10" s="324"/>
      <c r="E10" s="325"/>
      <c r="F10" s="325"/>
      <c r="G10" s="325"/>
      <c r="H10" s="325"/>
      <c r="I10" s="325"/>
      <c r="J10" s="325"/>
      <c r="K10" s="325"/>
      <c r="L10" s="325"/>
      <c r="M10" s="325"/>
      <c r="N10" s="325"/>
      <c r="O10" s="325"/>
      <c r="P10" s="325"/>
      <c r="Q10" s="325"/>
      <c r="R10" s="325"/>
      <c r="S10" s="325"/>
      <c r="T10" s="325"/>
      <c r="U10" s="325"/>
      <c r="V10" s="325"/>
      <c r="W10" s="325"/>
      <c r="X10" s="325"/>
      <c r="Y10" s="325"/>
      <c r="Z10" s="322"/>
      <c r="AA10" s="326"/>
      <c r="AB10" s="326"/>
      <c r="AC10" s="326"/>
      <c r="AD10" s="326"/>
      <c r="AE10" s="326"/>
    </row>
    <row r="11" spans="1:31" s="327" customFormat="1" ht="30" customHeight="1">
      <c r="A11" s="354" t="s">
        <v>447</v>
      </c>
      <c r="B11" s="739"/>
      <c r="C11" s="739"/>
      <c r="D11" s="739"/>
      <c r="E11" s="739"/>
      <c r="F11" s="739"/>
      <c r="G11" s="739"/>
      <c r="H11" s="739"/>
      <c r="I11" s="739"/>
      <c r="J11" s="739"/>
      <c r="K11" s="739"/>
      <c r="L11" s="739"/>
      <c r="M11" s="739"/>
      <c r="N11" s="739"/>
      <c r="O11" s="739"/>
      <c r="P11" s="739"/>
      <c r="Q11" s="739"/>
      <c r="R11" s="739"/>
      <c r="S11" s="739"/>
      <c r="T11" s="739"/>
      <c r="U11" s="739"/>
      <c r="V11" s="739"/>
      <c r="W11" s="739"/>
      <c r="X11" s="739"/>
      <c r="Y11" s="739"/>
      <c r="Z11" s="739"/>
      <c r="AA11" s="326"/>
      <c r="AB11" s="326"/>
      <c r="AC11" s="326"/>
      <c r="AD11" s="326"/>
      <c r="AE11" s="326"/>
    </row>
    <row r="12" spans="1:31" s="2" customFormat="1" ht="24.75" customHeight="1" thickBot="1">
      <c r="A12" s="740" t="s">
        <v>539</v>
      </c>
      <c r="B12" s="333"/>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741"/>
      <c r="AA12" s="741"/>
      <c r="AB12" s="741"/>
      <c r="AC12" s="741"/>
      <c r="AD12" s="741"/>
      <c r="AE12" s="741"/>
    </row>
    <row r="13" spans="1:31" ht="53.75" customHeight="1">
      <c r="A13" s="96"/>
      <c r="B13" s="391" t="s">
        <v>1155</v>
      </c>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96"/>
      <c r="AA13" s="275"/>
      <c r="AB13" s="275"/>
      <c r="AC13" s="275"/>
      <c r="AD13" s="275"/>
      <c r="AE13" s="275"/>
    </row>
    <row r="14" spans="1:31" ht="53.75" customHeight="1">
      <c r="A14" s="96"/>
      <c r="B14" s="743"/>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96"/>
      <c r="AA14" s="240"/>
      <c r="AB14" s="240"/>
      <c r="AC14" s="240"/>
      <c r="AD14" s="240"/>
      <c r="AE14" s="240"/>
    </row>
    <row r="15" spans="1:31" ht="53.75" customHeight="1">
      <c r="A15" s="96"/>
      <c r="B15" s="743"/>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96"/>
      <c r="AA15" s="240"/>
      <c r="AB15" s="240"/>
      <c r="AC15" s="240"/>
      <c r="AD15" s="240"/>
      <c r="AE15" s="240"/>
    </row>
    <row r="16" spans="1:31" ht="53.75" customHeight="1">
      <c r="A16" s="96"/>
      <c r="B16" s="743"/>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96"/>
      <c r="AA16" s="240"/>
      <c r="AB16" s="240"/>
      <c r="AC16" s="240"/>
      <c r="AD16" s="240"/>
      <c r="AE16" s="240"/>
    </row>
    <row r="17" spans="1:26" ht="53.75" customHeight="1">
      <c r="A17" s="96"/>
      <c r="B17" s="743"/>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96"/>
    </row>
    <row r="18" spans="1:26" ht="24.75" customHeight="1" thickBot="1">
      <c r="A18" s="721" t="s">
        <v>540</v>
      </c>
      <c r="B18" s="722"/>
      <c r="C18" s="722"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722"/>
      <c r="E18" s="722"/>
      <c r="F18" s="722"/>
      <c r="G18" s="722"/>
      <c r="H18" s="722"/>
      <c r="I18" s="722"/>
      <c r="J18" s="722"/>
      <c r="K18" s="722"/>
      <c r="L18" s="722"/>
      <c r="M18" s="722"/>
      <c r="N18" s="722"/>
      <c r="O18" s="722"/>
      <c r="P18" s="722"/>
      <c r="Q18" s="722"/>
      <c r="R18" s="722"/>
      <c r="S18" s="722"/>
      <c r="T18" s="722"/>
      <c r="U18" s="722"/>
      <c r="V18" s="722"/>
      <c r="W18" s="722"/>
      <c r="X18" s="722"/>
      <c r="Y18" s="722"/>
      <c r="Z18" s="723"/>
    </row>
    <row r="19" spans="1:26" ht="60" customHeight="1">
      <c r="A19" s="271"/>
      <c r="B19" s="726" t="s">
        <v>541</v>
      </c>
      <c r="C19" s="727"/>
      <c r="D19" s="728"/>
      <c r="E19" s="272" t="s">
        <v>232</v>
      </c>
      <c r="F19" s="273" t="str">
        <f>'Near-Term Targets'!$B$18</f>
        <v/>
      </c>
      <c r="G19" s="273" t="str">
        <f>'Near-Term Targets'!$B$19</f>
        <v/>
      </c>
      <c r="H19" s="273" t="str">
        <f>'Near-Term Targets'!$B$20</f>
        <v/>
      </c>
      <c r="I19" s="273" t="str">
        <f>'Near-Term Targets'!$B$21</f>
        <v/>
      </c>
      <c r="J19" s="273" t="str">
        <f>'Near-Term Targets'!$B$22</f>
        <v/>
      </c>
      <c r="K19" s="273" t="str">
        <f>'Near-Term Targets'!$B$23</f>
        <v/>
      </c>
      <c r="L19" s="273" t="str">
        <f>'Near-Term Targets'!$B$24</f>
        <v/>
      </c>
      <c r="M19" s="273" t="str">
        <f>'Near-Term Targets'!$B$25</f>
        <v/>
      </c>
      <c r="N19" s="273" t="str">
        <f>'Near-Term Targets'!$B$26</f>
        <v/>
      </c>
      <c r="O19" s="273" t="str">
        <f>'Near-Term Targets'!$B$27</f>
        <v/>
      </c>
      <c r="P19" s="273" t="str">
        <f>'Near-Term Targets'!$B$28</f>
        <v/>
      </c>
      <c r="Q19" s="273" t="str">
        <f>'Near-Term Targets'!$B$29</f>
        <v/>
      </c>
      <c r="R19" s="273" t="str">
        <f>'Near-Term Targets'!$B$30</f>
        <v/>
      </c>
      <c r="S19" s="273" t="str">
        <f>'Near-Term Targets'!$B$31</f>
        <v/>
      </c>
      <c r="T19" s="273" t="str">
        <f>'Near-Term Targets'!$B$32</f>
        <v/>
      </c>
      <c r="U19" s="273" t="str">
        <f>'Near-Term Targets'!$B$33</f>
        <v/>
      </c>
      <c r="V19" s="273" t="str">
        <f>'Near-Term Targets'!$B$34</f>
        <v/>
      </c>
      <c r="W19" s="273" t="str">
        <f>'Near-Term Targets'!$B$35</f>
        <v/>
      </c>
      <c r="X19" s="273" t="str">
        <f>'Near-Term Targets'!$B$36</f>
        <v/>
      </c>
      <c r="Y19" s="273" t="str">
        <f>'Near-Term Targets'!$B$37</f>
        <v/>
      </c>
      <c r="Z19" s="271"/>
    </row>
    <row r="20" spans="1:26" ht="30" customHeight="1">
      <c r="A20" s="31"/>
      <c r="B20" s="715" t="s">
        <v>389</v>
      </c>
      <c r="C20" s="716"/>
      <c r="D20" s="717"/>
      <c r="E20" s="316" cm="1">
        <f t="array" ref="E20">_xlfn.IFS(
AND(SUM(IF(COUNTIF(F20:Y20,F20:Y20)=1,1,0))&gt;1,COUNTIF(F20:Y20,1)&gt;0),1,
SUM(F20:Y20)=0,0,
SUM(F20:Y20)&gt;1,"Enter manually",
COUNT(F20:Y20)=(COUNTIF(F20:Y20,0)+1), SUM(F20:Y20),
SUM(F20:Y20)&lt;&gt;0,SUM(F20:Y20))</f>
        <v>0</v>
      </c>
      <c r="F20" s="252"/>
      <c r="G20" s="252"/>
      <c r="H20" s="252"/>
      <c r="I20" s="252"/>
      <c r="J20" s="252"/>
      <c r="K20" s="252"/>
      <c r="L20" s="252"/>
      <c r="M20" s="252"/>
      <c r="N20" s="252"/>
      <c r="O20" s="252"/>
      <c r="P20" s="252"/>
      <c r="Q20" s="252"/>
      <c r="R20" s="252"/>
      <c r="S20" s="252"/>
      <c r="T20" s="252"/>
      <c r="U20" s="252"/>
      <c r="V20" s="252"/>
      <c r="W20" s="252"/>
      <c r="X20" s="252"/>
      <c r="Y20" s="252"/>
      <c r="Z20" s="31"/>
    </row>
    <row r="21" spans="1:26" ht="30" customHeight="1">
      <c r="A21" s="31"/>
      <c r="B21" s="715" t="s">
        <v>390</v>
      </c>
      <c r="C21" s="716"/>
      <c r="D21" s="717"/>
      <c r="E21" s="316" cm="1">
        <f t="array" ref="E21">_xlfn.IFS(AND(SUM(IF(COUNTIF(F21:Y21,F21:Y21)=1,1,0))&gt;1,COUNTIF(F21:Y21,1)&gt;0),1,SUM(F21:Y21)=0,0,SUM(F21:Y21)&gt;1,"Enter manually",COUNT(F21:Y21)=(COUNTIF(F21:Y21,0)+1),SUM(F21:Y21),SUM(F21:Y21)&lt;&gt;0,SUM(F21:Y21))</f>
        <v>0</v>
      </c>
      <c r="F21" s="252"/>
      <c r="G21" s="252"/>
      <c r="H21" s="252"/>
      <c r="I21" s="252"/>
      <c r="J21" s="252"/>
      <c r="K21" s="252"/>
      <c r="L21" s="252"/>
      <c r="M21" s="252"/>
      <c r="N21" s="252"/>
      <c r="O21" s="252"/>
      <c r="P21" s="252"/>
      <c r="Q21" s="252"/>
      <c r="R21" s="252"/>
      <c r="S21" s="252"/>
      <c r="T21" s="252"/>
      <c r="U21" s="252"/>
      <c r="V21" s="252"/>
      <c r="W21" s="252"/>
      <c r="X21" s="252"/>
      <c r="Y21" s="252"/>
      <c r="Z21" s="31"/>
    </row>
    <row r="22" spans="1:26" ht="30" customHeight="1">
      <c r="A22" s="31"/>
      <c r="B22" s="715" t="s">
        <v>391</v>
      </c>
      <c r="C22" s="716"/>
      <c r="D22" s="717"/>
      <c r="E22" s="316" cm="1">
        <f t="array" ref="E22">_xlfn.IFS(AND(SUM(IF(COUNTIF(F22:Y22,F22:Y22)=1,1,0))&gt;1,COUNTIF(F22:Y22,1)&gt;0),1,SUM(F22:Y22)=0,0,SUM(F22:Y22)&gt;1,"Enter manually",COUNT(F22:Y22)=(COUNTIF(F22:Y22,0)+1),SUM(F22:Y22),SUM(F22:Y22)&lt;&gt;0,SUM(F22:Y22))</f>
        <v>0</v>
      </c>
      <c r="F22" s="252"/>
      <c r="G22" s="252"/>
      <c r="H22" s="252"/>
      <c r="I22" s="252"/>
      <c r="J22" s="252"/>
      <c r="K22" s="252"/>
      <c r="L22" s="252"/>
      <c r="M22" s="252"/>
      <c r="N22" s="252"/>
      <c r="O22" s="252"/>
      <c r="P22" s="252"/>
      <c r="Q22" s="252"/>
      <c r="R22" s="252"/>
      <c r="S22" s="252"/>
      <c r="T22" s="252"/>
      <c r="U22" s="252"/>
      <c r="V22" s="252"/>
      <c r="W22" s="252"/>
      <c r="X22" s="252"/>
      <c r="Y22" s="252"/>
      <c r="Z22" s="31"/>
    </row>
    <row r="23" spans="1:26" ht="30" customHeight="1">
      <c r="A23" s="31"/>
      <c r="B23" s="737" t="s">
        <v>392</v>
      </c>
      <c r="C23" s="716"/>
      <c r="D23" s="716"/>
      <c r="E23" s="317"/>
      <c r="F23" s="185"/>
      <c r="G23" s="185"/>
      <c r="H23" s="185"/>
      <c r="I23" s="185"/>
      <c r="J23" s="185"/>
      <c r="K23" s="185"/>
      <c r="L23" s="185"/>
      <c r="M23" s="185"/>
      <c r="N23" s="185"/>
      <c r="O23" s="185"/>
      <c r="P23" s="185"/>
      <c r="Q23" s="185"/>
      <c r="R23" s="185"/>
      <c r="S23" s="185"/>
      <c r="T23" s="185"/>
      <c r="U23" s="185"/>
      <c r="V23" s="185"/>
      <c r="W23" s="185"/>
      <c r="X23" s="185"/>
      <c r="Y23" s="185"/>
      <c r="Z23" s="31"/>
    </row>
    <row r="24" spans="1:26" ht="30" customHeight="1">
      <c r="A24" s="31"/>
      <c r="B24" s="715" t="s">
        <v>393</v>
      </c>
      <c r="C24" s="716"/>
      <c r="D24" s="717"/>
      <c r="E24" s="316" cm="1">
        <f t="array" ref="E24">_xlfn.IFS(AND(SUM(IF(COUNTIF(F24:Y24,F24:Y24)=1,1,0))&gt;1,COUNTIF(F24:Y24,1)&gt;0),1,SUM(F24:Y24)=0,0,SUM(F24:Y24)&gt;1,"Enter manually",COUNT(F24:Y24)=(COUNTIF(F24:Y24,0)+1),SUM(F24:Y24),SUM(F24:Y24)&lt;&gt;0,SUM(F24:Y24))</f>
        <v>0</v>
      </c>
      <c r="F24" s="252"/>
      <c r="G24" s="252"/>
      <c r="H24" s="252"/>
      <c r="I24" s="252"/>
      <c r="J24" s="252"/>
      <c r="K24" s="252"/>
      <c r="L24" s="252"/>
      <c r="M24" s="252"/>
      <c r="N24" s="252"/>
      <c r="O24" s="252"/>
      <c r="P24" s="252"/>
      <c r="Q24" s="252"/>
      <c r="R24" s="252"/>
      <c r="S24" s="252"/>
      <c r="T24" s="252"/>
      <c r="U24" s="252"/>
      <c r="V24" s="252"/>
      <c r="W24" s="252"/>
      <c r="X24" s="252"/>
      <c r="Y24" s="252"/>
      <c r="Z24" s="31"/>
    </row>
    <row r="25" spans="1:26" ht="30" customHeight="1">
      <c r="A25" s="31"/>
      <c r="B25" s="715" t="s">
        <v>394</v>
      </c>
      <c r="C25" s="716"/>
      <c r="D25" s="717"/>
      <c r="E25" s="316" cm="1">
        <f t="array" ref="E25">_xlfn.IFS(AND(SUM(IF(COUNTIF(F25:Y25,F25:Y25)=1,1,0))&gt;1,COUNTIF(F25:Y25,1)&gt;0),1,SUM(F25:Y25)=0,0,SUM(F25:Y25)&gt;1,"Enter manually",COUNT(F25:Y25)=(COUNTIF(F25:Y25,0)+1),SUM(F25:Y25),SUM(F25:Y25)&lt;&gt;0,SUM(F25:Y25))</f>
        <v>0</v>
      </c>
      <c r="F25" s="252"/>
      <c r="G25" s="252"/>
      <c r="H25" s="252"/>
      <c r="I25" s="252"/>
      <c r="J25" s="252"/>
      <c r="K25" s="252"/>
      <c r="L25" s="252"/>
      <c r="M25" s="252"/>
      <c r="N25" s="252"/>
      <c r="O25" s="252"/>
      <c r="P25" s="252"/>
      <c r="Q25" s="252"/>
      <c r="R25" s="252"/>
      <c r="S25" s="252"/>
      <c r="T25" s="252"/>
      <c r="U25" s="252"/>
      <c r="V25" s="252"/>
      <c r="W25" s="252"/>
      <c r="X25" s="252"/>
      <c r="Y25" s="252"/>
      <c r="Z25" s="31"/>
    </row>
    <row r="26" spans="1:26" ht="30" customHeight="1">
      <c r="A26" s="31"/>
      <c r="B26" s="715" t="s">
        <v>395</v>
      </c>
      <c r="C26" s="716"/>
      <c r="D26" s="717"/>
      <c r="E26" s="316" cm="1">
        <f t="array" ref="E26">_xlfn.IFS(AND(SUM(IF(COUNTIF(F26:Y26,F26:Y26)=1,1,0))&gt;1,COUNTIF(F26:Y26,1)&gt;0),1,SUM(F26:Y26)=0,0,SUM(F26:Y26)&gt;1,"Enter manually",COUNT(F26:Y26)=(COUNTIF(F26:Y26,0)+1),SUM(F26:Y26),SUM(F26:Y26)&lt;&gt;0,SUM(F26:Y26))</f>
        <v>0</v>
      </c>
      <c r="F26" s="252"/>
      <c r="G26" s="252"/>
      <c r="H26" s="252"/>
      <c r="I26" s="252"/>
      <c r="J26" s="252"/>
      <c r="K26" s="252"/>
      <c r="L26" s="252"/>
      <c r="M26" s="252"/>
      <c r="N26" s="252"/>
      <c r="O26" s="252"/>
      <c r="P26" s="252"/>
      <c r="Q26" s="252"/>
      <c r="R26" s="252"/>
      <c r="S26" s="252"/>
      <c r="T26" s="252"/>
      <c r="U26" s="252"/>
      <c r="V26" s="252"/>
      <c r="W26" s="252"/>
      <c r="X26" s="252"/>
      <c r="Y26" s="252"/>
      <c r="Z26" s="31"/>
    </row>
    <row r="27" spans="1:26" ht="30" customHeight="1">
      <c r="A27" s="31"/>
      <c r="B27" s="715" t="s">
        <v>396</v>
      </c>
      <c r="C27" s="716"/>
      <c r="D27" s="717"/>
      <c r="E27" s="316" cm="1">
        <f t="array" ref="E27">_xlfn.IFS(AND(SUM(IF(COUNTIF(F27:Y27,F27:Y27)=1,1,0))&gt;1,COUNTIF(F27:Y27,1)&gt;0),1,SUM(F27:Y27)=0,0,SUM(F27:Y27)&gt;1,"Enter manually",COUNT(F27:Y27)=(COUNTIF(F27:Y27,0)+1),SUM(F27:Y27),SUM(F27:Y27)&lt;&gt;0,SUM(F27:Y27))</f>
        <v>0</v>
      </c>
      <c r="F27" s="252"/>
      <c r="G27" s="252"/>
      <c r="H27" s="252"/>
      <c r="I27" s="252"/>
      <c r="J27" s="252"/>
      <c r="K27" s="252"/>
      <c r="L27" s="252"/>
      <c r="M27" s="252"/>
      <c r="N27" s="252"/>
      <c r="O27" s="252"/>
      <c r="P27" s="252"/>
      <c r="Q27" s="252"/>
      <c r="R27" s="252"/>
      <c r="S27" s="252"/>
      <c r="T27" s="252"/>
      <c r="U27" s="252"/>
      <c r="V27" s="252"/>
      <c r="W27" s="252"/>
      <c r="X27" s="252"/>
      <c r="Y27" s="252"/>
      <c r="Z27" s="31"/>
    </row>
    <row r="28" spans="1:26" ht="30" customHeight="1">
      <c r="A28" s="31"/>
      <c r="B28" s="715" t="s">
        <v>397</v>
      </c>
      <c r="C28" s="716"/>
      <c r="D28" s="717"/>
      <c r="E28" s="316" cm="1">
        <f t="array" ref="E28">_xlfn.IFS(AND(SUM(IF(COUNTIF(F28:Y28,F28:Y28)=1,1,0))&gt;1,COUNTIF(F28:Y28,1)&gt;0),1,SUM(F28:Y28)=0,0,SUM(F28:Y28)&gt;1,"Enter manually",COUNT(F28:Y28)=(COUNTIF(F28:Y28,0)+1),SUM(F28:Y28),SUM(F28:Y28)&lt;&gt;0,SUM(F28:Y28))</f>
        <v>0</v>
      </c>
      <c r="F28" s="252"/>
      <c r="G28" s="252"/>
      <c r="H28" s="252"/>
      <c r="I28" s="252"/>
      <c r="J28" s="252"/>
      <c r="K28" s="252"/>
      <c r="L28" s="252"/>
      <c r="M28" s="252"/>
      <c r="N28" s="252"/>
      <c r="O28" s="252"/>
      <c r="P28" s="252"/>
      <c r="Q28" s="252"/>
      <c r="R28" s="252"/>
      <c r="S28" s="252"/>
      <c r="T28" s="252"/>
      <c r="U28" s="252"/>
      <c r="V28" s="252"/>
      <c r="W28" s="252"/>
      <c r="X28" s="252"/>
      <c r="Y28" s="252"/>
      <c r="Z28" s="31"/>
    </row>
    <row r="29" spans="1:26" ht="30" customHeight="1">
      <c r="A29" s="31"/>
      <c r="B29" s="715" t="s">
        <v>398</v>
      </c>
      <c r="C29" s="716"/>
      <c r="D29" s="717"/>
      <c r="E29" s="316" cm="1">
        <f t="array" ref="E29">_xlfn.IFS(AND(SUM(IF(COUNTIF(F29:Y29,F29:Y29)=1,1,0))&gt;1,COUNTIF(F29:Y29,1)&gt;0),1,SUM(F29:Y29)=0,0,SUM(F29:Y29)&gt;1,"Enter manually",COUNT(F29:Y29)=(COUNTIF(F29:Y29,0)+1),SUM(F29:Y29),SUM(F29:Y29)&lt;&gt;0,SUM(F29:Y29))</f>
        <v>0</v>
      </c>
      <c r="F29" s="252"/>
      <c r="G29" s="252"/>
      <c r="H29" s="253"/>
      <c r="I29" s="253"/>
      <c r="J29" s="253"/>
      <c r="K29" s="253"/>
      <c r="L29" s="253"/>
      <c r="M29" s="253"/>
      <c r="N29" s="253"/>
      <c r="O29" s="253"/>
      <c r="P29" s="253"/>
      <c r="Q29" s="253"/>
      <c r="R29" s="253"/>
      <c r="S29" s="253"/>
      <c r="T29" s="253"/>
      <c r="U29" s="253"/>
      <c r="V29" s="253"/>
      <c r="W29" s="252"/>
      <c r="X29" s="252"/>
      <c r="Y29" s="252"/>
      <c r="Z29" s="31"/>
    </row>
    <row r="30" spans="1:26" ht="30" customHeight="1">
      <c r="A30" s="31"/>
      <c r="B30" s="715" t="s">
        <v>399</v>
      </c>
      <c r="C30" s="716"/>
      <c r="D30" s="717"/>
      <c r="E30" s="316" cm="1">
        <f t="array" ref="E30">_xlfn.IFS(AND(SUM(IF(COUNTIF(F30:Y30,F30:Y30)=1,1,0))&gt;1,COUNTIF(F30:Y30,1)&gt;0),1,SUM(F30:Y30)=0,0,SUM(F30:Y30)&gt;1,"Enter manually",COUNT(F30:Y30)=(COUNTIF(F30:Y30,0)+1),SUM(F30:Y30),SUM(F30:Y30)&lt;&gt;0,SUM(F30:Y30))</f>
        <v>0</v>
      </c>
      <c r="F30" s="252"/>
      <c r="G30" s="252"/>
      <c r="H30" s="252"/>
      <c r="I30" s="252"/>
      <c r="J30" s="252"/>
      <c r="K30" s="252"/>
      <c r="L30" s="252"/>
      <c r="M30" s="252"/>
      <c r="N30" s="252"/>
      <c r="O30" s="252"/>
      <c r="P30" s="252"/>
      <c r="Q30" s="252"/>
      <c r="R30" s="252"/>
      <c r="S30" s="252"/>
      <c r="T30" s="252"/>
      <c r="U30" s="252"/>
      <c r="V30" s="252"/>
      <c r="W30" s="252"/>
      <c r="X30" s="252"/>
      <c r="Y30" s="252"/>
      <c r="Z30" s="31"/>
    </row>
    <row r="31" spans="1:26" ht="30" customHeight="1">
      <c r="A31" s="31"/>
      <c r="B31" s="715" t="s">
        <v>400</v>
      </c>
      <c r="C31" s="716"/>
      <c r="D31" s="717"/>
      <c r="E31" s="316" cm="1">
        <f t="array" ref="E31">_xlfn.IFS(AND(SUM(IF(COUNTIF(F31:Y31,F31:Y31)=1,1,0))&gt;1,COUNTIF(F31:Y31,1)&gt;0),1,SUM(F31:Y31)=0,0,SUM(F31:Y31)&gt;1,"Enter manually",COUNT(F31:Y31)=(COUNTIF(F31:Y31,0)+1),SUM(F31:Y31),SUM(F31:Y31)&lt;&gt;0,SUM(F31:Y31))</f>
        <v>0</v>
      </c>
      <c r="F31" s="252"/>
      <c r="G31" s="252"/>
      <c r="H31" s="252"/>
      <c r="I31" s="252"/>
      <c r="J31" s="252"/>
      <c r="K31" s="252"/>
      <c r="L31" s="252"/>
      <c r="M31" s="252"/>
      <c r="N31" s="252"/>
      <c r="O31" s="252"/>
      <c r="P31" s="252"/>
      <c r="Q31" s="252"/>
      <c r="R31" s="252"/>
      <c r="S31" s="252"/>
      <c r="T31" s="252"/>
      <c r="U31" s="252"/>
      <c r="V31" s="252"/>
      <c r="W31" s="252"/>
      <c r="X31" s="252"/>
      <c r="Y31" s="252"/>
      <c r="Z31" s="31"/>
    </row>
    <row r="32" spans="1:26" ht="30" customHeight="1">
      <c r="A32" s="31"/>
      <c r="B32" s="715" t="s">
        <v>401</v>
      </c>
      <c r="C32" s="716"/>
      <c r="D32" s="717"/>
      <c r="E32" s="316" cm="1">
        <f t="array" ref="E32">_xlfn.IFS(AND(SUM(IF(COUNTIF(F32:Y32,F32:Y32)=1,1,0))&gt;1,COUNTIF(F32:Y32,1)&gt;0),1,SUM(F32:Y32)=0,0,SUM(F32:Y32)&gt;1,"Enter manually",COUNT(F32:Y32)=(COUNTIF(F32:Y32,0)+1),SUM(F32:Y32),SUM(F32:Y32)&lt;&gt;0,SUM(F32:Y32))</f>
        <v>0</v>
      </c>
      <c r="F32" s="252"/>
      <c r="G32" s="252"/>
      <c r="H32" s="252"/>
      <c r="I32" s="252"/>
      <c r="J32" s="252"/>
      <c r="K32" s="252"/>
      <c r="L32" s="252"/>
      <c r="M32" s="252"/>
      <c r="N32" s="252"/>
      <c r="O32" s="252"/>
      <c r="P32" s="252"/>
      <c r="Q32" s="252"/>
      <c r="R32" s="252"/>
      <c r="S32" s="252"/>
      <c r="T32" s="252"/>
      <c r="U32" s="252"/>
      <c r="V32" s="252"/>
      <c r="W32" s="252"/>
      <c r="X32" s="252"/>
      <c r="Y32" s="252"/>
      <c r="Z32" s="31"/>
    </row>
    <row r="33" spans="1:26" ht="30" customHeight="1">
      <c r="A33" s="31"/>
      <c r="B33" s="715" t="s">
        <v>402</v>
      </c>
      <c r="C33" s="716"/>
      <c r="D33" s="717"/>
      <c r="E33" s="316" cm="1">
        <f t="array" ref="E33">_xlfn.IFS(AND(SUM(IF(COUNTIF(F33:Y33,F33:Y33)=1,1,0))&gt;1,COUNTIF(F33:Y33,1)&gt;0),1,SUM(F33:Y33)=0,0,SUM(F33:Y33)&gt;1,"Enter manually",COUNT(F33:Y33)=(COUNTIF(F33:Y33,0)+1),SUM(F33:Y33),SUM(F33:Y33)&lt;&gt;0,SUM(F33:Y33))</f>
        <v>0</v>
      </c>
      <c r="F33" s="252"/>
      <c r="G33" s="252"/>
      <c r="H33" s="252"/>
      <c r="I33" s="252"/>
      <c r="J33" s="252"/>
      <c r="K33" s="252"/>
      <c r="L33" s="252"/>
      <c r="M33" s="252"/>
      <c r="N33" s="252"/>
      <c r="O33" s="252"/>
      <c r="P33" s="252"/>
      <c r="Q33" s="252"/>
      <c r="R33" s="252"/>
      <c r="S33" s="252"/>
      <c r="T33" s="252"/>
      <c r="U33" s="252"/>
      <c r="V33" s="252"/>
      <c r="W33" s="252"/>
      <c r="X33" s="252"/>
      <c r="Y33" s="252"/>
      <c r="Z33" s="31"/>
    </row>
    <row r="34" spans="1:26" ht="30" customHeight="1">
      <c r="A34" s="31"/>
      <c r="B34" s="715" t="s">
        <v>403</v>
      </c>
      <c r="C34" s="716"/>
      <c r="D34" s="717"/>
      <c r="E34" s="316" cm="1">
        <f t="array" ref="E34">_xlfn.IFS(AND(SUM(IF(COUNTIF(F34:Y34,F34:Y34)=1,1,0))&gt;1,COUNTIF(F34:Y34,1)&gt;0),1,SUM(F34:Y34)=0,0,SUM(F34:Y34)&gt;1,"Enter manually",COUNT(F34:Y34)=(COUNTIF(F34:Y34,0)+1),SUM(F34:Y34),SUM(F34:Y34)&lt;&gt;0,SUM(F34:Y34))</f>
        <v>0</v>
      </c>
      <c r="F34" s="252"/>
      <c r="G34" s="252"/>
      <c r="H34" s="252"/>
      <c r="I34" s="252"/>
      <c r="J34" s="252"/>
      <c r="K34" s="252"/>
      <c r="L34" s="252"/>
      <c r="M34" s="252"/>
      <c r="N34" s="252"/>
      <c r="O34" s="252"/>
      <c r="P34" s="252"/>
      <c r="Q34" s="252"/>
      <c r="R34" s="252"/>
      <c r="S34" s="252"/>
      <c r="T34" s="252"/>
      <c r="U34" s="252"/>
      <c r="V34" s="252"/>
      <c r="W34" s="252"/>
      <c r="X34" s="252"/>
      <c r="Y34" s="252"/>
      <c r="Z34" s="31"/>
    </row>
    <row r="35" spans="1:26" ht="30" customHeight="1">
      <c r="A35" s="31"/>
      <c r="B35" s="715" t="s">
        <v>404</v>
      </c>
      <c r="C35" s="716"/>
      <c r="D35" s="717"/>
      <c r="E35" s="316" cm="1">
        <f t="array" ref="E35">_xlfn.IFS(AND(SUM(IF(COUNTIF(F35:Y35,F35:Y35)=1,1,0))&gt;1,COUNTIF(F35:Y35,1)&gt;0),1,SUM(F35:Y35)=0,0,SUM(F35:Y35)&gt;1,"Enter manually",COUNT(F35:Y35)=(COUNTIF(F35:Y35,0)+1),SUM(F35:Y35),SUM(F35:Y35)&lt;&gt;0,SUM(F35:Y35))</f>
        <v>0</v>
      </c>
      <c r="F35" s="252"/>
      <c r="G35" s="252"/>
      <c r="H35" s="252"/>
      <c r="I35" s="252"/>
      <c r="J35" s="252"/>
      <c r="K35" s="252"/>
      <c r="L35" s="252"/>
      <c r="M35" s="252"/>
      <c r="N35" s="252"/>
      <c r="O35" s="252"/>
      <c r="P35" s="252"/>
      <c r="Q35" s="252"/>
      <c r="R35" s="252"/>
      <c r="S35" s="252"/>
      <c r="T35" s="252"/>
      <c r="U35" s="252"/>
      <c r="V35" s="252"/>
      <c r="W35" s="252"/>
      <c r="X35" s="252"/>
      <c r="Y35" s="252"/>
      <c r="Z35" s="31"/>
    </row>
    <row r="36" spans="1:26" ht="30" customHeight="1">
      <c r="A36" s="31"/>
      <c r="B36" s="715" t="s">
        <v>405</v>
      </c>
      <c r="C36" s="716"/>
      <c r="D36" s="717"/>
      <c r="E36" s="316" cm="1">
        <f t="array" ref="E36">_xlfn.IFS(AND(SUM(IF(COUNTIF(F36:Y36,F36:Y36)=1,1,0))&gt;1,COUNTIF(F36:Y36,1)&gt;0),1,SUM(F36:Y36)=0,0,SUM(F36:Y36)&gt;1,"Enter manually",COUNT(F36:Y36)=(COUNTIF(F36:Y36,0)+1),SUM(F36:Y36),SUM(F36:Y36)&lt;&gt;0,SUM(F36:Y36))</f>
        <v>0</v>
      </c>
      <c r="F36" s="252"/>
      <c r="G36" s="252"/>
      <c r="H36" s="252"/>
      <c r="I36" s="252"/>
      <c r="J36" s="252"/>
      <c r="K36" s="252"/>
      <c r="L36" s="252"/>
      <c r="M36" s="252"/>
      <c r="N36" s="252"/>
      <c r="O36" s="252"/>
      <c r="P36" s="252"/>
      <c r="Q36" s="252"/>
      <c r="R36" s="252"/>
      <c r="S36" s="252"/>
      <c r="T36" s="252"/>
      <c r="U36" s="252"/>
      <c r="V36" s="252"/>
      <c r="W36" s="252"/>
      <c r="X36" s="252"/>
      <c r="Y36" s="252"/>
      <c r="Z36" s="31"/>
    </row>
    <row r="37" spans="1:26" ht="30" customHeight="1">
      <c r="A37" s="31"/>
      <c r="B37" s="715" t="s">
        <v>406</v>
      </c>
      <c r="C37" s="716"/>
      <c r="D37" s="717"/>
      <c r="E37" s="316" cm="1">
        <f t="array" ref="E37">_xlfn.IFS(AND(SUM(IF(COUNTIF(F37:Y37,F37:Y37)=1,1,0))&gt;1,COUNTIF(F37:Y37,1)&gt;0),1,SUM(F37:Y37)=0,0,SUM(F37:Y37)&gt;1,"Enter manually",COUNT(F37:Y37)=(COUNTIF(F37:Y37,0)+1),SUM(F37:Y37),SUM(F37:Y37)&lt;&gt;0,SUM(F37:Y37))</f>
        <v>0</v>
      </c>
      <c r="F37" s="252"/>
      <c r="G37" s="252"/>
      <c r="H37" s="252"/>
      <c r="I37" s="252"/>
      <c r="J37" s="252"/>
      <c r="K37" s="252"/>
      <c r="L37" s="252"/>
      <c r="M37" s="252"/>
      <c r="N37" s="252"/>
      <c r="O37" s="252"/>
      <c r="P37" s="252"/>
      <c r="Q37" s="252"/>
      <c r="R37" s="252"/>
      <c r="S37" s="252"/>
      <c r="T37" s="252"/>
      <c r="U37" s="252"/>
      <c r="V37" s="252"/>
      <c r="W37" s="252"/>
      <c r="X37" s="252"/>
      <c r="Y37" s="252"/>
      <c r="Z37" s="31"/>
    </row>
    <row r="38" spans="1:26" ht="30" customHeight="1">
      <c r="A38" s="31"/>
      <c r="B38" s="715" t="s">
        <v>407</v>
      </c>
      <c r="C38" s="716"/>
      <c r="D38" s="717"/>
      <c r="E38" s="316" cm="1">
        <f t="array" ref="E38">_xlfn.IFS(AND(SUM(IF(COUNTIF(F38:Y38,F38:Y38)=1,1,0))&gt;1,COUNTIF(F38:Y38,1)&gt;0),1,SUM(F38:Y38)=0,0,SUM(F38:Y38)&gt;1,"Enter manually",COUNT(F38:Y38)=(COUNTIF(F38:Y38,0)+1),SUM(F38:Y38),SUM(F38:Y38)&lt;&gt;0,SUM(F38:Y38))</f>
        <v>0</v>
      </c>
      <c r="F38" s="252"/>
      <c r="G38" s="252"/>
      <c r="H38" s="252"/>
      <c r="I38" s="252"/>
      <c r="J38" s="252"/>
      <c r="K38" s="252"/>
      <c r="L38" s="252"/>
      <c r="M38" s="252"/>
      <c r="N38" s="252"/>
      <c r="O38" s="252"/>
      <c r="P38" s="252"/>
      <c r="Q38" s="252"/>
      <c r="R38" s="252"/>
      <c r="S38" s="252"/>
      <c r="T38" s="252"/>
      <c r="U38" s="252"/>
      <c r="V38" s="252"/>
      <c r="W38" s="252"/>
      <c r="X38" s="252"/>
      <c r="Y38" s="252"/>
      <c r="Z38" s="31"/>
    </row>
    <row r="39" spans="1:26" ht="39" customHeight="1">
      <c r="A39" s="732"/>
      <c r="B39" s="733"/>
      <c r="C39" s="733"/>
      <c r="D39" s="733"/>
      <c r="E39" s="733"/>
      <c r="F39" s="733"/>
      <c r="G39" s="733"/>
      <c r="H39" s="733"/>
      <c r="I39" s="733"/>
      <c r="J39" s="733"/>
      <c r="K39" s="733"/>
      <c r="L39" s="733"/>
      <c r="M39" s="733"/>
      <c r="N39" s="733"/>
      <c r="O39" s="733"/>
      <c r="P39" s="733"/>
      <c r="Q39" s="733"/>
      <c r="R39" s="733"/>
      <c r="S39" s="733"/>
      <c r="T39" s="733"/>
      <c r="U39" s="733"/>
      <c r="V39" s="733"/>
      <c r="W39" s="733"/>
      <c r="X39" s="733"/>
      <c r="Y39" s="733"/>
      <c r="Z39" s="733"/>
    </row>
    <row r="40" spans="1:26" ht="84" customHeight="1">
      <c r="A40" s="268"/>
      <c r="B40" s="268"/>
      <c r="C40" s="268"/>
      <c r="D40" s="268"/>
      <c r="E40" s="734" t="s">
        <v>542</v>
      </c>
      <c r="F40" s="345"/>
      <c r="G40" s="345"/>
      <c r="H40" s="345"/>
      <c r="I40" s="736" t="e">
        <f>"Accounting for exclusions, you have reported total coverage of "&amp;TEXT(Lists!AQ27,IF(ISNUMBER(SEARCH(",", Lists!AQ27)), "0,00%", "0.00%"))&amp;IF(Lists!AQ27&gt;=0.95,". This meets the required minimum threshold.", ". This is below the required minimum threshold of 95% of total scope 1 and 2 GHG emissions.")</f>
        <v>#DIV/0!</v>
      </c>
      <c r="J40" s="736"/>
      <c r="K40" s="736"/>
      <c r="L40" s="736"/>
      <c r="M40" s="736"/>
      <c r="N40" s="268"/>
      <c r="O40" s="268"/>
      <c r="P40" s="734" t="s">
        <v>543</v>
      </c>
      <c r="Q40" s="345"/>
      <c r="R40" s="345"/>
      <c r="S40" s="735"/>
      <c r="T40" s="736" t="e">
        <f>IF(list_s3shareby&lt;=0.4,"","Accounting for exclusions, you have reported total coverage of "&amp;TEXT(Lists!AQ28,IF(ISNUMBER(SEARCH(",",Lists!AQ28)), "0,00%", "0.00%"))&amp;IF(Lists!AQ28&gt;=0.66999,". This meets the required minimum threshold.", ". This is below the the required minimum threshold of 67% of the total scope 3 GHG emissions."))</f>
        <v>#DIV/0!</v>
      </c>
      <c r="U40" s="736"/>
      <c r="V40" s="736"/>
      <c r="W40" s="736"/>
      <c r="X40" s="736"/>
      <c r="Y40" s="269"/>
      <c r="Z40" s="269"/>
    </row>
    <row r="41" spans="1:26" ht="48" customHeight="1">
      <c r="A41" s="738"/>
      <c r="B41" s="738"/>
      <c r="C41" s="738"/>
      <c r="D41" s="738"/>
      <c r="E41" s="738"/>
      <c r="F41" s="738"/>
      <c r="G41" s="738"/>
      <c r="H41" s="738"/>
      <c r="I41" s="738"/>
      <c r="J41" s="738"/>
      <c r="K41" s="738"/>
      <c r="L41" s="738"/>
      <c r="M41" s="738"/>
      <c r="N41" s="738"/>
      <c r="O41" s="738"/>
      <c r="P41" s="738"/>
      <c r="Q41" s="738"/>
      <c r="R41" s="738"/>
      <c r="S41" s="738"/>
      <c r="T41" s="738"/>
      <c r="U41" s="738"/>
      <c r="V41" s="738"/>
      <c r="W41" s="738"/>
      <c r="X41" s="738"/>
      <c r="Y41" s="738"/>
      <c r="Z41" s="738"/>
    </row>
    <row r="42" spans="1:26" ht="24.75" customHeight="1" thickBot="1">
      <c r="A42" s="721" t="s">
        <v>544</v>
      </c>
      <c r="B42" s="722"/>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3"/>
    </row>
    <row r="43" spans="1:26" ht="60" customHeight="1">
      <c r="A43" s="271"/>
      <c r="B43" s="726" t="s">
        <v>541</v>
      </c>
      <c r="C43" s="727"/>
      <c r="D43" s="728"/>
      <c r="E43" s="272" t="s">
        <v>232</v>
      </c>
      <c r="F43" s="273" t="str">
        <f>'Near-Term Targets'!$B$18</f>
        <v/>
      </c>
      <c r="G43" s="273" t="str">
        <f>'Near-Term Targets'!$B$19</f>
        <v/>
      </c>
      <c r="H43" s="273" t="str">
        <f>'Near-Term Targets'!$B$20</f>
        <v/>
      </c>
      <c r="I43" s="273" t="str">
        <f>'Near-Term Targets'!$B$21</f>
        <v/>
      </c>
      <c r="J43" s="273" t="str">
        <f>'Near-Term Targets'!$B$22</f>
        <v/>
      </c>
      <c r="K43" s="273" t="str">
        <f>'Near-Term Targets'!$B$23</f>
        <v/>
      </c>
      <c r="L43" s="273" t="str">
        <f>'Near-Term Targets'!$B$24</f>
        <v/>
      </c>
      <c r="M43" s="273" t="str">
        <f>'Near-Term Targets'!$B$25</f>
        <v/>
      </c>
      <c r="N43" s="273" t="str">
        <f>'Near-Term Targets'!$B$26</f>
        <v/>
      </c>
      <c r="O43" s="273" t="str">
        <f>'Near-Term Targets'!$B$27</f>
        <v/>
      </c>
      <c r="P43" s="273" t="str">
        <f>'Near-Term Targets'!$B$28</f>
        <v/>
      </c>
      <c r="Q43" s="273" t="str">
        <f>'Near-Term Targets'!$B$29</f>
        <v/>
      </c>
      <c r="R43" s="273" t="str">
        <f>'Near-Term Targets'!$B$30</f>
        <v/>
      </c>
      <c r="S43" s="273" t="str">
        <f>'Near-Term Targets'!$B$31</f>
        <v/>
      </c>
      <c r="T43" s="273" t="str">
        <f>'Near-Term Targets'!$B$32</f>
        <v/>
      </c>
      <c r="U43" s="273" t="str">
        <f>'Near-Term Targets'!$B$33</f>
        <v/>
      </c>
      <c r="V43" s="273" t="str">
        <f>'Near-Term Targets'!$B$34</f>
        <v/>
      </c>
      <c r="W43" s="273" t="str">
        <f>'Near-Term Targets'!$B$35</f>
        <v/>
      </c>
      <c r="X43" s="273" t="str">
        <f>'Near-Term Targets'!$B$36</f>
        <v/>
      </c>
      <c r="Y43" s="273" t="str">
        <f>'Near-Term Targets'!$B$37</f>
        <v/>
      </c>
      <c r="Z43" s="271"/>
    </row>
    <row r="44" spans="1:26" ht="30" customHeight="1">
      <c r="A44" s="31"/>
      <c r="B44" s="715" t="s">
        <v>389</v>
      </c>
      <c r="C44" s="716"/>
      <c r="D44" s="717"/>
      <c r="E44" s="317" cm="1">
        <f t="array" ref="E44">_xlfn.IFS(AND(SUM(IF(COUNTIF(F44:Y44,F44:Y44)=1,1,0))&gt;1,COUNTIF(F44:Y44,1)&gt;0),1,SUM(F44:Y44)=0,0,SUM(F44:Y44)&gt;1,"Enter manually",COUNT(F44:Y44)=(COUNTIF(F44:Y44,0)+1),SUM(F44:Y44),SUM(F44:Y44)&lt;&gt;0,SUM(F44:Y44))</f>
        <v>0</v>
      </c>
      <c r="F44" s="252"/>
      <c r="G44" s="252"/>
      <c r="H44" s="252"/>
      <c r="I44" s="252"/>
      <c r="J44" s="252"/>
      <c r="K44" s="252"/>
      <c r="L44" s="252"/>
      <c r="M44" s="252"/>
      <c r="N44" s="252"/>
      <c r="O44" s="252"/>
      <c r="P44" s="252"/>
      <c r="Q44" s="252"/>
      <c r="R44" s="252"/>
      <c r="S44" s="252"/>
      <c r="T44" s="252"/>
      <c r="U44" s="252"/>
      <c r="V44" s="252"/>
      <c r="W44" s="252"/>
      <c r="X44" s="252"/>
      <c r="Y44" s="252"/>
      <c r="Z44" s="31"/>
    </row>
    <row r="45" spans="1:26" ht="30" customHeight="1">
      <c r="A45" s="31"/>
      <c r="B45" s="715" t="s">
        <v>390</v>
      </c>
      <c r="C45" s="716"/>
      <c r="D45" s="717"/>
      <c r="E45" s="317" cm="1">
        <f t="array" ref="E45">_xlfn.IFS(AND(SUM(IF(COUNTIF(F45:Y45,F45:Y45)=1,1,0))&gt;1,COUNTIF(F45:Y45,1)&gt;0),1,SUM(F45:Y45)=0,0,SUM(F45:Y45)&gt;1,"Enter manually",COUNT(F45:Y45)=(COUNTIF(F45:Y45,0)+1),SUM(F45:Y45),SUM(F45:Y45)&lt;&gt;0,SUM(F45:Y45))</f>
        <v>0</v>
      </c>
      <c r="F45" s="252"/>
      <c r="G45" s="252"/>
      <c r="H45" s="252"/>
      <c r="I45" s="252"/>
      <c r="J45" s="252"/>
      <c r="K45" s="252"/>
      <c r="L45" s="252"/>
      <c r="M45" s="252"/>
      <c r="N45" s="252"/>
      <c r="O45" s="252"/>
      <c r="P45" s="252"/>
      <c r="Q45" s="252"/>
      <c r="R45" s="252"/>
      <c r="S45" s="252"/>
      <c r="T45" s="252"/>
      <c r="U45" s="252"/>
      <c r="V45" s="252"/>
      <c r="W45" s="252"/>
      <c r="X45" s="252"/>
      <c r="Y45" s="252"/>
      <c r="Z45" s="31"/>
    </row>
    <row r="46" spans="1:26" ht="30" customHeight="1">
      <c r="A46" s="31"/>
      <c r="B46" s="715" t="s">
        <v>391</v>
      </c>
      <c r="C46" s="716"/>
      <c r="D46" s="717"/>
      <c r="E46" s="317" cm="1">
        <f t="array" ref="E46">_xlfn.IFS(AND(SUM(IF(COUNTIF(F46:Y46,F46:Y46)=1,1,0))&gt;1,COUNTIF(F46:Y46,1)&gt;0),1,SUM(F46:Y46)=0,0,SUM(F46:Y46)&gt;1,"Enter manually",COUNT(F46:Y46)=(COUNTIF(F46:Y46,0)+1),SUM(F46:Y46),SUM(F46:Y46)&lt;&gt;0,SUM(F46:Y46))</f>
        <v>0</v>
      </c>
      <c r="F46" s="252"/>
      <c r="G46" s="252"/>
      <c r="H46" s="252"/>
      <c r="I46" s="252"/>
      <c r="J46" s="252"/>
      <c r="K46" s="252"/>
      <c r="L46" s="252"/>
      <c r="M46" s="252"/>
      <c r="N46" s="252"/>
      <c r="O46" s="252"/>
      <c r="P46" s="252"/>
      <c r="Q46" s="252"/>
      <c r="R46" s="252"/>
      <c r="S46" s="252"/>
      <c r="T46" s="252"/>
      <c r="U46" s="252"/>
      <c r="V46" s="252"/>
      <c r="W46" s="252"/>
      <c r="X46" s="252"/>
      <c r="Y46" s="252"/>
      <c r="Z46" s="31"/>
    </row>
    <row r="47" spans="1:26" ht="30" customHeight="1">
      <c r="A47" s="31"/>
      <c r="B47" s="737" t="s">
        <v>392</v>
      </c>
      <c r="C47" s="716"/>
      <c r="D47" s="716"/>
      <c r="E47" s="317"/>
      <c r="F47" s="185"/>
      <c r="G47" s="185"/>
      <c r="H47" s="185"/>
      <c r="I47" s="185"/>
      <c r="J47" s="185"/>
      <c r="K47" s="185"/>
      <c r="L47" s="185"/>
      <c r="M47" s="185"/>
      <c r="N47" s="185"/>
      <c r="O47" s="185"/>
      <c r="P47" s="185"/>
      <c r="Q47" s="185"/>
      <c r="R47" s="185"/>
      <c r="S47" s="185"/>
      <c r="T47" s="185"/>
      <c r="U47" s="185"/>
      <c r="V47" s="185"/>
      <c r="W47" s="185"/>
      <c r="X47" s="185"/>
      <c r="Y47" s="185"/>
      <c r="Z47" s="31"/>
    </row>
    <row r="48" spans="1:26" ht="30" customHeight="1">
      <c r="A48" s="31"/>
      <c r="B48" s="715" t="s">
        <v>393</v>
      </c>
      <c r="C48" s="716"/>
      <c r="D48" s="717"/>
      <c r="E48" s="317" cm="1">
        <f t="array" ref="E48">_xlfn.IFS(AND(SUM(IF(COUNTIF(F48:Y48,F48:Y48)=1,1,0))&gt;1,COUNTIF(F48:Y48,1)&gt;0),1,SUM(F48:Y48)=0,0,SUM(F48:Y48)&gt;1,"Enter manually",COUNT(F48:Y48)=(COUNTIF(F48:Y48,0)+1),SUM(F48:Y48),SUM(F48:Y48)&lt;&gt;0,SUM(F48:Y48))</f>
        <v>0</v>
      </c>
      <c r="F48" s="252"/>
      <c r="G48" s="252"/>
      <c r="H48" s="252"/>
      <c r="I48" s="252"/>
      <c r="J48" s="252"/>
      <c r="K48" s="252"/>
      <c r="L48" s="252"/>
      <c r="M48" s="252"/>
      <c r="N48" s="252"/>
      <c r="O48" s="252"/>
      <c r="P48" s="252"/>
      <c r="Q48" s="252"/>
      <c r="R48" s="252"/>
      <c r="S48" s="252"/>
      <c r="T48" s="252"/>
      <c r="U48" s="252"/>
      <c r="V48" s="252"/>
      <c r="W48" s="252"/>
      <c r="X48" s="252"/>
      <c r="Y48" s="252"/>
      <c r="Z48" s="31"/>
    </row>
    <row r="49" spans="1:26" ht="30" customHeight="1">
      <c r="A49" s="31"/>
      <c r="B49" s="715" t="s">
        <v>394</v>
      </c>
      <c r="C49" s="716"/>
      <c r="D49" s="717"/>
      <c r="E49" s="317" cm="1">
        <f t="array" ref="E49">_xlfn.IFS(AND(SUM(IF(COUNTIF(F49:Y49,F49:Y49)=1,1,0))&gt;1,COUNTIF(F49:Y49,1)&gt;0),1,SUM(F49:Y49)=0,0,SUM(F49:Y49)&gt;1,"Enter manually",COUNT(F49:Y49)=(COUNTIF(F49:Y49,0)+1),SUM(F49:Y49),SUM(F49:Y49)&lt;&gt;0,SUM(F49:Y49))</f>
        <v>0</v>
      </c>
      <c r="F49" s="252"/>
      <c r="G49" s="252"/>
      <c r="H49" s="252"/>
      <c r="I49" s="252"/>
      <c r="J49" s="252"/>
      <c r="K49" s="252"/>
      <c r="L49" s="252"/>
      <c r="M49" s="252"/>
      <c r="N49" s="252"/>
      <c r="O49" s="252"/>
      <c r="P49" s="252"/>
      <c r="Q49" s="252"/>
      <c r="R49" s="252"/>
      <c r="S49" s="252"/>
      <c r="T49" s="252"/>
      <c r="U49" s="252"/>
      <c r="V49" s="252"/>
      <c r="W49" s="252"/>
      <c r="X49" s="252"/>
      <c r="Y49" s="252"/>
      <c r="Z49" s="31"/>
    </row>
    <row r="50" spans="1:26" ht="30" customHeight="1">
      <c r="A50" s="31"/>
      <c r="B50" s="715" t="s">
        <v>395</v>
      </c>
      <c r="C50" s="716"/>
      <c r="D50" s="717"/>
      <c r="E50" s="317" cm="1">
        <f t="array" ref="E50">_xlfn.IFS(AND(SUM(IF(COUNTIF(F50:Y50,F50:Y50)=1,1,0))&gt;1,COUNTIF(F50:Y50,1)&gt;0),1,SUM(F50:Y50)=0,0,SUM(F50:Y50)&gt;1,"Enter manually",COUNT(F50:Y50)=(COUNTIF(F50:Y50,0)+1),SUM(F50:Y50),SUM(F50:Y50)&lt;&gt;0,SUM(F50:Y50))</f>
        <v>0</v>
      </c>
      <c r="F50" s="252"/>
      <c r="G50" s="252"/>
      <c r="H50" s="252"/>
      <c r="I50" s="252"/>
      <c r="J50" s="252"/>
      <c r="K50" s="252"/>
      <c r="L50" s="252"/>
      <c r="M50" s="252"/>
      <c r="N50" s="252"/>
      <c r="O50" s="252"/>
      <c r="P50" s="252"/>
      <c r="Q50" s="252"/>
      <c r="R50" s="252"/>
      <c r="S50" s="252"/>
      <c r="T50" s="252"/>
      <c r="U50" s="252"/>
      <c r="V50" s="252"/>
      <c r="W50" s="252"/>
      <c r="X50" s="252"/>
      <c r="Y50" s="252"/>
      <c r="Z50" s="31"/>
    </row>
    <row r="51" spans="1:26" ht="30" customHeight="1">
      <c r="A51" s="31"/>
      <c r="B51" s="715" t="s">
        <v>396</v>
      </c>
      <c r="C51" s="716"/>
      <c r="D51" s="717"/>
      <c r="E51" s="317" cm="1">
        <f t="array" ref="E51">_xlfn.IFS(AND(SUM(IF(COUNTIF(F51:Y51,F51:Y51)=1,1,0))&gt;1,COUNTIF(F51:Y51,1)&gt;0),1,SUM(F51:Y51)=0,0,SUM(F51:Y51)&gt;1,"Enter manually",COUNT(F51:Y51)=(COUNTIF(F51:Y51,0)+1),SUM(F51:Y51),SUM(F51:Y51)&lt;&gt;0,SUM(F51:Y51))</f>
        <v>0</v>
      </c>
      <c r="F51" s="252"/>
      <c r="G51" s="252"/>
      <c r="H51" s="252"/>
      <c r="I51" s="252"/>
      <c r="J51" s="252"/>
      <c r="K51" s="252"/>
      <c r="L51" s="252"/>
      <c r="M51" s="252"/>
      <c r="N51" s="252"/>
      <c r="O51" s="252"/>
      <c r="P51" s="252"/>
      <c r="Q51" s="252"/>
      <c r="R51" s="252"/>
      <c r="S51" s="252"/>
      <c r="T51" s="252"/>
      <c r="U51" s="252"/>
      <c r="V51" s="252"/>
      <c r="W51" s="252"/>
      <c r="X51" s="252"/>
      <c r="Y51" s="252"/>
      <c r="Z51" s="31"/>
    </row>
    <row r="52" spans="1:26" ht="30" customHeight="1">
      <c r="A52" s="31"/>
      <c r="B52" s="715" t="s">
        <v>397</v>
      </c>
      <c r="C52" s="716"/>
      <c r="D52" s="717"/>
      <c r="E52" s="317" cm="1">
        <f t="array" ref="E52">_xlfn.IFS(AND(SUM(IF(COUNTIF(F52:Y52,F52:Y52)=1,1,0))&gt;1,COUNTIF(F52:Y52,1)&gt;0),1,SUM(F52:Y52)=0,0,SUM(F52:Y52)&gt;1,"Enter manually",COUNT(F52:Y52)=(COUNTIF(F52:Y52,0)+1),SUM(F52:Y52),SUM(F52:Y52)&lt;&gt;0,SUM(F52:Y52))</f>
        <v>0</v>
      </c>
      <c r="F52" s="252"/>
      <c r="G52" s="252"/>
      <c r="H52" s="252"/>
      <c r="I52" s="252"/>
      <c r="J52" s="252"/>
      <c r="K52" s="252"/>
      <c r="L52" s="252"/>
      <c r="M52" s="252"/>
      <c r="N52" s="252"/>
      <c r="O52" s="252"/>
      <c r="P52" s="252"/>
      <c r="Q52" s="252"/>
      <c r="R52" s="252"/>
      <c r="S52" s="252"/>
      <c r="T52" s="252"/>
      <c r="U52" s="252"/>
      <c r="V52" s="252"/>
      <c r="W52" s="252"/>
      <c r="X52" s="252"/>
      <c r="Y52" s="252"/>
      <c r="Z52" s="31"/>
    </row>
    <row r="53" spans="1:26" ht="30" customHeight="1">
      <c r="A53" s="31"/>
      <c r="B53" s="715" t="s">
        <v>398</v>
      </c>
      <c r="C53" s="716"/>
      <c r="D53" s="717"/>
      <c r="E53" s="317" cm="1">
        <f t="array" ref="E53">_xlfn.IFS(AND(SUM(IF(COUNTIF(F53:Y53,F53:Y53)=1,1,0))&gt;1,COUNTIF(F53:Y53,1)&gt;0),1,SUM(F53:Y53)=0,0,SUM(F53:Y53)&gt;1,"Enter manually",COUNT(F53:Y53)=(COUNTIF(F53:Y53,0)+1),SUM(F53:Y53),SUM(F53:Y53)&lt;&gt;0,SUM(F53:Y53))</f>
        <v>0</v>
      </c>
      <c r="F53" s="252"/>
      <c r="G53" s="253"/>
      <c r="H53" s="253"/>
      <c r="I53" s="253"/>
      <c r="J53" s="253"/>
      <c r="K53" s="253"/>
      <c r="L53" s="253"/>
      <c r="M53" s="253"/>
      <c r="N53" s="253"/>
      <c r="O53" s="253"/>
      <c r="P53" s="253"/>
      <c r="Q53" s="253"/>
      <c r="R53" s="253"/>
      <c r="S53" s="253"/>
      <c r="T53" s="253"/>
      <c r="U53" s="253"/>
      <c r="V53" s="253"/>
      <c r="W53" s="252"/>
      <c r="X53" s="252"/>
      <c r="Y53" s="252"/>
      <c r="Z53" s="31"/>
    </row>
    <row r="54" spans="1:26" ht="30" customHeight="1">
      <c r="A54" s="31"/>
      <c r="B54" s="715" t="s">
        <v>399</v>
      </c>
      <c r="C54" s="716"/>
      <c r="D54" s="717"/>
      <c r="E54" s="317" cm="1">
        <f t="array" ref="E54">_xlfn.IFS(AND(SUM(IF(COUNTIF(F54:Y54,F54:Y54)=1,1,0))&gt;1,COUNTIF(F54:Y54,1)&gt;0),1,SUM(F54:Y54)=0,0,SUM(F54:Y54)&gt;1,"Enter manually",COUNT(F54:Y54)=(COUNTIF(F54:Y54,0)+1),SUM(F54:Y54),SUM(F54:Y54)&lt;&gt;0,SUM(F54:Y54))</f>
        <v>0</v>
      </c>
      <c r="F54" s="252"/>
      <c r="G54" s="252"/>
      <c r="H54" s="252"/>
      <c r="I54" s="252"/>
      <c r="J54" s="252"/>
      <c r="K54" s="252"/>
      <c r="L54" s="252"/>
      <c r="M54" s="252"/>
      <c r="N54" s="252"/>
      <c r="O54" s="252"/>
      <c r="P54" s="252"/>
      <c r="Q54" s="252"/>
      <c r="R54" s="252"/>
      <c r="S54" s="252"/>
      <c r="T54" s="252"/>
      <c r="U54" s="252"/>
      <c r="V54" s="252"/>
      <c r="W54" s="252"/>
      <c r="X54" s="252"/>
      <c r="Y54" s="252"/>
      <c r="Z54" s="31"/>
    </row>
    <row r="55" spans="1:26" ht="30" customHeight="1">
      <c r="A55" s="31"/>
      <c r="B55" s="715" t="s">
        <v>400</v>
      </c>
      <c r="C55" s="716"/>
      <c r="D55" s="717"/>
      <c r="E55" s="317" cm="1">
        <f t="array" ref="E55">_xlfn.IFS(AND(SUM(IF(COUNTIF(F55:Y55,F55:Y55)=1,1,0))&gt;1,COUNTIF(F55:Y55,1)&gt;0),1,SUM(F55:Y55)=0,0,SUM(F55:Y55)&gt;1,"Enter manually",COUNT(F55:Y55)=(COUNTIF(F55:Y55,0)+1),SUM(F55:Y55),SUM(F55:Y55)&lt;&gt;0,SUM(F55:Y55))</f>
        <v>0</v>
      </c>
      <c r="F55" s="252"/>
      <c r="G55" s="252"/>
      <c r="H55" s="252"/>
      <c r="I55" s="252"/>
      <c r="J55" s="252"/>
      <c r="K55" s="252"/>
      <c r="L55" s="252"/>
      <c r="M55" s="252"/>
      <c r="N55" s="252"/>
      <c r="O55" s="252"/>
      <c r="P55" s="252"/>
      <c r="Q55" s="252"/>
      <c r="R55" s="252"/>
      <c r="S55" s="252"/>
      <c r="T55" s="252"/>
      <c r="U55" s="252"/>
      <c r="V55" s="252"/>
      <c r="W55" s="252"/>
      <c r="X55" s="252"/>
      <c r="Y55" s="252"/>
      <c r="Z55" s="31"/>
    </row>
    <row r="56" spans="1:26" ht="30" customHeight="1">
      <c r="A56" s="31"/>
      <c r="B56" s="715" t="s">
        <v>401</v>
      </c>
      <c r="C56" s="716"/>
      <c r="D56" s="717"/>
      <c r="E56" s="317" cm="1">
        <f t="array" ref="E56">_xlfn.IFS(AND(SUM(IF(COUNTIF(F56:Y56,F56:Y56)=1,1,0))&gt;1,COUNTIF(F56:Y56,1)&gt;0),1,SUM(F56:Y56)=0,0,SUM(F56:Y56)&gt;1,"Enter manually",COUNT(F56:Y56)=(COUNTIF(F56:Y56,0)+1),SUM(F56:Y56),SUM(F56:Y56)&lt;&gt;0,SUM(F56:Y56))</f>
        <v>0</v>
      </c>
      <c r="F56" s="252"/>
      <c r="G56" s="252"/>
      <c r="H56" s="252"/>
      <c r="I56" s="252"/>
      <c r="J56" s="252"/>
      <c r="K56" s="252"/>
      <c r="L56" s="252"/>
      <c r="M56" s="252"/>
      <c r="N56" s="252"/>
      <c r="O56" s="252"/>
      <c r="P56" s="252"/>
      <c r="Q56" s="252"/>
      <c r="R56" s="252"/>
      <c r="S56" s="252"/>
      <c r="T56" s="252"/>
      <c r="U56" s="252"/>
      <c r="V56" s="252"/>
      <c r="W56" s="252"/>
      <c r="X56" s="252"/>
      <c r="Y56" s="252"/>
      <c r="Z56" s="31"/>
    </row>
    <row r="57" spans="1:26" ht="30" customHeight="1">
      <c r="A57" s="31"/>
      <c r="B57" s="715" t="s">
        <v>402</v>
      </c>
      <c r="C57" s="716"/>
      <c r="D57" s="717"/>
      <c r="E57" s="317" cm="1">
        <f t="array" ref="E57">_xlfn.IFS(AND(SUM(IF(COUNTIF(F57:Y57,F57:Y57)=1,1,0))&gt;1,COUNTIF(F57:Y57,1)&gt;0),1,SUM(F57:Y57)=0,0,SUM(F57:Y57)&gt;1,"Enter manually",COUNT(F57:Y57)=(COUNTIF(F57:Y57,0)+1),SUM(F57:Y57),SUM(F57:Y57)&lt;&gt;0,SUM(F57:Y57))</f>
        <v>0</v>
      </c>
      <c r="F57" s="252"/>
      <c r="G57" s="252"/>
      <c r="H57" s="252"/>
      <c r="I57" s="252"/>
      <c r="J57" s="252"/>
      <c r="K57" s="252"/>
      <c r="L57" s="252"/>
      <c r="M57" s="252"/>
      <c r="N57" s="252"/>
      <c r="O57" s="252"/>
      <c r="P57" s="252"/>
      <c r="Q57" s="252"/>
      <c r="R57" s="252"/>
      <c r="S57" s="252"/>
      <c r="T57" s="252"/>
      <c r="U57" s="252"/>
      <c r="V57" s="252"/>
      <c r="W57" s="252"/>
      <c r="X57" s="252"/>
      <c r="Y57" s="252"/>
      <c r="Z57" s="31"/>
    </row>
    <row r="58" spans="1:26" ht="30" customHeight="1">
      <c r="A58" s="31"/>
      <c r="B58" s="715" t="s">
        <v>403</v>
      </c>
      <c r="C58" s="716"/>
      <c r="D58" s="717"/>
      <c r="E58" s="317" cm="1">
        <f t="array" ref="E58">_xlfn.IFS(AND(SUM(IF(COUNTIF(F58:Y58,F58:Y58)=1,1,0))&gt;1,COUNTIF(F58:Y58,1)&gt;0),1,SUM(F58:Y58)=0,0,SUM(F58:Y58)&gt;1,"Enter manually",COUNT(F58:Y58)=(COUNTIF(F58:Y58,0)+1),SUM(F58:Y58),SUM(F58:Y58)&lt;&gt;0,SUM(F58:Y58))</f>
        <v>0</v>
      </c>
      <c r="F58" s="252"/>
      <c r="G58" s="252"/>
      <c r="H58" s="252"/>
      <c r="I58" s="252"/>
      <c r="J58" s="252"/>
      <c r="K58" s="252"/>
      <c r="L58" s="252"/>
      <c r="M58" s="252"/>
      <c r="N58" s="252"/>
      <c r="O58" s="252"/>
      <c r="P58" s="252"/>
      <c r="Q58" s="252"/>
      <c r="R58" s="252"/>
      <c r="S58" s="252"/>
      <c r="T58" s="252"/>
      <c r="U58" s="252"/>
      <c r="V58" s="252"/>
      <c r="W58" s="252"/>
      <c r="X58" s="252"/>
      <c r="Y58" s="252"/>
      <c r="Z58" s="31"/>
    </row>
    <row r="59" spans="1:26" ht="30" customHeight="1">
      <c r="A59" s="31"/>
      <c r="B59" s="715" t="s">
        <v>404</v>
      </c>
      <c r="C59" s="716"/>
      <c r="D59" s="717"/>
      <c r="E59" s="317" cm="1">
        <f t="array" ref="E59">_xlfn.IFS(AND(SUM(IF(COUNTIF(F59:Y59,F59:Y59)=1,1,0))&gt;1,COUNTIF(F59:Y59,1)&gt;0),1,SUM(F59:Y59)=0,0,SUM(F59:Y59)&gt;1,"Enter manually",COUNT(F59:Y59)=(COUNTIF(F59:Y59,0)+1),SUM(F59:Y59),SUM(F59:Y59)&lt;&gt;0,SUM(F59:Y59))</f>
        <v>0</v>
      </c>
      <c r="F59" s="252"/>
      <c r="G59" s="252"/>
      <c r="H59" s="252"/>
      <c r="I59" s="252"/>
      <c r="J59" s="252"/>
      <c r="K59" s="252"/>
      <c r="L59" s="252"/>
      <c r="M59" s="252"/>
      <c r="N59" s="252"/>
      <c r="O59" s="252"/>
      <c r="P59" s="252"/>
      <c r="Q59" s="252"/>
      <c r="R59" s="252"/>
      <c r="S59" s="252"/>
      <c r="T59" s="252"/>
      <c r="U59" s="252"/>
      <c r="V59" s="252"/>
      <c r="W59" s="252"/>
      <c r="X59" s="252"/>
      <c r="Y59" s="252"/>
      <c r="Z59" s="31"/>
    </row>
    <row r="60" spans="1:26" ht="30" customHeight="1">
      <c r="A60" s="31"/>
      <c r="B60" s="715" t="s">
        <v>405</v>
      </c>
      <c r="C60" s="716"/>
      <c r="D60" s="717"/>
      <c r="E60" s="317" cm="1">
        <f t="array" ref="E60">_xlfn.IFS(AND(SUM(IF(COUNTIF(F60:Y60,F60:Y60)=1,1,0))&gt;1,COUNTIF(F60:Y60,1)&gt;0),1,SUM(F60:Y60)=0,0,SUM(F60:Y60)&gt;1,"Enter manually",COUNT(F60:Y60)=(COUNTIF(F60:Y60,0)+1),SUM(F60:Y60),SUM(F60:Y60)&lt;&gt;0,SUM(F60:Y60))</f>
        <v>0</v>
      </c>
      <c r="F60" s="252"/>
      <c r="G60" s="252"/>
      <c r="H60" s="252"/>
      <c r="I60" s="252"/>
      <c r="J60" s="252"/>
      <c r="K60" s="252"/>
      <c r="L60" s="252"/>
      <c r="M60" s="252"/>
      <c r="N60" s="252"/>
      <c r="O60" s="252"/>
      <c r="P60" s="252"/>
      <c r="Q60" s="252"/>
      <c r="R60" s="252"/>
      <c r="S60" s="252"/>
      <c r="T60" s="252"/>
      <c r="U60" s="252"/>
      <c r="V60" s="252"/>
      <c r="W60" s="252"/>
      <c r="X60" s="252"/>
      <c r="Y60" s="252"/>
      <c r="Z60" s="31"/>
    </row>
    <row r="61" spans="1:26" ht="30" customHeight="1">
      <c r="A61" s="31"/>
      <c r="B61" s="715" t="s">
        <v>406</v>
      </c>
      <c r="C61" s="716"/>
      <c r="D61" s="717"/>
      <c r="E61" s="317" cm="1">
        <f t="array" ref="E61">_xlfn.IFS(AND(SUM(IF(COUNTIF(F61:Y61,F61:Y61)=1,1,0))&gt;1,COUNTIF(F61:Y61,1)&gt;0),1,SUM(F61:Y61)=0,0,SUM(F61:Y61)&gt;1,"Enter manually",COUNT(F61:Y61)=(COUNTIF(F61:Y61,0)+1),SUM(F61:Y61),SUM(F61:Y61)&lt;&gt;0,SUM(F61:Y61))</f>
        <v>0</v>
      </c>
      <c r="F61" s="252"/>
      <c r="G61" s="252"/>
      <c r="H61" s="252"/>
      <c r="I61" s="252"/>
      <c r="J61" s="252"/>
      <c r="K61" s="252"/>
      <c r="L61" s="252"/>
      <c r="M61" s="252"/>
      <c r="N61" s="252"/>
      <c r="O61" s="252"/>
      <c r="P61" s="252"/>
      <c r="Q61" s="252"/>
      <c r="R61" s="252"/>
      <c r="S61" s="252"/>
      <c r="T61" s="252"/>
      <c r="U61" s="252"/>
      <c r="V61" s="252"/>
      <c r="W61" s="252"/>
      <c r="X61" s="252"/>
      <c r="Y61" s="252"/>
      <c r="Z61" s="31"/>
    </row>
    <row r="62" spans="1:26" ht="30" customHeight="1">
      <c r="A62" s="31"/>
      <c r="B62" s="715" t="s">
        <v>407</v>
      </c>
      <c r="C62" s="716"/>
      <c r="D62" s="717"/>
      <c r="E62" s="317" cm="1">
        <f t="array" ref="E62">_xlfn.IFS(AND(SUM(IF(COUNTIF(F62:Y62,F62:Y62)=1,1,0))&gt;1,COUNTIF(F62:Y62,1)&gt;0),1,SUM(F62:Y62)=0,0,SUM(F62:Y62)&gt;1,"Enter manually",COUNT(F62:Y62)=(COUNTIF(F62:Y62,0)+1),SUM(F62:Y62),SUM(F62:Y62)&lt;&gt;0,SUM(F62:Y62))</f>
        <v>0</v>
      </c>
      <c r="F62" s="252"/>
      <c r="G62" s="252"/>
      <c r="H62" s="252"/>
      <c r="I62" s="252"/>
      <c r="J62" s="252"/>
      <c r="K62" s="252"/>
      <c r="L62" s="252"/>
      <c r="M62" s="252"/>
      <c r="N62" s="252"/>
      <c r="O62" s="252"/>
      <c r="P62" s="252"/>
      <c r="Q62" s="252"/>
      <c r="R62" s="252"/>
      <c r="S62" s="252"/>
      <c r="T62" s="252"/>
      <c r="U62" s="252"/>
      <c r="V62" s="252"/>
      <c r="W62" s="252"/>
      <c r="X62" s="252"/>
      <c r="Y62" s="252"/>
      <c r="Z62" s="31"/>
    </row>
    <row r="63" spans="1:26" ht="15.75" customHeight="1">
      <c r="A63" s="31"/>
      <c r="B63" s="724"/>
      <c r="C63" s="725"/>
      <c r="D63" s="725"/>
      <c r="E63" s="271"/>
      <c r="F63" s="271"/>
      <c r="G63" s="271"/>
      <c r="H63" s="271"/>
      <c r="I63" s="271"/>
      <c r="J63" s="271"/>
      <c r="K63" s="271"/>
      <c r="L63" s="271"/>
      <c r="M63" s="271"/>
      <c r="N63" s="271"/>
      <c r="O63" s="271"/>
      <c r="P63" s="271"/>
      <c r="Q63" s="271"/>
      <c r="R63" s="271"/>
      <c r="S63" s="271"/>
      <c r="T63" s="271"/>
      <c r="U63" s="271"/>
      <c r="V63" s="271"/>
      <c r="W63" s="271"/>
      <c r="X63" s="271"/>
      <c r="Y63" s="271"/>
      <c r="Z63" s="31"/>
    </row>
    <row r="64" spans="1:26" ht="24.75" customHeight="1" thickBot="1">
      <c r="A64" s="721" t="s">
        <v>545</v>
      </c>
      <c r="B64" s="722"/>
      <c r="C64" s="722"/>
      <c r="D64" s="722"/>
      <c r="E64" s="722"/>
      <c r="F64" s="722"/>
      <c r="G64" s="722"/>
      <c r="H64" s="722"/>
      <c r="I64" s="722"/>
      <c r="J64" s="722"/>
      <c r="K64" s="722"/>
      <c r="L64" s="722"/>
      <c r="M64" s="722"/>
      <c r="N64" s="722"/>
      <c r="O64" s="722"/>
      <c r="P64" s="722"/>
      <c r="Q64" s="722"/>
      <c r="R64" s="722"/>
      <c r="S64" s="722"/>
      <c r="T64" s="722"/>
      <c r="U64" s="722"/>
      <c r="V64" s="722"/>
      <c r="W64" s="722"/>
      <c r="X64" s="722"/>
      <c r="Y64" s="722"/>
      <c r="Z64" s="723"/>
    </row>
    <row r="65" spans="1:26" ht="60" customHeight="1">
      <c r="A65" s="271"/>
      <c r="B65" s="726" t="s">
        <v>541</v>
      </c>
      <c r="C65" s="727"/>
      <c r="D65" s="728"/>
      <c r="E65" s="272" t="s">
        <v>232</v>
      </c>
      <c r="F65" s="273" t="str">
        <f>'Near-Term Targets'!$B$18</f>
        <v/>
      </c>
      <c r="G65" s="273" t="str">
        <f>'Near-Term Targets'!$B$19</f>
        <v/>
      </c>
      <c r="H65" s="273" t="str">
        <f>'Near-Term Targets'!$B$20</f>
        <v/>
      </c>
      <c r="I65" s="273" t="str">
        <f>'Near-Term Targets'!$B$21</f>
        <v/>
      </c>
      <c r="J65" s="273" t="str">
        <f>'Near-Term Targets'!$B$22</f>
        <v/>
      </c>
      <c r="K65" s="273" t="str">
        <f>'Near-Term Targets'!$B$23</f>
        <v/>
      </c>
      <c r="L65" s="273" t="str">
        <f>'Near-Term Targets'!$B$24</f>
        <v/>
      </c>
      <c r="M65" s="273" t="str">
        <f>'Near-Term Targets'!$B$25</f>
        <v/>
      </c>
      <c r="N65" s="273" t="str">
        <f>'Near-Term Targets'!$B$26</f>
        <v/>
      </c>
      <c r="O65" s="273" t="str">
        <f>'Near-Term Targets'!$B$27</f>
        <v/>
      </c>
      <c r="P65" s="273" t="str">
        <f>'Near-Term Targets'!$B$28</f>
        <v/>
      </c>
      <c r="Q65" s="273" t="str">
        <f>'Near-Term Targets'!$B$29</f>
        <v/>
      </c>
      <c r="R65" s="273" t="str">
        <f>'Near-Term Targets'!$B$30</f>
        <v/>
      </c>
      <c r="S65" s="273" t="str">
        <f>'Near-Term Targets'!$B$31</f>
        <v/>
      </c>
      <c r="T65" s="273" t="str">
        <f>'Near-Term Targets'!$B$32</f>
        <v/>
      </c>
      <c r="U65" s="273" t="str">
        <f>'Near-Term Targets'!$B$33</f>
        <v/>
      </c>
      <c r="V65" s="273" t="str">
        <f>'Near-Term Targets'!$B$34</f>
        <v/>
      </c>
      <c r="W65" s="273" t="str">
        <f>'Near-Term Targets'!$B$35</f>
        <v/>
      </c>
      <c r="X65" s="273" t="str">
        <f>'Near-Term Targets'!$B$36</f>
        <v/>
      </c>
      <c r="Y65" s="273" t="str">
        <f>'Near-Term Targets'!$B$37</f>
        <v/>
      </c>
      <c r="Z65" s="271"/>
    </row>
    <row r="66" spans="1:26" ht="30" customHeight="1">
      <c r="A66" s="31"/>
      <c r="B66" s="715" t="s">
        <v>393</v>
      </c>
      <c r="C66" s="716"/>
      <c r="D66" s="717"/>
      <c r="E66" s="317" cm="1">
        <f t="array" ref="E66">_xlfn.IFS(AND(SUM(IF(COUNTIF(F66:Y66,F66:Y66)=1,1,0))&gt;1,COUNTIF(F66:Y66,1)&gt;0),1,SUM(F66:Y66)=0,0,SUM(F66:Y66)&gt;1,"Enter manually",COUNT(F66:Y66)=(COUNTIF(F66:Y66,0)+1),SUM(F66:Y66),SUM(F66:Y66)&lt;&gt;0,SUM(F66:Y66))</f>
        <v>0</v>
      </c>
      <c r="F66" s="252"/>
      <c r="G66" s="252"/>
      <c r="H66" s="252"/>
      <c r="I66" s="252"/>
      <c r="J66" s="252"/>
      <c r="K66" s="252"/>
      <c r="L66" s="252"/>
      <c r="M66" s="252"/>
      <c r="N66" s="252"/>
      <c r="O66" s="252"/>
      <c r="P66" s="252"/>
      <c r="Q66" s="252"/>
      <c r="R66" s="252"/>
      <c r="S66" s="252"/>
      <c r="T66" s="252"/>
      <c r="U66" s="252"/>
      <c r="V66" s="252"/>
      <c r="W66" s="252"/>
      <c r="X66" s="252"/>
      <c r="Y66" s="252"/>
      <c r="Z66" s="31"/>
    </row>
    <row r="67" spans="1:26" ht="30" customHeight="1">
      <c r="A67" s="31"/>
      <c r="B67" s="715" t="s">
        <v>394</v>
      </c>
      <c r="C67" s="716"/>
      <c r="D67" s="717"/>
      <c r="E67" s="317" cm="1">
        <f t="array" ref="E67">_xlfn.IFS(AND(SUM(IF(COUNTIF(F67:Y67,F67:Y67)=1,1,0))&gt;1,COUNTIF(F67:Y67,1)&gt;0),1,SUM(F67:Y67)=0,0,SUM(F67:Y67)&gt;1,"Enter manually",COUNT(F67:Y67)=(COUNTIF(F67:Y67,0)+1),SUM(F67:Y67),SUM(F67:Y67)&lt;&gt;0,SUM(F67:Y67))</f>
        <v>0</v>
      </c>
      <c r="F67" s="252"/>
      <c r="G67" s="252"/>
      <c r="H67" s="252"/>
      <c r="I67" s="252"/>
      <c r="J67" s="252"/>
      <c r="K67" s="252"/>
      <c r="L67" s="252"/>
      <c r="M67" s="252"/>
      <c r="N67" s="252"/>
      <c r="O67" s="252"/>
      <c r="P67" s="252"/>
      <c r="Q67" s="252"/>
      <c r="R67" s="252"/>
      <c r="S67" s="252"/>
      <c r="T67" s="252"/>
      <c r="U67" s="252"/>
      <c r="V67" s="252"/>
      <c r="W67" s="252"/>
      <c r="X67" s="252"/>
      <c r="Y67" s="252"/>
      <c r="Z67" s="31"/>
    </row>
    <row r="68" spans="1:26" ht="30" customHeight="1">
      <c r="A68" s="31"/>
      <c r="B68" s="715" t="s">
        <v>395</v>
      </c>
      <c r="C68" s="716"/>
      <c r="D68" s="717"/>
      <c r="E68" s="317" cm="1">
        <f t="array" ref="E68">_xlfn.IFS(AND(SUM(IF(COUNTIF(F68:Y68,F68:Y68)=1,1,0))&gt;1,COUNTIF(F68:Y68,1)&gt;0),1,SUM(F68:Y68)=0,0,SUM(F68:Y68)&gt;1,"Enter manually",COUNT(F68:Y68)=(COUNTIF(F68:Y68,0)+1),SUM(F68:Y68),SUM(F68:Y68)&lt;&gt;0,SUM(F68:Y68))</f>
        <v>0</v>
      </c>
      <c r="F68" s="252"/>
      <c r="G68" s="252"/>
      <c r="H68" s="252"/>
      <c r="I68" s="252"/>
      <c r="J68" s="252"/>
      <c r="K68" s="252"/>
      <c r="L68" s="252"/>
      <c r="M68" s="252"/>
      <c r="N68" s="252"/>
      <c r="O68" s="252"/>
      <c r="P68" s="252"/>
      <c r="Q68" s="252"/>
      <c r="R68" s="252"/>
      <c r="S68" s="252"/>
      <c r="T68" s="252"/>
      <c r="U68" s="252"/>
      <c r="V68" s="252"/>
      <c r="W68" s="252"/>
      <c r="X68" s="252"/>
      <c r="Y68" s="252"/>
      <c r="Z68" s="31"/>
    </row>
    <row r="69" spans="1:26" ht="30" customHeight="1">
      <c r="A69" s="31"/>
      <c r="B69" s="715" t="s">
        <v>396</v>
      </c>
      <c r="C69" s="716"/>
      <c r="D69" s="717"/>
      <c r="E69" s="317" cm="1">
        <f t="array" ref="E69">_xlfn.IFS(AND(SUM(IF(COUNTIF(F69:Y69,F69:Y69)=1,1,0))&gt;1,COUNTIF(F69:Y69,1)&gt;0),1,SUM(F69:Y69)=0,0,SUM(F69:Y69)&gt;1,"Enter manually",COUNT(F69:Y69)=(COUNTIF(F69:Y69,0)+1),SUM(F69:Y69),SUM(F69:Y69)&lt;&gt;0,SUM(F69:Y69))</f>
        <v>0</v>
      </c>
      <c r="F69" s="252"/>
      <c r="G69" s="252"/>
      <c r="H69" s="252"/>
      <c r="I69" s="252"/>
      <c r="J69" s="252"/>
      <c r="K69" s="252"/>
      <c r="L69" s="252"/>
      <c r="M69" s="252"/>
      <c r="N69" s="252"/>
      <c r="O69" s="252"/>
      <c r="P69" s="252"/>
      <c r="Q69" s="252"/>
      <c r="R69" s="252"/>
      <c r="S69" s="252"/>
      <c r="T69" s="252"/>
      <c r="U69" s="252"/>
      <c r="V69" s="252"/>
      <c r="W69" s="252"/>
      <c r="X69" s="252"/>
      <c r="Y69" s="252"/>
      <c r="Z69" s="31"/>
    </row>
    <row r="70" spans="1:26" ht="30" customHeight="1">
      <c r="A70" s="31"/>
      <c r="B70" s="715" t="s">
        <v>397</v>
      </c>
      <c r="C70" s="716"/>
      <c r="D70" s="717"/>
      <c r="E70" s="317" cm="1">
        <f t="array" ref="E70">_xlfn.IFS(AND(SUM(IF(COUNTIF(F70:Y70,F70:Y70)=1,1,0))&gt;1,COUNTIF(F70:Y70,1)&gt;0),1,SUM(F70:Y70)=0,0,SUM(F70:Y70)&gt;1,"Enter manually",COUNT(F70:Y70)=(COUNTIF(F70:Y70,0)+1),SUM(F70:Y70),SUM(F70:Y70)&lt;&gt;0,SUM(F70:Y70))</f>
        <v>0</v>
      </c>
      <c r="F70" s="252"/>
      <c r="G70" s="252"/>
      <c r="H70" s="252"/>
      <c r="I70" s="252"/>
      <c r="J70" s="252"/>
      <c r="K70" s="252"/>
      <c r="L70" s="252"/>
      <c r="M70" s="252"/>
      <c r="N70" s="252"/>
      <c r="O70" s="252"/>
      <c r="P70" s="252"/>
      <c r="Q70" s="252"/>
      <c r="R70" s="252"/>
      <c r="S70" s="252"/>
      <c r="T70" s="252"/>
      <c r="U70" s="252"/>
      <c r="V70" s="252"/>
      <c r="W70" s="252"/>
      <c r="X70" s="252"/>
      <c r="Y70" s="252"/>
      <c r="Z70" s="31"/>
    </row>
    <row r="71" spans="1:26" ht="30" customHeight="1">
      <c r="A71" s="31"/>
      <c r="B71" s="715" t="s">
        <v>398</v>
      </c>
      <c r="C71" s="716"/>
      <c r="D71" s="717"/>
      <c r="E71" s="317" cm="1">
        <f t="array" ref="E71">_xlfn.IFS(AND(SUM(IF(COUNTIF(F71:Y71,F71:Y71)=1,1,0))&gt;1,COUNTIF(F71:Y71,1)&gt;0),1,SUM(F71:Y71)=0,0,SUM(F71:Y71)&gt;1,"Enter manually",COUNT(F71:Y71)=(COUNTIF(F71:Y71,0)+1),SUM(F71:Y71),SUM(F71:Y71)&lt;&gt;0,SUM(F71:Y71))</f>
        <v>0</v>
      </c>
      <c r="F71" s="252"/>
      <c r="G71" s="253"/>
      <c r="H71" s="253"/>
      <c r="I71" s="253"/>
      <c r="J71" s="253"/>
      <c r="K71" s="253"/>
      <c r="L71" s="253"/>
      <c r="M71" s="253"/>
      <c r="N71" s="253"/>
      <c r="O71" s="253"/>
      <c r="P71" s="253"/>
      <c r="Q71" s="253"/>
      <c r="R71" s="253"/>
      <c r="S71" s="253"/>
      <c r="T71" s="253"/>
      <c r="U71" s="253"/>
      <c r="V71" s="253"/>
      <c r="W71" s="252"/>
      <c r="X71" s="252"/>
      <c r="Y71" s="252"/>
      <c r="Z71" s="31"/>
    </row>
    <row r="72" spans="1:26" ht="30" customHeight="1">
      <c r="A72" s="31"/>
      <c r="B72" s="715" t="s">
        <v>399</v>
      </c>
      <c r="C72" s="716"/>
      <c r="D72" s="717"/>
      <c r="E72" s="317" cm="1">
        <f t="array" ref="E72">_xlfn.IFS(AND(SUM(IF(COUNTIF(F72:Y72,F72:Y72)=1,1,0))&gt;1,COUNTIF(F72:Y72,1)&gt;0),1,SUM(F72:Y72)=0,0,SUM(F72:Y72)&gt;1,"Enter manually",COUNT(F72:Y72)=(COUNTIF(F72:Y72,0)+1),SUM(F72:Y72),SUM(F72:Y72)&lt;&gt;0,SUM(F72:Y72))</f>
        <v>0</v>
      </c>
      <c r="F72" s="252"/>
      <c r="G72" s="252"/>
      <c r="H72" s="252"/>
      <c r="I72" s="252"/>
      <c r="J72" s="252"/>
      <c r="K72" s="252"/>
      <c r="L72" s="252"/>
      <c r="M72" s="252"/>
      <c r="N72" s="252"/>
      <c r="O72" s="252"/>
      <c r="P72" s="252"/>
      <c r="Q72" s="252"/>
      <c r="R72" s="252"/>
      <c r="S72" s="252"/>
      <c r="T72" s="252"/>
      <c r="U72" s="252"/>
      <c r="V72" s="252"/>
      <c r="W72" s="252"/>
      <c r="X72" s="252"/>
      <c r="Y72" s="252"/>
      <c r="Z72" s="31"/>
    </row>
    <row r="73" spans="1:26" ht="30" customHeight="1">
      <c r="A73" s="31"/>
      <c r="B73" s="715" t="s">
        <v>400</v>
      </c>
      <c r="C73" s="716"/>
      <c r="D73" s="717"/>
      <c r="E73" s="317" cm="1">
        <f t="array" ref="E73">_xlfn.IFS(AND(SUM(IF(COUNTIF(F73:Y73,F73:Y73)=1,1,0))&gt;1,COUNTIF(F73:Y73,1)&gt;0),1,SUM(F73:Y73)=0,0,SUM(F73:Y73)&gt;1,"Enter manually",COUNT(F73:Y73)=(COUNTIF(F73:Y73,0)+1),SUM(F73:Y73),SUM(F73:Y73)&lt;&gt;0,SUM(F73:Y73))</f>
        <v>0</v>
      </c>
      <c r="F73" s="252"/>
      <c r="G73" s="252"/>
      <c r="H73" s="252"/>
      <c r="I73" s="252"/>
      <c r="J73" s="252"/>
      <c r="K73" s="252"/>
      <c r="L73" s="252"/>
      <c r="M73" s="252"/>
      <c r="N73" s="252"/>
      <c r="O73" s="252"/>
      <c r="P73" s="252"/>
      <c r="Q73" s="252"/>
      <c r="R73" s="252"/>
      <c r="S73" s="252"/>
      <c r="T73" s="252"/>
      <c r="U73" s="252"/>
      <c r="V73" s="252"/>
      <c r="W73" s="252"/>
      <c r="X73" s="252"/>
      <c r="Y73" s="252"/>
      <c r="Z73" s="31"/>
    </row>
    <row r="74" spans="1:26" ht="30" customHeight="1">
      <c r="A74" s="31"/>
      <c r="B74" s="715" t="s">
        <v>401</v>
      </c>
      <c r="C74" s="716"/>
      <c r="D74" s="717"/>
      <c r="E74" s="317" cm="1">
        <f t="array" ref="E74">_xlfn.IFS(AND(SUM(IF(COUNTIF(F74:Y74,F74:Y74)=1,1,0))&gt;1,COUNTIF(F74:Y74,1)&gt;0),1,SUM(F74:Y74)=0,0,SUM(F74:Y74)&gt;1,"Enter manually",COUNT(F74:Y74)=(COUNTIF(F74:Y74,0)+1),SUM(F74:Y74),SUM(F74:Y74)&lt;&gt;0,SUM(F74:Y74))</f>
        <v>0</v>
      </c>
      <c r="F74" s="252"/>
      <c r="G74" s="252"/>
      <c r="H74" s="252"/>
      <c r="I74" s="252"/>
      <c r="J74" s="252"/>
      <c r="K74" s="252"/>
      <c r="L74" s="252"/>
      <c r="M74" s="252"/>
      <c r="N74" s="252"/>
      <c r="O74" s="252"/>
      <c r="P74" s="252"/>
      <c r="Q74" s="252"/>
      <c r="R74" s="252"/>
      <c r="S74" s="252"/>
      <c r="T74" s="252"/>
      <c r="U74" s="252"/>
      <c r="V74" s="252"/>
      <c r="W74" s="252"/>
      <c r="X74" s="252"/>
      <c r="Y74" s="252"/>
      <c r="Z74" s="31"/>
    </row>
    <row r="75" spans="1:26" ht="30" customHeight="1">
      <c r="A75" s="31"/>
      <c r="B75" s="715" t="s">
        <v>402</v>
      </c>
      <c r="C75" s="716"/>
      <c r="D75" s="717"/>
      <c r="E75" s="317" cm="1">
        <f t="array" ref="E75">_xlfn.IFS(AND(SUM(IF(COUNTIF(F75:Y75,F75:Y75)=1,1,0))&gt;1,COUNTIF(F75:Y75,1)&gt;0),1,SUM(F75:Y75)=0,0,SUM(F75:Y75)&gt;1,"Enter manually",COUNT(F75:Y75)=(COUNTIF(F75:Y75,0)+1),SUM(F75:Y75),SUM(F75:Y75)&lt;&gt;0,SUM(F75:Y75))</f>
        <v>0</v>
      </c>
      <c r="F75" s="252"/>
      <c r="G75" s="252"/>
      <c r="H75" s="252"/>
      <c r="I75" s="252"/>
      <c r="J75" s="252"/>
      <c r="K75" s="252"/>
      <c r="L75" s="252"/>
      <c r="M75" s="252"/>
      <c r="N75" s="252"/>
      <c r="O75" s="252"/>
      <c r="P75" s="252"/>
      <c r="Q75" s="252"/>
      <c r="R75" s="252"/>
      <c r="S75" s="252"/>
      <c r="T75" s="252"/>
      <c r="U75" s="252"/>
      <c r="V75" s="252"/>
      <c r="W75" s="252"/>
      <c r="X75" s="252"/>
      <c r="Y75" s="252"/>
      <c r="Z75" s="31"/>
    </row>
    <row r="76" spans="1:26" ht="30" customHeight="1">
      <c r="A76" s="31"/>
      <c r="B76" s="715" t="s">
        <v>403</v>
      </c>
      <c r="C76" s="716"/>
      <c r="D76" s="717"/>
      <c r="E76" s="317" cm="1">
        <f t="array" ref="E76">_xlfn.IFS(AND(SUM(IF(COUNTIF(F76:Y76,F76:Y76)=1,1,0))&gt;1,COUNTIF(F76:Y76,1)&gt;0),1,SUM(F76:Y76)=0,0,SUM(F76:Y76)&gt;1,"Enter manually",COUNT(F76:Y76)=(COUNTIF(F76:Y76,0)+1),SUM(F76:Y76),SUM(F76:Y76)&lt;&gt;0,SUM(F76:Y76))</f>
        <v>0</v>
      </c>
      <c r="F76" s="252"/>
      <c r="G76" s="252"/>
      <c r="H76" s="252"/>
      <c r="I76" s="252"/>
      <c r="J76" s="252"/>
      <c r="K76" s="252"/>
      <c r="L76" s="252"/>
      <c r="M76" s="252"/>
      <c r="N76" s="252"/>
      <c r="O76" s="252"/>
      <c r="P76" s="252"/>
      <c r="Q76" s="252"/>
      <c r="R76" s="252"/>
      <c r="S76" s="252"/>
      <c r="T76" s="252"/>
      <c r="U76" s="252"/>
      <c r="V76" s="252"/>
      <c r="W76" s="252"/>
      <c r="X76" s="252"/>
      <c r="Y76" s="252"/>
      <c r="Z76" s="31"/>
    </row>
    <row r="77" spans="1:26" ht="30" customHeight="1">
      <c r="A77" s="31"/>
      <c r="B77" s="715" t="s">
        <v>404</v>
      </c>
      <c r="C77" s="716"/>
      <c r="D77" s="717"/>
      <c r="E77" s="317" cm="1">
        <f t="array" ref="E77">_xlfn.IFS(AND(SUM(IF(COUNTIF(F77:Y77,F77:Y77)=1,1,0))&gt;1,COUNTIF(F77:Y77,1)&gt;0),1,SUM(F77:Y77)=0,0,SUM(F77:Y77)&gt;1,"Enter manually",COUNT(F77:Y77)=(COUNTIF(F77:Y77,0)+1),SUM(F77:Y77),SUM(F77:Y77)&lt;&gt;0,SUM(F77:Y77))</f>
        <v>0</v>
      </c>
      <c r="F77" s="252"/>
      <c r="G77" s="252"/>
      <c r="H77" s="252"/>
      <c r="I77" s="252"/>
      <c r="J77" s="252"/>
      <c r="K77" s="252"/>
      <c r="L77" s="252"/>
      <c r="M77" s="252"/>
      <c r="N77" s="252"/>
      <c r="O77" s="252"/>
      <c r="P77" s="252"/>
      <c r="Q77" s="252"/>
      <c r="R77" s="252"/>
      <c r="S77" s="252"/>
      <c r="T77" s="252"/>
      <c r="U77" s="252"/>
      <c r="V77" s="252"/>
      <c r="W77" s="252"/>
      <c r="X77" s="252"/>
      <c r="Y77" s="252"/>
      <c r="Z77" s="31"/>
    </row>
    <row r="78" spans="1:26" ht="30" customHeight="1">
      <c r="A78" s="31"/>
      <c r="B78" s="715" t="s">
        <v>405</v>
      </c>
      <c r="C78" s="716"/>
      <c r="D78" s="717"/>
      <c r="E78" s="317" cm="1">
        <f t="array" ref="E78">_xlfn.IFS(AND(SUM(IF(COUNTIF(F78:Y78,F78:Y78)=1,1,0))&gt;1,COUNTIF(F78:Y78,1)&gt;0),1,SUM(F78:Y78)=0,0,SUM(F78:Y78)&gt;1,"Enter manually",COUNT(F78:Y78)=(COUNTIF(F78:Y78,0)+1),SUM(F78:Y78),SUM(F78:Y78)&lt;&gt;0,SUM(F78:Y78))</f>
        <v>0</v>
      </c>
      <c r="F78" s="252"/>
      <c r="G78" s="252"/>
      <c r="H78" s="252"/>
      <c r="I78" s="252"/>
      <c r="J78" s="252"/>
      <c r="K78" s="252"/>
      <c r="L78" s="252"/>
      <c r="M78" s="252"/>
      <c r="N78" s="252"/>
      <c r="O78" s="252"/>
      <c r="P78" s="252"/>
      <c r="Q78" s="252"/>
      <c r="R78" s="252"/>
      <c r="S78" s="252"/>
      <c r="T78" s="252"/>
      <c r="U78" s="252"/>
      <c r="V78" s="252"/>
      <c r="W78" s="252"/>
      <c r="X78" s="252"/>
      <c r="Y78" s="252"/>
      <c r="Z78" s="31"/>
    </row>
    <row r="79" spans="1:26" ht="30" customHeight="1">
      <c r="A79" s="31"/>
      <c r="B79" s="715" t="s">
        <v>406</v>
      </c>
      <c r="C79" s="716"/>
      <c r="D79" s="717"/>
      <c r="E79" s="317" cm="1">
        <f t="array" ref="E79">_xlfn.IFS(AND(SUM(IF(COUNTIF(F79:Y79,F79:Y79)=1,1,0))&gt;1,COUNTIF(F79:Y79,1)&gt;0),1,SUM(F79:Y79)=0,0,SUM(F79:Y79)&gt;1,"Enter manually",COUNT(F79:Y79)=(COUNTIF(F79:Y79,0)+1),SUM(F79:Y79),SUM(F79:Y79)&lt;&gt;0,SUM(F79:Y79))</f>
        <v>0</v>
      </c>
      <c r="F79" s="252"/>
      <c r="G79" s="252"/>
      <c r="H79" s="252"/>
      <c r="I79" s="252"/>
      <c r="J79" s="252"/>
      <c r="K79" s="252"/>
      <c r="L79" s="252"/>
      <c r="M79" s="252"/>
      <c r="N79" s="252"/>
      <c r="O79" s="252"/>
      <c r="P79" s="252"/>
      <c r="Q79" s="252"/>
      <c r="R79" s="252"/>
      <c r="S79" s="252"/>
      <c r="T79" s="252"/>
      <c r="U79" s="252"/>
      <c r="V79" s="252"/>
      <c r="W79" s="252"/>
      <c r="X79" s="252"/>
      <c r="Y79" s="252"/>
      <c r="Z79" s="31"/>
    </row>
    <row r="80" spans="1:26" ht="30" customHeight="1">
      <c r="A80" s="31"/>
      <c r="B80" s="715" t="s">
        <v>407</v>
      </c>
      <c r="C80" s="716"/>
      <c r="D80" s="717"/>
      <c r="E80" s="317" cm="1">
        <f t="array" ref="E80">_xlfn.IFS(AND(SUM(IF(COUNTIF(F80:Y80,F80:Y80)=1,1,0))&gt;1,COUNTIF(F80:Y80,1)&gt;0),1,SUM(F80:Y80)=0,0,SUM(F80:Y80)&gt;1,"Enter manually",COUNT(F80:Y80)=(COUNTIF(F80:Y80,0)+1),SUM(F80:Y80),SUM(F80:Y80)&lt;&gt;0,SUM(F80:Y80))</f>
        <v>0</v>
      </c>
      <c r="F80" s="252"/>
      <c r="G80" s="252"/>
      <c r="H80" s="252"/>
      <c r="I80" s="252"/>
      <c r="J80" s="252"/>
      <c r="K80" s="252"/>
      <c r="L80" s="252"/>
      <c r="M80" s="252"/>
      <c r="N80" s="252"/>
      <c r="O80" s="252"/>
      <c r="P80" s="252"/>
      <c r="Q80" s="252"/>
      <c r="R80" s="252"/>
      <c r="S80" s="252"/>
      <c r="T80" s="252"/>
      <c r="U80" s="252"/>
      <c r="V80" s="252"/>
      <c r="W80" s="252"/>
      <c r="X80" s="252"/>
      <c r="Y80" s="252"/>
      <c r="Z80" s="31"/>
    </row>
    <row r="81" spans="1:27" s="108" customFormat="1" ht="15.75" customHeight="1">
      <c r="A81" s="31"/>
      <c r="B81" s="718"/>
      <c r="C81" s="719"/>
      <c r="D81" s="719"/>
      <c r="E81" s="271"/>
      <c r="F81" s="271"/>
      <c r="G81" s="271"/>
      <c r="H81" s="271"/>
      <c r="I81" s="271"/>
      <c r="J81" s="271"/>
      <c r="K81" s="271"/>
      <c r="L81" s="271"/>
      <c r="M81" s="271"/>
      <c r="N81" s="271"/>
      <c r="O81" s="271"/>
      <c r="P81" s="271"/>
      <c r="Q81" s="271"/>
      <c r="R81" s="271"/>
      <c r="S81" s="271"/>
      <c r="T81" s="271"/>
      <c r="U81" s="271"/>
      <c r="V81" s="271"/>
      <c r="W81" s="271"/>
      <c r="X81" s="271"/>
      <c r="Y81" s="271"/>
      <c r="Z81" s="31"/>
      <c r="AA81" s="275"/>
    </row>
    <row r="82" spans="1:27" s="166" customFormat="1" ht="45.75" hidden="1" customHeight="1">
      <c r="A82" s="159" t="s">
        <v>288</v>
      </c>
      <c r="B82" s="730" t="s">
        <v>442</v>
      </c>
      <c r="C82" s="730"/>
      <c r="D82" s="730"/>
      <c r="E82" s="159"/>
      <c r="F82" s="159" t="str" cm="1">
        <f t="array" ref="F82">IFERROR("scope "&amp;_xlfn.IFS(AND(ISBLANK(F20)=FALSE,SUM(F21:F22)=0,SUM(F24:F38)=0),"1",AND(ISBLANK(F20)=FALSE,SUM(F21:F22)=0,SUM(F24:F38)&gt;0),"1 and 3",AND(ISBLANK(F20)=FALSE,SUM(F21:F22)&gt;0,SUM(F24:F38)=0),"1 and 2",AND(ISBLANK(F20)=FALSE,SUM(F21:F22)&gt;0,SUM(F24:F38)&gt;0),"1, 2 and 3",AND(ISBLANK(F20)=TRUE,SUM(F21:F22)&gt;0,SUM(F24:F38)=0),"2",AND(ISBLANK(F20)=TRUE,SUM(F21:F22)&gt;0,SUM(F24:F38)&gt;0),"2 and 3",AND(ISBLANK(F20)=TRUE,SUM(F21:F22)=0,SUM(F24:F38)&gt;0),"3")&amp;" GHG emissions ","")</f>
        <v/>
      </c>
      <c r="G82" s="159" t="str" cm="1">
        <f t="array" ref="G82">IFERROR("scope "&amp;_xlfn.IFS(AND(ISBLANK(G20)=FALSE,SUM(G21:G22)=0,SUM(G24:G38)=0),"1",AND(ISBLANK(G20)=FALSE,SUM(G21:G22)=0,SUM(G24:G38)&gt;0),"1 and 3",AND(ISBLANK(G20)=FALSE,SUM(G21:G22)&gt;0,SUM(G24:G38)=0),"1 and 2",AND(ISBLANK(G20)=FALSE,SUM(G21:G22)&gt;0,SUM(G24:G38)&gt;0),"1, 2 and 3",AND(ISBLANK(G20)=TRUE,SUM(G21:G22)&gt;0,SUM(G24:G38)=0),"2",AND(ISBLANK(G20)=TRUE,SUM(G21:G22)&gt;0,SUM(G24:G38)&gt;0),"2 and 3",AND(ISBLANK(G20)=TRUE,SUM(G21:G22)=0,SUM(G24:G38)&gt;0),"3")&amp;" GHG emissions ","")</f>
        <v/>
      </c>
      <c r="H82" s="159" t="str" cm="1">
        <f t="array" ref="H82">IFERROR("scope "&amp;_xlfn.IFS(AND(ISBLANK(H20)=FALSE,SUM(H21:H22)=0,SUM(H24:H38)=0),"1",AND(ISBLANK(H20)=FALSE,SUM(H21:H22)=0,SUM(H24:H38)&gt;0),"1 and 3",AND(ISBLANK(H20)=FALSE,SUM(H21:H22)&gt;0,SUM(H24:H38)=0),"1 and 2",AND(ISBLANK(H20)=FALSE,SUM(H21:H22)&gt;0,SUM(H24:H38)&gt;0),"1, 2 and 3",AND(ISBLANK(H20)=TRUE,SUM(H21:H22)&gt;0,SUM(H24:H38)=0),"2",AND(ISBLANK(H20)=TRUE,SUM(H21:H22)&gt;0,SUM(H24:H38)&gt;0),"2 and 3",AND(ISBLANK(H20)=TRUE,SUM(H21:H22)=0,SUM(H24:H38)&gt;0),"3")&amp;" GHG emissions ","")</f>
        <v/>
      </c>
      <c r="I82" s="159" t="str" cm="1">
        <f t="array" ref="I82">IFERROR("scope "&amp;_xlfn.IFS(AND(ISBLANK(I20)=FALSE,SUM(I21:I22)=0,SUM(I24:I38)=0),"1",AND(ISBLANK(I20)=FALSE,SUM(I21:I22)=0,SUM(I24:I38)&gt;0),"1 and 3",AND(ISBLANK(I20)=FALSE,SUM(I21:I22)&gt;0,SUM(I24:I38)=0),"1 and 2",AND(ISBLANK(I20)=FALSE,SUM(I21:I22)&gt;0,SUM(I24:I38)&gt;0),"1, 2 and 3",AND(ISBLANK(I20)=TRUE,SUM(I21:I22)&gt;0,SUM(I24:I38)=0),"2",AND(ISBLANK(I20)=TRUE,SUM(I21:I22)&gt;0,SUM(I24:I38)&gt;0),"2 and 3",AND(ISBLANK(I20)=TRUE,SUM(I21:I22)=0,SUM(I24:I38)&gt;0),"3")&amp;" GHG emissions ","")</f>
        <v/>
      </c>
      <c r="J82" s="159" t="str" cm="1">
        <f t="array" ref="J82">IFERROR("scope "&amp;_xlfn.IFS(AND(ISBLANK(J20)=FALSE,SUM(J21:J22)=0,SUM(J24:J38)=0),"1",AND(ISBLANK(J20)=FALSE,SUM(J21:J22)=0,SUM(J24:J38)&gt;0),"1 and 3",AND(ISBLANK(J20)=FALSE,SUM(J21:J22)&gt;0,SUM(J24:J38)=0),"1 and 2",AND(ISBLANK(J20)=FALSE,SUM(J21:J22)&gt;0,SUM(J24:J38)&gt;0),"1, 2 and 3",AND(ISBLANK(J20)=TRUE,SUM(J21:J22)&gt;0,SUM(J24:J38)=0),"2",AND(ISBLANK(J20)=TRUE,SUM(J21:J22)&gt;0,SUM(J24:J38)&gt;0),"2 and 3",AND(ISBLANK(J20)=TRUE,SUM(J21:J22)=0,SUM(J24:J38)&gt;0),"3")&amp;" GHG emissions ","")</f>
        <v/>
      </c>
      <c r="K82" s="159" t="str" cm="1">
        <f t="array" ref="K82">IFERROR("scope "&amp;_xlfn.IFS(AND(ISBLANK(K20)=FALSE,SUM(K21:K22)=0,SUM(K24:K38)=0),"1",AND(ISBLANK(K20)=FALSE,SUM(K21:K22)=0,SUM(K24:K38)&gt;0),"1 and 3",AND(ISBLANK(K20)=FALSE,SUM(K21:K22)&gt;0,SUM(K24:K38)=0),"1 and 2",AND(ISBLANK(K20)=FALSE,SUM(K21:K22)&gt;0,SUM(K24:K38)&gt;0),"1, 2 and 3",AND(ISBLANK(K20)=TRUE,SUM(K21:K22)&gt;0,SUM(K24:K38)=0),"2",AND(ISBLANK(K20)=TRUE,SUM(K21:K22)&gt;0,SUM(K24:K38)&gt;0),"2 and 3",AND(ISBLANK(K20)=TRUE,SUM(K21:K22)=0,SUM(K24:K38)&gt;0),"3")&amp;" GHG emissions ","")</f>
        <v/>
      </c>
      <c r="L82" s="159" t="str" cm="1">
        <f t="array" ref="L82">IFERROR("scope "&amp;_xlfn.IFS(AND(ISBLANK(L20)=FALSE,SUM(L21:L22)=0,SUM(L24:L38)=0),"1",AND(ISBLANK(L20)=FALSE,SUM(L21:L22)=0,SUM(L24:L38)&gt;0),"1 and 3",AND(ISBLANK(L20)=FALSE,SUM(L21:L22)&gt;0,SUM(L24:L38)=0),"1 and 2",AND(ISBLANK(L20)=FALSE,SUM(L21:L22)&gt;0,SUM(L24:L38)&gt;0),"1, 2 and 3",AND(ISBLANK(L20)=TRUE,SUM(L21:L22)&gt;0,SUM(L24:L38)=0),"2",AND(ISBLANK(L20)=TRUE,SUM(L21:L22)&gt;0,SUM(L24:L38)&gt;0),"2 and 3",AND(ISBLANK(L20)=TRUE,SUM(L21:L22)=0,SUM(L24:L38)&gt;0),"3")&amp;" GHG emissions ","")</f>
        <v/>
      </c>
      <c r="M82" s="159" t="str" cm="1">
        <f t="array" ref="M82">IFERROR("scope "&amp;_xlfn.IFS(AND(ISBLANK(M20)=FALSE,SUM(M21:M22)=0,SUM(M24:M38)=0),"1",AND(ISBLANK(M20)=FALSE,SUM(M21:M22)=0,SUM(M24:M38)&gt;0),"1 and 3",AND(ISBLANK(M20)=FALSE,SUM(M21:M22)&gt;0,SUM(M24:M38)=0),"1 and 2",AND(ISBLANK(M20)=FALSE,SUM(M21:M22)&gt;0,SUM(M24:M38)&gt;0),"1, 2 and 3",AND(ISBLANK(M20)=TRUE,SUM(M21:M22)&gt;0,SUM(M24:M38)=0),"2",AND(ISBLANK(M20)=TRUE,SUM(M21:M22)&gt;0,SUM(M24:M38)&gt;0),"2 and 3",AND(ISBLANK(M20)=TRUE,SUM(M21:M22)=0,SUM(M24:M38)&gt;0),"3")&amp;" GHG emissions ","")</f>
        <v/>
      </c>
      <c r="N82" s="159" t="str" cm="1">
        <f t="array" ref="N82">IFERROR("scope "&amp;_xlfn.IFS(AND(ISBLANK(N20)=FALSE,SUM(N21:N22)=0,SUM(N24:N38)=0),"1",AND(ISBLANK(N20)=FALSE,SUM(N21:N22)=0,SUM(N24:N38)&gt;0),"1 and 3",AND(ISBLANK(N20)=FALSE,SUM(N21:N22)&gt;0,SUM(N24:N38)=0),"1 and 2",AND(ISBLANK(N20)=FALSE,SUM(N21:N22)&gt;0,SUM(N24:N38)&gt;0),"1, 2 and 3",AND(ISBLANK(N20)=TRUE,SUM(N21:N22)&gt;0,SUM(N24:N38)=0),"2",AND(ISBLANK(N20)=TRUE,SUM(N21:N22)&gt;0,SUM(N24:N38)&gt;0),"2 and 3",AND(ISBLANK(N20)=TRUE,SUM(N21:N22)=0,SUM(N24:N38)&gt;0),"3")&amp;" GHG emissions ","")</f>
        <v/>
      </c>
      <c r="O82" s="159" t="str" cm="1">
        <f t="array" ref="O82">IFERROR("scope "&amp;_xlfn.IFS(AND(ISBLANK(O20)=FALSE,SUM(O21:O22)=0,SUM(O24:O38)=0),"1",AND(ISBLANK(O20)=FALSE,SUM(O21:O22)=0,SUM(O24:O38)&gt;0),"1 and 3",AND(ISBLANK(O20)=FALSE,SUM(O21:O22)&gt;0,SUM(O24:O38)=0),"1 and 2",AND(ISBLANK(O20)=FALSE,SUM(O21:O22)&gt;0,SUM(O24:O38)&gt;0),"1, 2 and 3",AND(ISBLANK(O20)=TRUE,SUM(O21:O22)&gt;0,SUM(O24:O38)=0),"2",AND(ISBLANK(O20)=TRUE,SUM(O21:O22)&gt;0,SUM(O24:O38)&gt;0),"2 and 3",AND(ISBLANK(O20)=TRUE,SUM(O21:O22)=0,SUM(O24:O38)&gt;0),"3")&amp;" GHG emissions ","")</f>
        <v/>
      </c>
      <c r="P82" s="159" t="str" cm="1">
        <f t="array" ref="P82">IFERROR("scope "&amp;_xlfn.IFS(AND(ISBLANK(P20)=FALSE,SUM(P21:P22)=0,SUM(P24:P38)=0),"1",AND(ISBLANK(P20)=FALSE,SUM(P21:P22)=0,SUM(P24:P38)&gt;0),"1 and 3",AND(ISBLANK(P20)=FALSE,SUM(P21:P22)&gt;0,SUM(P24:P38)=0),"1 and 2",AND(ISBLANK(P20)=FALSE,SUM(P21:P22)&gt;0,SUM(P24:P38)&gt;0),"1, 2 and 3",AND(ISBLANK(P20)=TRUE,SUM(P21:P22)&gt;0,SUM(P24:P38)=0),"2",AND(ISBLANK(P20)=TRUE,SUM(P21:P22)&gt;0,SUM(P24:P38)&gt;0),"2 and 3",AND(ISBLANK(P20)=TRUE,SUM(P21:P22)=0,SUM(P24:P38)&gt;0),"3")&amp;" GHG emissions ","")</f>
        <v/>
      </c>
      <c r="Q82" s="159" t="str" cm="1">
        <f t="array" ref="Q82">IFERROR("scope "&amp;_xlfn.IFS(AND(ISBLANK(Q20)=FALSE,SUM(Q21:Q22)=0,SUM(Q24:Q38)=0),"1",AND(ISBLANK(Q20)=FALSE,SUM(Q21:Q22)=0,SUM(Q24:Q38)&gt;0),"1 and 3",AND(ISBLANK(Q20)=FALSE,SUM(Q21:Q22)&gt;0,SUM(Q24:Q38)=0),"1 and 2",AND(ISBLANK(Q20)=FALSE,SUM(Q21:Q22)&gt;0,SUM(Q24:Q38)&gt;0),"1, 2 and 3",AND(ISBLANK(Q20)=TRUE,SUM(Q21:Q22)&gt;0,SUM(Q24:Q38)=0),"2",AND(ISBLANK(Q20)=TRUE,SUM(Q21:Q22)&gt;0,SUM(Q24:Q38)&gt;0),"2 and 3",AND(ISBLANK(Q20)=TRUE,SUM(Q21:Q22)=0,SUM(Q24:Q38)&gt;0),"3")&amp;" GHG emissions ","")</f>
        <v/>
      </c>
      <c r="R82" s="159" t="str" cm="1">
        <f t="array" ref="R82">IFERROR("scope "&amp;_xlfn.IFS(AND(ISBLANK(R20)=FALSE,SUM(R21:R22)=0,SUM(R24:R38)=0),"1",AND(ISBLANK(R20)=FALSE,SUM(R21:R22)=0,SUM(R24:R38)&gt;0),"1 and 3",AND(ISBLANK(R20)=FALSE,SUM(R21:R22)&gt;0,SUM(R24:R38)=0),"1 and 2",AND(ISBLANK(R20)=FALSE,SUM(R21:R22)&gt;0,SUM(R24:R38)&gt;0),"1, 2 and 3",AND(ISBLANK(R20)=TRUE,SUM(R21:R22)&gt;0,SUM(R24:R38)=0),"2",AND(ISBLANK(R20)=TRUE,SUM(R21:R22)&gt;0,SUM(R24:R38)&gt;0),"2 and 3",AND(ISBLANK(R20)=TRUE,SUM(R21:R22)=0,SUM(R24:R38)&gt;0),"3")&amp;" GHG emissions ","")</f>
        <v/>
      </c>
      <c r="S82" s="159" t="str" cm="1">
        <f t="array" ref="S82">IFERROR("scope "&amp;_xlfn.IFS(AND(ISBLANK(S20)=FALSE,SUM(S21:S22)=0,SUM(S24:S38)=0),"1",AND(ISBLANK(S20)=FALSE,SUM(S21:S22)=0,SUM(S24:S38)&gt;0),"1 and 3",AND(ISBLANK(S20)=FALSE,SUM(S21:S22)&gt;0,SUM(S24:S38)=0),"1 and 2",AND(ISBLANK(S20)=FALSE,SUM(S21:S22)&gt;0,SUM(S24:S38)&gt;0),"1, 2 and 3",AND(ISBLANK(S20)=TRUE,SUM(S21:S22)&gt;0,SUM(S24:S38)=0),"2",AND(ISBLANK(S20)=TRUE,SUM(S21:S22)&gt;0,SUM(S24:S38)&gt;0),"2 and 3",AND(ISBLANK(S20)=TRUE,SUM(S21:S22)=0,SUM(S24:S38)&gt;0),"3")&amp;" GHG emissions ","")</f>
        <v/>
      </c>
      <c r="T82" s="159" t="str" cm="1">
        <f t="array" ref="T82">IFERROR("scope "&amp;_xlfn.IFS(AND(ISBLANK(T20)=FALSE,SUM(T21:T22)=0,SUM(T24:T38)=0),"1",AND(ISBLANK(T20)=FALSE,SUM(T21:T22)=0,SUM(T24:T38)&gt;0),"1 and 3",AND(ISBLANK(T20)=FALSE,SUM(T21:T22)&gt;0,SUM(T24:T38)=0),"1 and 2",AND(ISBLANK(T20)=FALSE,SUM(T21:T22)&gt;0,SUM(T24:T38)&gt;0),"1, 2 and 3",AND(ISBLANK(T20)=TRUE,SUM(T21:T22)&gt;0,SUM(T24:T38)=0),"2",AND(ISBLANK(T20)=TRUE,SUM(T21:T22)&gt;0,SUM(T24:T38)&gt;0),"2 and 3",AND(ISBLANK(T20)=TRUE,SUM(T21:T22)=0,SUM(T24:T38)&gt;0),"3")&amp;" GHG emissions ","")</f>
        <v/>
      </c>
      <c r="U82" s="159" t="str" cm="1">
        <f t="array" ref="U82">IFERROR("scope "&amp;_xlfn.IFS(AND(ISBLANK(U20)=FALSE,SUM(U21:U22)=0,SUM(U24:U38)=0),"1",AND(ISBLANK(U20)=FALSE,SUM(U21:U22)=0,SUM(U24:U38)&gt;0),"1 and 3",AND(ISBLANK(U20)=FALSE,SUM(U21:U22)&gt;0,SUM(U24:U38)=0),"1 and 2",AND(ISBLANK(U20)=FALSE,SUM(U21:U22)&gt;0,SUM(U24:U38)&gt;0),"1, 2 and 3",AND(ISBLANK(U20)=TRUE,SUM(U21:U22)&gt;0,SUM(U24:U38)=0),"2",AND(ISBLANK(U20)=TRUE,SUM(U21:U22)&gt;0,SUM(U24:U38)&gt;0),"2 and 3",AND(ISBLANK(U20)=TRUE,SUM(U21:U22)=0,SUM(U24:U38)&gt;0),"3")&amp;" GHG emissions ","")</f>
        <v/>
      </c>
      <c r="V82" s="159" t="str" cm="1">
        <f t="array" ref="V82">IFERROR("scope "&amp;_xlfn.IFS(AND(ISBLANK(V20)=FALSE,SUM(V21:V22)=0,SUM(V24:V38)=0),"1",AND(ISBLANK(V20)=FALSE,SUM(V21:V22)=0,SUM(V24:V38)&gt;0),"1 and 3",AND(ISBLANK(V20)=FALSE,SUM(V21:V22)&gt;0,SUM(V24:V38)=0),"1 and 2",AND(ISBLANK(V20)=FALSE,SUM(V21:V22)&gt;0,SUM(V24:V38)&gt;0),"1, 2 and 3",AND(ISBLANK(V20)=TRUE,SUM(V21:V22)&gt;0,SUM(V24:V38)=0),"2",AND(ISBLANK(V20)=TRUE,SUM(V21:V22)&gt;0,SUM(V24:V38)&gt;0),"2 and 3",AND(ISBLANK(V20)=TRUE,SUM(V21:V22)=0,SUM(V24:V38)&gt;0),"3")&amp;" GHG emissions ","")</f>
        <v/>
      </c>
      <c r="W82" s="159" t="str" cm="1">
        <f t="array" ref="W82">IFERROR("scope "&amp;_xlfn.IFS(AND(ISBLANK(W20)=FALSE,SUM(W21:W22)=0,SUM(W24:W38)=0),"1",AND(ISBLANK(W20)=FALSE,SUM(W21:W22)=0,SUM(W24:W38)&gt;0),"1 and 3",AND(ISBLANK(W20)=FALSE,SUM(W21:W22)&gt;0,SUM(W24:W38)=0),"1 and 2",AND(ISBLANK(W20)=FALSE,SUM(W21:W22)&gt;0,SUM(W24:W38)&gt;0),"1, 2 and 3",AND(ISBLANK(W20)=TRUE,SUM(W21:W22)&gt;0,SUM(W24:W38)=0),"2",AND(ISBLANK(W20)=TRUE,SUM(W21:W22)&gt;0,SUM(W24:W38)&gt;0),"2 and 3",AND(ISBLANK(W20)=TRUE,SUM(W21:W22)=0,SUM(W24:W38)&gt;0),"3")&amp;" GHG emissions ","")</f>
        <v/>
      </c>
      <c r="X82" s="159" t="str" cm="1">
        <f t="array" ref="X82">IFERROR("scope "&amp;_xlfn.IFS(AND(ISBLANK(X20)=FALSE,SUM(X21:X22)=0,SUM(X24:X38)=0),"1",AND(ISBLANK(X20)=FALSE,SUM(X21:X22)=0,SUM(X24:X38)&gt;0),"1 and 3",AND(ISBLANK(X20)=FALSE,SUM(X21:X22)&gt;0,SUM(X24:X38)=0),"1 and 2",AND(ISBLANK(X20)=FALSE,SUM(X21:X22)&gt;0,SUM(X24:X38)&gt;0),"1, 2 and 3",AND(ISBLANK(X20)=TRUE,SUM(X21:X22)&gt;0,SUM(X24:X38)=0),"2",AND(ISBLANK(X20)=TRUE,SUM(X21:X22)&gt;0,SUM(X24:X38)&gt;0),"2 and 3",AND(ISBLANK(X20)=TRUE,SUM(X21:X22)=0,SUM(X24:X38)&gt;0),"3")&amp;" GHG emissions ","")</f>
        <v/>
      </c>
      <c r="Y82" s="159" t="str" cm="1">
        <f t="array" ref="Y82">IFERROR("scope "&amp;_xlfn.IFS(AND(ISBLANK(Y20)=FALSE,SUM(Y21:Y22)=0,SUM(Y24:Y38)=0),"1",AND(ISBLANK(Y20)=FALSE,SUM(Y21:Y22)=0,SUM(Y24:Y38)&gt;0),"1 and 3",AND(ISBLANK(Y20)=FALSE,SUM(Y21:Y22)&gt;0,SUM(Y24:Y38)=0),"1 and 2",AND(ISBLANK(Y20)=FALSE,SUM(Y21:Y22)&gt;0,SUM(Y24:Y38)&gt;0),"1, 2 and 3",AND(ISBLANK(Y20)=TRUE,SUM(Y21:Y22)&gt;0,SUM(Y24:Y38)=0),"2",AND(ISBLANK(Y20)=TRUE,SUM(Y21:Y22)&gt;0,SUM(Y24:Y38)&gt;0),"2 and 3",AND(ISBLANK(Y20)=TRUE,SUM(Y21:Y22)=0,SUM(Y24:Y38)&gt;0),"3")&amp;" GHG emissions ","")</f>
        <v/>
      </c>
      <c r="Z82" s="159"/>
      <c r="AA82" s="159"/>
    </row>
    <row r="83" spans="1:27" s="158" customFormat="1" ht="100.25" hidden="1" customHeight="1">
      <c r="B83" s="720" t="s">
        <v>546</v>
      </c>
      <c r="C83" s="720"/>
      <c r="D83" s="720"/>
      <c r="F83" s="158"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58"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58" t="str">
        <f>IF(ISBLANK(H24)=FALSE,"purchased goods and services","")&amp;IF(ISBLANK(H25)=FALSE,IF(H24&gt;0,", ","")&amp;"capital goods","")&amp;IF(ISBLANK(H27)=FALSE,IF(SUM(H24:H25)&gt;0,", ","")&amp;"fuel- and energy-related activities","")&amp;IF(ISBLANK(#REF!)=FALSE,IF(SUM(H24:H27)&gt;0,", ","")&amp;"upstream transportation and distribution","")&amp;IF(ISBLANK(H28)=FALSE,IF(SUM(H24:H27)&gt;0,", ","")&amp;"waste generated in operations","")&amp;IF(ISBLANK(H29)=FALSE,IF(SUM(H24:H28)&gt;0,", ","")&amp;"business travel","")&amp;IF(ISBLANK(H30)=FALSE,IF(SUM(H24:H29)&gt;0,", ","")&amp;"employee commuting","")&amp;IF(ISBLANK(H31)=FALSE,IF(SUM(H24:H30)&gt;0,", ","")&amp;"upstream leased assets","")&amp;IF(ISBLANK(H32)=FALSE,IF(SUM(H24:H31)&gt;0,", ","")&amp;"downstream transportation and distribution","")&amp;IF(ISBLANK(H33)=FALSE,IF(SUM(H24:H32)&gt;0,", ","")&amp;"processing of sold products","")&amp;IF(ISBLANK(H34)=FALSE,IF(SUM(H24:H33)&gt;0,", ","")&amp;"use of sold products","")&amp;IF(ISBLANK(H35)=FALSE,IF(SUM(H24:H34)&gt;0,", ","")&amp;"end-of-life treatment of sold products","")&amp;IF(ISBLANK(H36)=FALSE,IF(SUM(H24:H35)&gt;0,", ","")&amp;"downstream leased assets","")&amp;IF(ISBLANK(H37)=FALSE,IF(SUM(H24:H36)&gt;0,", ","")&amp;"franchises","")&amp;IF(ISBLANK(H38)=FALSE,IF(SUM(H24:H37)&gt;0,", ","")&amp;"investments","")</f>
        <v>upstream transportation and distribution</v>
      </c>
      <c r="I83" s="158" t="str">
        <f t="shared" si="0"/>
        <v/>
      </c>
      <c r="J83" s="158" t="str">
        <f t="shared" si="0"/>
        <v/>
      </c>
      <c r="K83" s="158"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58" t="str">
        <f t="shared" si="1"/>
        <v/>
      </c>
      <c r="M83" s="158" t="str">
        <f t="shared" si="1"/>
        <v/>
      </c>
      <c r="N83" s="158" t="str">
        <f t="shared" si="1"/>
        <v/>
      </c>
      <c r="O83" s="158" t="str">
        <f t="shared" si="1"/>
        <v/>
      </c>
      <c r="P83" s="158" t="str">
        <f t="shared" si="1"/>
        <v/>
      </c>
      <c r="Q83" s="158" t="str">
        <f t="shared" si="1"/>
        <v/>
      </c>
      <c r="R83" s="158" t="str">
        <f t="shared" si="1"/>
        <v/>
      </c>
      <c r="S83" s="158" t="str">
        <f t="shared" si="1"/>
        <v/>
      </c>
      <c r="T83" s="158" t="str">
        <f t="shared" si="1"/>
        <v/>
      </c>
      <c r="U83" s="158" t="str">
        <f t="shared" si="1"/>
        <v/>
      </c>
      <c r="V83" s="158" t="str">
        <f t="shared" si="1"/>
        <v/>
      </c>
      <c r="W83" s="158" t="str">
        <f t="shared" si="1"/>
        <v/>
      </c>
      <c r="X83" s="158" t="str">
        <f t="shared" si="1"/>
        <v/>
      </c>
      <c r="Y83" s="158" t="str">
        <f t="shared" si="1"/>
        <v/>
      </c>
    </row>
    <row r="84" spans="1:27" s="159" customFormat="1" ht="48.75" hidden="1" customHeight="1">
      <c r="B84" s="730" t="s">
        <v>547</v>
      </c>
      <c r="C84" s="730"/>
      <c r="D84" s="730"/>
      <c r="F84" s="159" t="str">
        <f>IF(COUNTA(F44:F62)&gt;0,"*","")</f>
        <v/>
      </c>
      <c r="G84" s="159" t="str">
        <f t="shared" ref="G84:Y84" si="2">IF(COUNTA(G44:G62)&gt;0,"*","")</f>
        <v/>
      </c>
      <c r="H84" s="159" t="str">
        <f t="shared" si="2"/>
        <v/>
      </c>
      <c r="I84" s="159" t="str">
        <f t="shared" si="2"/>
        <v/>
      </c>
      <c r="J84" s="159" t="str">
        <f t="shared" si="2"/>
        <v/>
      </c>
      <c r="K84" s="159" t="str">
        <f t="shared" si="2"/>
        <v/>
      </c>
      <c r="L84" s="159" t="str">
        <f t="shared" si="2"/>
        <v/>
      </c>
      <c r="M84" s="159" t="str">
        <f>IF(COUNTA(M44:M62)&gt;0,"*","")</f>
        <v/>
      </c>
      <c r="N84" s="159" t="str">
        <f t="shared" si="2"/>
        <v/>
      </c>
      <c r="O84" s="159" t="str">
        <f t="shared" si="2"/>
        <v/>
      </c>
      <c r="P84" s="159" t="str">
        <f t="shared" si="2"/>
        <v/>
      </c>
      <c r="Q84" s="159" t="str">
        <f t="shared" si="2"/>
        <v/>
      </c>
      <c r="R84" s="159" t="str">
        <f t="shared" si="2"/>
        <v/>
      </c>
      <c r="S84" s="159" t="str">
        <f t="shared" si="2"/>
        <v/>
      </c>
      <c r="T84" s="159" t="str">
        <f t="shared" si="2"/>
        <v/>
      </c>
      <c r="U84" s="159" t="str">
        <f t="shared" si="2"/>
        <v/>
      </c>
      <c r="V84" s="159" t="str">
        <f t="shared" si="2"/>
        <v/>
      </c>
      <c r="W84" s="159" t="str">
        <f t="shared" si="2"/>
        <v/>
      </c>
      <c r="X84" s="159" t="str">
        <f t="shared" si="2"/>
        <v/>
      </c>
      <c r="Y84" s="159" t="str">
        <f t="shared" si="2"/>
        <v/>
      </c>
    </row>
    <row r="85" spans="1:27" s="159" customFormat="1" ht="273.5" hidden="1" customHeight="1">
      <c r="B85" s="730" t="s">
        <v>548</v>
      </c>
      <c r="C85" s="730"/>
      <c r="D85" s="730"/>
      <c r="F85" s="159" t="e">
        <f>F82&amp;IF(AND(ISNUMBER(SEARCH("3",F82))=TRUE,F86&lt;=0.95)," from "&amp;F83&amp;" ","")</f>
        <v>#DIV/0!</v>
      </c>
      <c r="G85" s="159" t="e">
        <f t="shared" ref="G85:Y85" si="3">G82&amp;IF(AND(ISNUMBER(SEARCH("3",G82))=TRUE,G86&lt;=0.95)," from "&amp;G83&amp;" ","")</f>
        <v>#DIV/0!</v>
      </c>
      <c r="H85" s="159" t="e">
        <f t="shared" si="3"/>
        <v>#DIV/0!</v>
      </c>
      <c r="I85" s="159" t="e">
        <f t="shared" si="3"/>
        <v>#DIV/0!</v>
      </c>
      <c r="J85" s="159" t="e">
        <f t="shared" si="3"/>
        <v>#DIV/0!</v>
      </c>
      <c r="K85" s="159" t="e">
        <f t="shared" si="3"/>
        <v>#DIV/0!</v>
      </c>
      <c r="L85" s="159" t="e">
        <f t="shared" si="3"/>
        <v>#DIV/0!</v>
      </c>
      <c r="M85" s="159" t="e">
        <f t="shared" si="3"/>
        <v>#DIV/0!</v>
      </c>
      <c r="N85" s="159" t="e">
        <f t="shared" si="3"/>
        <v>#DIV/0!</v>
      </c>
      <c r="O85" s="159" t="e">
        <f t="shared" si="3"/>
        <v>#DIV/0!</v>
      </c>
      <c r="P85" s="159" t="e">
        <f t="shared" si="3"/>
        <v>#DIV/0!</v>
      </c>
      <c r="Q85" s="159" t="e">
        <f t="shared" si="3"/>
        <v>#DIV/0!</v>
      </c>
      <c r="R85" s="159" t="e">
        <f t="shared" si="3"/>
        <v>#DIV/0!</v>
      </c>
      <c r="S85" s="159" t="e">
        <f t="shared" si="3"/>
        <v>#DIV/0!</v>
      </c>
      <c r="T85" s="159" t="e">
        <f t="shared" si="3"/>
        <v>#DIV/0!</v>
      </c>
      <c r="U85" s="159" t="e">
        <f t="shared" si="3"/>
        <v>#DIV/0!</v>
      </c>
      <c r="V85" s="159" t="e">
        <f t="shared" si="3"/>
        <v>#DIV/0!</v>
      </c>
      <c r="W85" s="159" t="e">
        <f t="shared" si="3"/>
        <v>#DIV/0!</v>
      </c>
      <c r="X85" s="159" t="e">
        <f t="shared" si="3"/>
        <v>#DIV/0!</v>
      </c>
      <c r="Y85" s="159" t="e">
        <f t="shared" si="3"/>
        <v>#DIV/0!</v>
      </c>
    </row>
    <row r="86" spans="1:27" s="160" customFormat="1" ht="99.75" hidden="1" customHeight="1">
      <c r="B86" s="731" t="s">
        <v>549</v>
      </c>
      <c r="C86" s="731"/>
      <c r="D86" s="731"/>
      <c r="F86" s="161" t="e">
        <f t="shared" ref="F86:Y86" si="4">SUMPRODUCT(F24:F38,list_s3_em)/SUM(list_s3_em)</f>
        <v>#DIV/0!</v>
      </c>
      <c r="G86" s="161" t="e">
        <f t="shared" si="4"/>
        <v>#DIV/0!</v>
      </c>
      <c r="H86" s="161" t="e">
        <f t="shared" si="4"/>
        <v>#DIV/0!</v>
      </c>
      <c r="I86" s="161" t="e">
        <f t="shared" si="4"/>
        <v>#DIV/0!</v>
      </c>
      <c r="J86" s="161" t="e">
        <f t="shared" si="4"/>
        <v>#DIV/0!</v>
      </c>
      <c r="K86" s="161" t="e">
        <f t="shared" si="4"/>
        <v>#DIV/0!</v>
      </c>
      <c r="L86" s="161" t="e">
        <f t="shared" si="4"/>
        <v>#DIV/0!</v>
      </c>
      <c r="M86" s="161" t="e">
        <f t="shared" si="4"/>
        <v>#DIV/0!</v>
      </c>
      <c r="N86" s="161" t="e">
        <f t="shared" si="4"/>
        <v>#DIV/0!</v>
      </c>
      <c r="O86" s="161" t="e">
        <f t="shared" si="4"/>
        <v>#DIV/0!</v>
      </c>
      <c r="P86" s="161" t="e">
        <f t="shared" si="4"/>
        <v>#DIV/0!</v>
      </c>
      <c r="Q86" s="161" t="e">
        <f t="shared" si="4"/>
        <v>#DIV/0!</v>
      </c>
      <c r="R86" s="161" t="e">
        <f t="shared" si="4"/>
        <v>#DIV/0!</v>
      </c>
      <c r="S86" s="161" t="e">
        <f t="shared" si="4"/>
        <v>#DIV/0!</v>
      </c>
      <c r="T86" s="161" t="e">
        <f t="shared" si="4"/>
        <v>#DIV/0!</v>
      </c>
      <c r="U86" s="161" t="e">
        <f t="shared" si="4"/>
        <v>#DIV/0!</v>
      </c>
      <c r="V86" s="161" t="e">
        <f t="shared" si="4"/>
        <v>#DIV/0!</v>
      </c>
      <c r="W86" s="161" t="e">
        <f t="shared" si="4"/>
        <v>#DIV/0!</v>
      </c>
      <c r="X86" s="161" t="e">
        <f t="shared" si="4"/>
        <v>#DIV/0!</v>
      </c>
      <c r="Y86" s="161" t="e">
        <f t="shared" si="4"/>
        <v>#DIV/0!</v>
      </c>
    </row>
    <row r="87" spans="1:27" s="163" customFormat="1" ht="54.75" hidden="1" customHeight="1">
      <c r="A87" s="159"/>
      <c r="B87" s="730" t="s">
        <v>550</v>
      </c>
      <c r="C87" s="730"/>
      <c r="D87" s="730"/>
      <c r="E87" s="159"/>
      <c r="F87" s="159" t="str">
        <f>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59" t="str">
        <f t="shared" ref="G87:Y87" si="5">IF(AND(SUM(G20:G38)+SUM(G44:G62)&gt;0,SUM(G66:G80)&gt;0),"Separation",IF(ISBLANK(G66)=FALSE,"purchased goods and services","")&amp;IF(ISBLANK(G67)=FALSE,IF(G66&gt;0,", ","")&amp;"capital goods","")&amp;IF(ISBLANK(G68)=FALSE,IF(SUM(G66:G67)&gt;0,", ","")&amp;"fuel- and energy-related activities","")&amp;IF(ISBLANK(G69)=FALSE,IF(SUM(G66:G68)&gt;0,", ","")&amp;"upstream transportation and distribution","")&amp;IF(ISBLANK(G70)=FALSE,IF(SUM(G66:G69)&gt;0,", ","")&amp;"waste generated in operations","")&amp;IF(ISBLANK(G71)=FALSE,IF(SUM(G66:G70)&gt;0,", ","")&amp;"business travel","")&amp;IF(ISBLANK(G72)=FALSE,IF(SUM(G66:G71)&gt;0,", ","")&amp;"employee commuting","")&amp;IF(ISBLANK(G73)=FALSE,IF(SUM(G66:G72)&gt;0,", ","")&amp;"upstream leased assets","")&amp;IF(ISBLANK(G74)=FALSE,IF(SUM(G66:G73)&gt;0,", ","")&amp;"downstream transportation and distribution","")&amp;IF(ISBLANK(G75)=FALSE,IF(SUM(G66:G74)&gt;0,", ","")&amp;"processing of sold products","")&amp;IF(ISBLANK(G76)=FALSE,IF(SUM(G66:G75)&gt;0,", ","")&amp;"use of sold products","")&amp;IF(ISBLANK(G77)=FALSE,IF(SUM(G66:G76)&gt;0,", ","")&amp;"end-of-life treatment of sold products","")&amp;IF(ISBLANK(G78)=FALSE,IF(SUM(G66:G77)&gt;0,", ","")&amp;"downstream leased assets","")&amp;IF(ISBLANK(G79)=FALSE,IF(SUM(G66:G78)&gt;0,", ","")&amp;"franchises","")&amp;IF(ISBLANK(G80)=FALSE,IF(SUM(G66:G79)&gt;0,", ","")&amp;"investments",""))</f>
        <v/>
      </c>
      <c r="H87" s="159" t="str">
        <f t="shared" si="5"/>
        <v/>
      </c>
      <c r="I87" s="159" t="str">
        <f t="shared" si="5"/>
        <v/>
      </c>
      <c r="J87" s="159" t="str">
        <f t="shared" si="5"/>
        <v/>
      </c>
      <c r="K87" s="159" t="str">
        <f t="shared" si="5"/>
        <v/>
      </c>
      <c r="L87" s="159" t="str">
        <f t="shared" si="5"/>
        <v/>
      </c>
      <c r="M87" s="159" t="str">
        <f t="shared" si="5"/>
        <v/>
      </c>
      <c r="N87" s="159" t="str">
        <f t="shared" si="5"/>
        <v/>
      </c>
      <c r="O87" s="159" t="str">
        <f t="shared" si="5"/>
        <v/>
      </c>
      <c r="P87" s="159" t="str">
        <f t="shared" si="5"/>
        <v/>
      </c>
      <c r="Q87" s="159" t="str">
        <f t="shared" si="5"/>
        <v/>
      </c>
      <c r="R87" s="159" t="str">
        <f t="shared" si="5"/>
        <v/>
      </c>
      <c r="S87" s="159" t="str">
        <f t="shared" si="5"/>
        <v/>
      </c>
      <c r="T87" s="159" t="str">
        <f t="shared" si="5"/>
        <v/>
      </c>
      <c r="U87" s="159" t="str">
        <f t="shared" si="5"/>
        <v/>
      </c>
      <c r="V87" s="159" t="str">
        <f t="shared" si="5"/>
        <v/>
      </c>
      <c r="W87" s="159" t="str">
        <f t="shared" si="5"/>
        <v/>
      </c>
      <c r="X87" s="159" t="str">
        <f t="shared" si="5"/>
        <v/>
      </c>
      <c r="Y87" s="159" t="str">
        <f t="shared" si="5"/>
        <v/>
      </c>
      <c r="Z87" s="162"/>
    </row>
    <row r="88" spans="1:27" s="165" customFormat="1" ht="15.75" hidden="1" customHeight="1">
      <c r="A88" s="164"/>
      <c r="B88" s="730" t="s">
        <v>449</v>
      </c>
      <c r="C88" s="730"/>
      <c r="D88" s="730"/>
      <c r="E88" s="159"/>
      <c r="F88" s="159" t="str">
        <f t="shared" ref="F88:Y88" si="6">F19</f>
        <v/>
      </c>
      <c r="G88" s="159" t="str">
        <f t="shared" si="6"/>
        <v/>
      </c>
      <c r="H88" s="159" t="str">
        <f t="shared" si="6"/>
        <v/>
      </c>
      <c r="I88" s="159" t="str">
        <f t="shared" si="6"/>
        <v/>
      </c>
      <c r="J88" s="159" t="str">
        <f t="shared" si="6"/>
        <v/>
      </c>
      <c r="K88" s="159" t="str">
        <f t="shared" si="6"/>
        <v/>
      </c>
      <c r="L88" s="159" t="str">
        <f t="shared" si="6"/>
        <v/>
      </c>
      <c r="M88" s="159" t="str">
        <f t="shared" si="6"/>
        <v/>
      </c>
      <c r="N88" s="159" t="str">
        <f t="shared" si="6"/>
        <v/>
      </c>
      <c r="O88" s="159" t="str">
        <f t="shared" si="6"/>
        <v/>
      </c>
      <c r="P88" s="159" t="str">
        <f t="shared" si="6"/>
        <v/>
      </c>
      <c r="Q88" s="159" t="str">
        <f t="shared" si="6"/>
        <v/>
      </c>
      <c r="R88" s="159" t="str">
        <f t="shared" si="6"/>
        <v/>
      </c>
      <c r="S88" s="159" t="str">
        <f t="shared" si="6"/>
        <v/>
      </c>
      <c r="T88" s="159" t="str">
        <f t="shared" si="6"/>
        <v/>
      </c>
      <c r="U88" s="159" t="str">
        <f t="shared" si="6"/>
        <v/>
      </c>
      <c r="V88" s="159" t="str">
        <f t="shared" si="6"/>
        <v/>
      </c>
      <c r="W88" s="159" t="str">
        <f t="shared" si="6"/>
        <v/>
      </c>
      <c r="X88" s="159" t="str">
        <f t="shared" si="6"/>
        <v/>
      </c>
      <c r="Y88" s="159" t="str">
        <f t="shared" si="6"/>
        <v/>
      </c>
      <c r="Z88" s="164"/>
      <c r="AA88" s="164"/>
    </row>
    <row r="89" spans="1:27" ht="15.75" hidden="1" customHeight="1">
      <c r="A89" s="32"/>
      <c r="B89" s="274"/>
      <c r="C89" s="274"/>
      <c r="D89" s="274"/>
      <c r="E89" s="271"/>
      <c r="F89" s="271"/>
      <c r="G89" s="271"/>
      <c r="H89" s="271"/>
      <c r="I89" s="271"/>
      <c r="J89" s="271"/>
      <c r="K89" s="271"/>
      <c r="L89" s="271"/>
      <c r="M89" s="271"/>
      <c r="N89" s="271"/>
      <c r="O89" s="271"/>
      <c r="P89" s="271"/>
      <c r="Q89" s="271"/>
      <c r="R89" s="271"/>
      <c r="S89" s="271"/>
      <c r="T89" s="271"/>
      <c r="U89" s="271"/>
      <c r="V89" s="271"/>
      <c r="W89" s="271"/>
      <c r="X89" s="271"/>
      <c r="Y89" s="271"/>
      <c r="Z89" s="32"/>
      <c r="AA89" s="240"/>
    </row>
    <row r="90" spans="1:27" ht="15.75" hidden="1" customHeight="1">
      <c r="A90" s="32"/>
      <c r="B90" s="274"/>
      <c r="C90" s="274"/>
      <c r="D90" s="274"/>
      <c r="E90" s="271"/>
      <c r="F90" s="271"/>
      <c r="G90" s="271"/>
      <c r="H90" s="271"/>
      <c r="I90" s="271"/>
      <c r="J90" s="271"/>
      <c r="K90" s="271"/>
      <c r="L90" s="271"/>
      <c r="M90" s="271"/>
      <c r="N90" s="271"/>
      <c r="O90" s="271"/>
      <c r="P90" s="271"/>
      <c r="Q90" s="271"/>
      <c r="R90" s="271"/>
      <c r="S90" s="271"/>
      <c r="T90" s="271"/>
      <c r="U90" s="271"/>
      <c r="V90" s="271"/>
      <c r="W90" s="271"/>
      <c r="X90" s="271"/>
      <c r="Y90" s="271"/>
      <c r="Z90" s="32"/>
      <c r="AA90" s="240"/>
    </row>
    <row r="91" spans="1:27" ht="15.75" hidden="1" customHeight="1">
      <c r="A91" s="32"/>
      <c r="B91" s="274"/>
      <c r="C91" s="274"/>
      <c r="D91" s="274"/>
      <c r="E91" s="271"/>
      <c r="F91" s="271"/>
      <c r="G91" s="271"/>
      <c r="H91" s="271"/>
      <c r="I91" s="271"/>
      <c r="J91" s="332"/>
      <c r="K91" s="729"/>
      <c r="L91" s="729"/>
      <c r="M91" s="729"/>
      <c r="N91" s="271"/>
      <c r="O91" s="271"/>
      <c r="P91" s="271" t="s">
        <v>0</v>
      </c>
      <c r="Q91" s="271"/>
      <c r="R91" s="271"/>
      <c r="S91" s="271"/>
      <c r="T91" s="271"/>
      <c r="U91" s="271"/>
      <c r="V91" s="271"/>
      <c r="W91" s="271"/>
      <c r="X91" s="271"/>
      <c r="Y91" s="271"/>
      <c r="Z91" s="32"/>
      <c r="AA91" s="240"/>
    </row>
    <row r="92" spans="1:27" ht="15.75" hidden="1" customHeight="1">
      <c r="A92" s="32"/>
      <c r="B92" s="274"/>
      <c r="C92" s="274"/>
      <c r="D92" s="274"/>
      <c r="E92" s="271"/>
      <c r="F92" s="271"/>
      <c r="G92" s="271"/>
      <c r="H92" s="271"/>
      <c r="I92" s="271"/>
      <c r="J92" s="271"/>
      <c r="K92" s="271"/>
      <c r="L92" s="271"/>
      <c r="M92" s="271"/>
      <c r="N92" s="271"/>
      <c r="O92" s="271"/>
      <c r="P92" s="271"/>
      <c r="Q92" s="271"/>
      <c r="R92" s="271"/>
      <c r="S92" s="271"/>
      <c r="T92" s="271"/>
      <c r="U92" s="271"/>
      <c r="V92" s="271"/>
      <c r="W92" s="271"/>
      <c r="X92" s="271"/>
      <c r="Y92" s="271"/>
      <c r="Z92" s="32"/>
      <c r="AA92" s="240"/>
    </row>
    <row r="93" spans="1:27" ht="15.75" hidden="1" customHeight="1">
      <c r="A93" s="32"/>
      <c r="B93" s="274"/>
      <c r="C93" s="274"/>
      <c r="D93" s="274"/>
      <c r="E93" s="271"/>
      <c r="F93" s="271"/>
      <c r="G93" s="271"/>
      <c r="H93" s="271"/>
      <c r="I93" s="271"/>
      <c r="J93" s="271"/>
      <c r="K93" s="271"/>
      <c r="L93" s="271"/>
      <c r="M93" s="271"/>
      <c r="N93" s="271"/>
      <c r="O93" s="271"/>
      <c r="P93" s="271"/>
      <c r="Q93" s="271"/>
      <c r="R93" s="271"/>
      <c r="S93" s="271"/>
      <c r="T93" s="271"/>
      <c r="U93" s="271"/>
      <c r="V93" s="271"/>
      <c r="W93" s="271"/>
      <c r="X93" s="271"/>
      <c r="Y93" s="271"/>
      <c r="Z93" s="32"/>
      <c r="AA93" s="240"/>
    </row>
    <row r="94" spans="1:27" ht="15.75" hidden="1" customHeight="1">
      <c r="A94" s="32"/>
      <c r="B94" s="274"/>
      <c r="C94" s="274"/>
      <c r="D94" s="274"/>
      <c r="E94" s="271"/>
      <c r="F94" s="271"/>
      <c r="G94" s="271"/>
      <c r="H94" s="271"/>
      <c r="I94" s="271"/>
      <c r="J94" s="271"/>
      <c r="K94" s="271"/>
      <c r="L94" s="271"/>
      <c r="M94" s="271"/>
      <c r="N94" s="271"/>
      <c r="O94" s="271"/>
      <c r="P94" s="271"/>
      <c r="Q94" s="271"/>
      <c r="R94" s="271"/>
      <c r="S94" s="271"/>
      <c r="T94" s="271"/>
      <c r="U94" s="271"/>
      <c r="V94" s="271"/>
      <c r="W94" s="271"/>
      <c r="X94" s="271"/>
      <c r="Y94" s="271"/>
      <c r="Z94" s="32"/>
      <c r="AA94" s="240"/>
    </row>
    <row r="95" spans="1:27" ht="15.75" hidden="1" customHeight="1">
      <c r="A95" s="32"/>
      <c r="B95" s="274"/>
      <c r="C95" s="274"/>
      <c r="D95" s="274"/>
      <c r="E95" s="271"/>
      <c r="F95" s="271"/>
      <c r="G95" s="271"/>
      <c r="H95" s="271"/>
      <c r="I95" s="271"/>
      <c r="J95" s="271"/>
      <c r="K95" s="271"/>
      <c r="L95" s="271"/>
      <c r="M95" s="271"/>
      <c r="N95" s="271"/>
      <c r="O95" s="271"/>
      <c r="P95" s="271"/>
      <c r="Q95" s="271"/>
      <c r="R95" s="271"/>
      <c r="S95" s="271"/>
      <c r="T95" s="271"/>
      <c r="U95" s="271"/>
      <c r="V95" s="271"/>
      <c r="W95" s="271"/>
      <c r="X95" s="271"/>
      <c r="Y95" s="271"/>
      <c r="Z95" s="32"/>
      <c r="AA95" s="240"/>
    </row>
    <row r="96" spans="1:27" ht="15.75" hidden="1" customHeight="1">
      <c r="A96" s="32"/>
      <c r="B96" s="274"/>
      <c r="C96" s="274"/>
      <c r="D96" s="274"/>
      <c r="E96" s="271"/>
      <c r="F96" s="271"/>
      <c r="G96" s="271"/>
      <c r="H96" s="271"/>
      <c r="I96" s="271"/>
      <c r="J96" s="271"/>
      <c r="K96" s="271"/>
      <c r="L96" s="271"/>
      <c r="M96" s="271"/>
      <c r="N96" s="271"/>
      <c r="O96" s="271"/>
      <c r="P96" s="271"/>
      <c r="Q96" s="271"/>
      <c r="R96" s="271"/>
      <c r="S96" s="271"/>
      <c r="T96" s="271"/>
      <c r="U96" s="271"/>
      <c r="V96" s="271"/>
      <c r="W96" s="271"/>
      <c r="X96" s="271"/>
      <c r="Y96" s="271"/>
      <c r="Z96" s="32"/>
      <c r="AA96" s="240"/>
    </row>
    <row r="97" spans="1:26" ht="15.75" hidden="1" customHeight="1">
      <c r="A97" s="32"/>
      <c r="B97" s="274"/>
      <c r="C97" s="274"/>
      <c r="D97" s="274"/>
      <c r="E97" s="271"/>
      <c r="F97" s="271"/>
      <c r="G97" s="271"/>
      <c r="H97" s="271"/>
      <c r="I97" s="271"/>
      <c r="J97" s="271"/>
      <c r="K97" s="271"/>
      <c r="L97" s="271"/>
      <c r="M97" s="271"/>
      <c r="N97" s="271"/>
      <c r="O97" s="271"/>
      <c r="P97" s="271"/>
      <c r="Q97" s="271"/>
      <c r="R97" s="271"/>
      <c r="S97" s="271"/>
      <c r="T97" s="271"/>
      <c r="U97" s="271"/>
      <c r="V97" s="271"/>
      <c r="W97" s="271"/>
      <c r="X97" s="271"/>
      <c r="Y97" s="271"/>
      <c r="Z97" s="32"/>
    </row>
    <row r="98" spans="1:26" s="150" customFormat="1" ht="15.75" hidden="1" customHeight="1">
      <c r="A98" s="32"/>
      <c r="B98" s="274"/>
      <c r="C98" s="274"/>
      <c r="D98" s="274"/>
      <c r="E98" s="271"/>
      <c r="F98" s="271"/>
      <c r="G98" s="271"/>
      <c r="H98" s="271"/>
      <c r="I98" s="271"/>
      <c r="J98" s="271"/>
      <c r="K98" s="271"/>
      <c r="L98" s="271"/>
      <c r="M98" s="271"/>
      <c r="N98" s="271"/>
      <c r="O98" s="271"/>
      <c r="P98" s="271"/>
      <c r="Q98" s="271"/>
      <c r="R98" s="271"/>
      <c r="S98" s="271"/>
      <c r="T98" s="271"/>
      <c r="U98" s="271"/>
      <c r="V98" s="271"/>
      <c r="W98" s="271"/>
      <c r="X98" s="271"/>
      <c r="Y98" s="271"/>
      <c r="Z98" s="32"/>
    </row>
    <row r="99" spans="1:26" s="150" customFormat="1" ht="15.75" hidden="1" customHeight="1">
      <c r="A99" s="32"/>
      <c r="B99" s="274"/>
      <c r="C99" s="274"/>
      <c r="D99" s="274"/>
      <c r="E99" s="271"/>
      <c r="F99" s="271"/>
      <c r="G99" s="271"/>
      <c r="H99" s="271"/>
      <c r="I99" s="271"/>
      <c r="J99" s="271"/>
      <c r="K99" s="271"/>
      <c r="L99" s="271"/>
      <c r="M99" s="271"/>
      <c r="N99" s="271"/>
      <c r="O99" s="271"/>
      <c r="P99" s="271"/>
      <c r="Q99" s="271"/>
      <c r="R99" s="271"/>
      <c r="S99" s="271"/>
      <c r="T99" s="271"/>
      <c r="U99" s="271"/>
      <c r="V99" s="271"/>
      <c r="W99" s="276"/>
      <c r="X99" s="276"/>
      <c r="Y99" s="276"/>
      <c r="Z99" s="173"/>
    </row>
    <row r="100" spans="1:26" s="150" customFormat="1" ht="15" hidden="1" customHeight="1">
      <c r="A100" s="32"/>
      <c r="B100" s="274"/>
      <c r="C100" s="274"/>
      <c r="D100" s="274"/>
      <c r="E100" s="271"/>
      <c r="F100" s="271"/>
      <c r="G100" s="271"/>
      <c r="H100" s="271"/>
      <c r="I100" s="271"/>
      <c r="J100" s="271"/>
      <c r="K100" s="271"/>
      <c r="L100" s="271"/>
      <c r="M100" s="271"/>
      <c r="N100" s="271"/>
      <c r="O100" s="271"/>
      <c r="P100" s="271"/>
      <c r="Q100" s="271"/>
      <c r="R100" s="271"/>
      <c r="S100" s="271"/>
      <c r="T100" s="271"/>
      <c r="U100" s="271"/>
      <c r="V100" s="271"/>
      <c r="W100" s="276"/>
      <c r="X100" s="276"/>
      <c r="Y100" s="276"/>
      <c r="Z100" s="173"/>
    </row>
    <row r="101" spans="1:26" s="172" customFormat="1" ht="15" hidden="1" customHeight="1">
      <c r="A101" s="32"/>
      <c r="B101" s="274"/>
      <c r="C101" s="274"/>
      <c r="D101" s="334"/>
      <c r="E101" s="713"/>
      <c r="F101" s="713"/>
      <c r="G101" s="713"/>
      <c r="H101" s="271"/>
      <c r="I101" s="271"/>
      <c r="J101" s="271"/>
      <c r="K101" s="271"/>
      <c r="L101" s="271"/>
      <c r="M101" s="271"/>
      <c r="N101" s="271"/>
      <c r="O101" s="271"/>
      <c r="P101" s="271"/>
      <c r="Q101" s="271"/>
      <c r="R101" s="271"/>
      <c r="S101" s="271"/>
      <c r="T101" s="271"/>
      <c r="U101" s="271"/>
      <c r="V101" s="271"/>
      <c r="W101" s="277"/>
      <c r="X101" s="277"/>
      <c r="Y101" s="277"/>
      <c r="Z101" s="175"/>
    </row>
    <row r="102" spans="1:26" s="150" customFormat="1" ht="15" hidden="1" customHeight="1">
      <c r="A102" s="32"/>
      <c r="B102" s="274"/>
      <c r="C102" s="274"/>
      <c r="D102" s="274"/>
      <c r="E102" s="271"/>
      <c r="F102" s="271"/>
      <c r="G102" s="271"/>
      <c r="H102" s="271"/>
      <c r="I102" s="271"/>
      <c r="J102" s="271"/>
      <c r="K102" s="271"/>
      <c r="L102" s="271"/>
      <c r="M102" s="271"/>
      <c r="N102" s="271"/>
      <c r="O102" s="271"/>
      <c r="P102" s="271"/>
      <c r="Q102" s="271"/>
      <c r="R102" s="271"/>
      <c r="S102" s="271"/>
      <c r="T102" s="271"/>
      <c r="U102" s="271"/>
      <c r="V102" s="271"/>
      <c r="W102" s="276"/>
      <c r="X102" s="276"/>
      <c r="Y102" s="276"/>
      <c r="Z102" s="173"/>
    </row>
    <row r="103" spans="1:26" s="150" customFormat="1" ht="15" hidden="1" customHeight="1">
      <c r="A103" s="278"/>
      <c r="B103" s="714"/>
      <c r="C103" s="714"/>
      <c r="D103" s="714"/>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8"/>
    </row>
    <row r="104" spans="1:26" s="150" customFormat="1" ht="15" hidden="1" customHeight="1">
      <c r="A104" s="278"/>
      <c r="B104" s="714"/>
      <c r="C104" s="714"/>
      <c r="D104" s="714"/>
      <c r="E104" s="276"/>
      <c r="F104" s="151"/>
      <c r="G104" s="276"/>
      <c r="H104" s="276"/>
      <c r="I104" s="276"/>
      <c r="J104" s="276"/>
      <c r="K104" s="276"/>
      <c r="L104" s="276"/>
      <c r="M104" s="276"/>
      <c r="N104" s="276"/>
      <c r="O104" s="276"/>
      <c r="P104" s="276"/>
      <c r="Q104" s="276"/>
      <c r="R104" s="276"/>
      <c r="S104" s="276"/>
      <c r="T104" s="276"/>
      <c r="U104" s="276"/>
      <c r="V104" s="276"/>
      <c r="W104" s="276"/>
      <c r="X104" s="276"/>
      <c r="Y104" s="276"/>
      <c r="Z104" s="278"/>
    </row>
    <row r="105" spans="1:26" s="150" customFormat="1" ht="15" hidden="1" customHeight="1">
      <c r="A105" s="278"/>
      <c r="B105" s="714"/>
      <c r="C105" s="714"/>
      <c r="D105" s="714"/>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8"/>
    </row>
    <row r="106" spans="1:26" s="150" customFormat="1" ht="15" hidden="1" customHeight="1">
      <c r="A106" s="278"/>
      <c r="B106" s="714"/>
      <c r="C106" s="714"/>
      <c r="D106" s="714"/>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8"/>
    </row>
    <row r="107" spans="1:26" ht="15" hidden="1" customHeight="1">
      <c r="A107" s="240"/>
      <c r="B107" s="712"/>
      <c r="C107" s="712"/>
      <c r="D107" s="712"/>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40"/>
    </row>
    <row r="108" spans="1:26" ht="15" hidden="1" customHeight="1">
      <c r="A108" s="240"/>
      <c r="B108" s="712"/>
      <c r="C108" s="712"/>
      <c r="D108" s="712"/>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40"/>
    </row>
    <row r="109" spans="1:26" ht="15" hidden="1" customHeight="1">
      <c r="A109" s="240"/>
      <c r="B109" s="712"/>
      <c r="C109" s="712"/>
      <c r="D109" s="712"/>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40"/>
    </row>
    <row r="110" spans="1:26" ht="15" hidden="1" customHeight="1">
      <c r="A110" s="240"/>
      <c r="B110" s="712"/>
      <c r="C110" s="712"/>
      <c r="D110" s="712"/>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40"/>
    </row>
    <row r="111" spans="1:26" ht="15" hidden="1" customHeight="1">
      <c r="A111" s="240"/>
      <c r="B111" s="712"/>
      <c r="C111" s="712"/>
      <c r="D111" s="712"/>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40"/>
    </row>
    <row r="112" spans="1:26" ht="15" hidden="1" customHeight="1">
      <c r="A112" s="240"/>
      <c r="B112" s="712"/>
      <c r="C112" s="712"/>
      <c r="D112" s="712"/>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40"/>
    </row>
    <row r="113" spans="2:4" ht="15" hidden="1" customHeight="1">
      <c r="B113" s="712"/>
      <c r="C113" s="712"/>
      <c r="D113" s="712"/>
    </row>
    <row r="114" spans="2:4" ht="15" hidden="1" customHeight="1">
      <c r="B114" s="712"/>
      <c r="C114" s="712"/>
      <c r="D114" s="712"/>
    </row>
    <row r="115" spans="2:4" ht="15" hidden="1" customHeight="1">
      <c r="B115" s="712"/>
      <c r="C115" s="712"/>
      <c r="D115" s="712"/>
    </row>
    <row r="116" spans="2:4" ht="15" hidden="1" customHeight="1">
      <c r="B116" s="712"/>
      <c r="C116" s="712"/>
      <c r="D116" s="712"/>
    </row>
    <row r="117" spans="2:4" ht="15" hidden="1" customHeight="1">
      <c r="B117" s="712"/>
      <c r="C117" s="712"/>
      <c r="D117" s="712"/>
    </row>
    <row r="118" spans="2:4" ht="15" hidden="1" customHeight="1">
      <c r="B118" s="712"/>
      <c r="C118" s="712"/>
      <c r="D118" s="712"/>
    </row>
    <row r="119" spans="2:4" ht="15" hidden="1" customHeight="1">
      <c r="B119" s="712"/>
      <c r="C119" s="712"/>
      <c r="D119" s="712"/>
    </row>
    <row r="120" spans="2:4" ht="15" hidden="1" customHeight="1">
      <c r="B120" s="712"/>
      <c r="C120" s="712"/>
      <c r="D120" s="712"/>
    </row>
    <row r="121" spans="2:4" ht="15" hidden="1" customHeight="1">
      <c r="B121" s="712"/>
      <c r="C121" s="712"/>
      <c r="D121" s="712"/>
    </row>
    <row r="122" spans="2:4" ht="15" hidden="1" customHeight="1">
      <c r="B122" s="712"/>
      <c r="C122" s="712"/>
      <c r="D122" s="712"/>
    </row>
    <row r="123" spans="2:4" ht="15" hidden="1" customHeight="1">
      <c r="B123" s="712"/>
      <c r="C123" s="712"/>
      <c r="D123" s="712"/>
    </row>
    <row r="124" spans="2:4" ht="15" hidden="1" customHeight="1">
      <c r="B124" s="712"/>
      <c r="C124" s="712"/>
      <c r="D124" s="712"/>
    </row>
    <row r="125" spans="2:4" ht="15" hidden="1" customHeight="1">
      <c r="B125" s="712"/>
      <c r="C125" s="712"/>
      <c r="D125" s="712"/>
    </row>
    <row r="126" spans="2:4" ht="15" hidden="1" customHeight="1">
      <c r="B126" s="712"/>
      <c r="C126" s="712"/>
      <c r="D126" s="712"/>
    </row>
    <row r="127" spans="2:4" ht="15" hidden="1" customHeight="1">
      <c r="B127" s="712"/>
      <c r="C127" s="712"/>
      <c r="D127" s="712"/>
    </row>
    <row r="128" spans="2:4" ht="15" hidden="1" customHeight="1">
      <c r="B128" s="712"/>
      <c r="C128" s="712"/>
      <c r="D128" s="712"/>
    </row>
  </sheetData>
  <sheetProtection algorithmName="SHA-512" hashValue="xU+jw7PZReBS080OjQ7AIVSpzp9btBWHUDa/NYg0A6pN2o0xVFiR3tB/aawcwBVvrp/zV6WStQP10n8gBPYu5w==" saltValue="6e1kSPTaAXMXoKi8m6QU/g==" spinCount="100000" sheet="1" objects="1" scenarios="1"/>
  <mergeCells count="105">
    <mergeCell ref="A11:Z11"/>
    <mergeCell ref="A12:AE12"/>
    <mergeCell ref="B13:Y17"/>
    <mergeCell ref="A18:Z18"/>
    <mergeCell ref="B19:D19"/>
    <mergeCell ref="B20:D20"/>
    <mergeCell ref="B21:D21"/>
    <mergeCell ref="B22:D22"/>
    <mergeCell ref="B23:D23"/>
    <mergeCell ref="B26:D26"/>
    <mergeCell ref="B27:D27"/>
    <mergeCell ref="B28:D28"/>
    <mergeCell ref="B67:D67"/>
    <mergeCell ref="B45:D45"/>
    <mergeCell ref="B46:D46"/>
    <mergeCell ref="B47:D47"/>
    <mergeCell ref="B24:D24"/>
    <mergeCell ref="B25:D25"/>
    <mergeCell ref="B34:D34"/>
    <mergeCell ref="B35:D35"/>
    <mergeCell ref="B36:D36"/>
    <mergeCell ref="B29:D29"/>
    <mergeCell ref="B37:D37"/>
    <mergeCell ref="B38:D38"/>
    <mergeCell ref="B48:D48"/>
    <mergeCell ref="B49:D49"/>
    <mergeCell ref="B50:D50"/>
    <mergeCell ref="B51:D51"/>
    <mergeCell ref="B61:D61"/>
    <mergeCell ref="B62:D62"/>
    <mergeCell ref="B52:D52"/>
    <mergeCell ref="B53:D53"/>
    <mergeCell ref="A41:Z41"/>
    <mergeCell ref="A42:Z42"/>
    <mergeCell ref="B30:D30"/>
    <mergeCell ref="B31:D31"/>
    <mergeCell ref="B32:D32"/>
    <mergeCell ref="B33:D33"/>
    <mergeCell ref="B44:D44"/>
    <mergeCell ref="B43:D43"/>
    <mergeCell ref="A39:Z39"/>
    <mergeCell ref="P40:S40"/>
    <mergeCell ref="I40:M40"/>
    <mergeCell ref="T40:X40"/>
    <mergeCell ref="E40:H40"/>
    <mergeCell ref="J91:M91"/>
    <mergeCell ref="B82:D82"/>
    <mergeCell ref="B84:D84"/>
    <mergeCell ref="B85:D85"/>
    <mergeCell ref="B86:D86"/>
    <mergeCell ref="B87:D87"/>
    <mergeCell ref="B88:D88"/>
    <mergeCell ref="B75:D75"/>
    <mergeCell ref="B76:D76"/>
    <mergeCell ref="B77:D77"/>
    <mergeCell ref="B78:D78"/>
    <mergeCell ref="B79:D79"/>
    <mergeCell ref="B128:D128"/>
    <mergeCell ref="B112:D112"/>
    <mergeCell ref="B113:D113"/>
    <mergeCell ref="B114:D114"/>
    <mergeCell ref="B115:D115"/>
    <mergeCell ref="B116:D116"/>
    <mergeCell ref="B122:D122"/>
    <mergeCell ref="B123:D123"/>
    <mergeCell ref="B117:D117"/>
    <mergeCell ref="B118:D118"/>
    <mergeCell ref="B119:D119"/>
    <mergeCell ref="B120:D120"/>
    <mergeCell ref="B121:D121"/>
    <mergeCell ref="B54:D54"/>
    <mergeCell ref="B55:D55"/>
    <mergeCell ref="B56:D56"/>
    <mergeCell ref="B57:D57"/>
    <mergeCell ref="B58:D58"/>
    <mergeCell ref="B124:D124"/>
    <mergeCell ref="B125:D125"/>
    <mergeCell ref="B126:D126"/>
    <mergeCell ref="B127:D127"/>
    <mergeCell ref="B105:D105"/>
    <mergeCell ref="B106:D106"/>
    <mergeCell ref="B80:D80"/>
    <mergeCell ref="B81:D81"/>
    <mergeCell ref="B83:D83"/>
    <mergeCell ref="B70:D70"/>
    <mergeCell ref="B71:D71"/>
    <mergeCell ref="B72:D72"/>
    <mergeCell ref="B73:D73"/>
    <mergeCell ref="B74:D74"/>
    <mergeCell ref="B68:D68"/>
    <mergeCell ref="A64:Z64"/>
    <mergeCell ref="B69:D69"/>
    <mergeCell ref="B63:D63"/>
    <mergeCell ref="B65:D65"/>
    <mergeCell ref="B111:D111"/>
    <mergeCell ref="D101:G101"/>
    <mergeCell ref="B103:D103"/>
    <mergeCell ref="B104:D104"/>
    <mergeCell ref="B107:D107"/>
    <mergeCell ref="B108:D108"/>
    <mergeCell ref="B109:D109"/>
    <mergeCell ref="B110:D110"/>
    <mergeCell ref="B59:D59"/>
    <mergeCell ref="B60:D60"/>
    <mergeCell ref="B66:D66"/>
  </mergeCells>
  <conditionalFormatting sqref="E13:E38 E40 E42:E1048576 E1:E11">
    <cfRule type="containsText" dxfId="46" priority="11" operator="containsText" text="Enter manually">
      <formula>NOT(ISERROR(SEARCH("Enter manually",E1)))</formula>
    </cfRule>
  </conditionalFormatting>
  <conditionalFormatting sqref="F19:Y38">
    <cfRule type="expression" dxfId="45" priority="22">
      <formula>F$19=""</formula>
    </cfRule>
  </conditionalFormatting>
  <conditionalFormatting sqref="F43:Y43">
    <cfRule type="expression" dxfId="44" priority="16">
      <formula>F$19=""</formula>
    </cfRule>
  </conditionalFormatting>
  <conditionalFormatting sqref="F44:Y62">
    <cfRule type="expression" dxfId="43" priority="21">
      <formula>F$43=""</formula>
    </cfRule>
  </conditionalFormatting>
  <conditionalFormatting sqref="F65:Y65">
    <cfRule type="expression" dxfId="42" priority="15">
      <formula>F$19=""</formula>
    </cfRule>
  </conditionalFormatting>
  <conditionalFormatting sqref="F66:Y80">
    <cfRule type="expression" dxfId="41" priority="20">
      <formula>F$65=""</formula>
    </cfRule>
  </conditionalFormatting>
  <conditionalFormatting sqref="I40">
    <cfRule type="containsText" dxfId="40" priority="1" operator="containsText" text="Enter Value">
      <formula>NOT(ISERROR(SEARCH("Enter Value",I40)))</formula>
    </cfRule>
    <cfRule type="containsText" dxfId="39" priority="2" operator="containsText" text="below">
      <formula>NOT(ISERROR(SEARCH("below",I40)))</formula>
    </cfRule>
  </conditionalFormatting>
  <conditionalFormatting sqref="P40">
    <cfRule type="containsText" dxfId="37" priority="7" operator="containsText" text="Enter manually">
      <formula>NOT(ISERROR(SEARCH("Enter manually",P40)))</formula>
    </cfRule>
  </conditionalFormatting>
  <conditionalFormatting sqref="T40">
    <cfRule type="containsText" dxfId="36" priority="4" operator="containsText" text="Enter Value">
      <formula>NOT(ISERROR(SEARCH("Enter Value",T40)))</formula>
    </cfRule>
    <cfRule type="containsText" dxfId="35" priority="5" operator="containsText" text="below">
      <formula>NOT(ISERROR(SEARCH("below",T40)))</formula>
    </cfRule>
  </conditionalFormatting>
  <dataValidations count="2">
    <dataValidation type="decimal" allowBlank="1" showInputMessage="1" showErrorMessage="1" errorTitle="Invalid Entry" error="Please enter a percentage value in this cell. If the value is 0, leave the cell blank." sqref="F66:Y80" xr:uid="{7B094242-23E5-4AC2-9D27-410BC0F50677}">
      <formula1>0.00001</formula1>
      <formula2>1</formula2>
    </dataValidation>
    <dataValidation type="decimal" allowBlank="1" showInputMessage="1" showErrorMessage="1" errorTitle="Invalid Entry" error="Please enter a percentage value. If the value is 0, leave the cell blank." sqref="F20:Y38 F44:Y62" xr:uid="{FA70F7DD-F6AF-428A-A82E-C8F2745B7B39}">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0" id="{00000000-000E-0000-0500-000002000000}">
            <xm:f>'Company Information'!$G$16="Net Zero"</xm:f>
            <x14:dxf>
              <font>
                <color theme="1" tint="0.24994659260841701"/>
              </font>
              <fill>
                <patternFill patternType="solid">
                  <bgColor theme="0" tint="-0.24994659260841701"/>
                </patternFill>
              </fill>
            </x14:dxf>
          </x14:cfRule>
          <xm:sqref>P40 A12:XFD38 A39:A40 AA39:XFD40 E40 A42:XFD80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AN891"/>
  <sheetViews>
    <sheetView topLeftCell="A2" zoomScale="80" zoomScaleNormal="80" workbookViewId="0">
      <selection activeCell="A11" sqref="A1:XFD11"/>
    </sheetView>
  </sheetViews>
  <sheetFormatPr baseColWidth="10" defaultColWidth="0" defaultRowHeight="15" customHeight="1" zeroHeight="1"/>
  <cols>
    <col min="1" max="1" width="5.6640625" customWidth="1"/>
    <col min="2" max="10" width="10.6640625" customWidth="1"/>
    <col min="11" max="11" width="25.6640625" customWidth="1"/>
    <col min="12" max="18" width="10.6640625" customWidth="1"/>
    <col min="19" max="20" width="25.6640625" customWidth="1"/>
    <col min="21" max="25" width="10.6640625" customWidth="1"/>
    <col min="26" max="26" width="5.6640625" customWidth="1"/>
    <col min="27" max="30" width="10.6640625" hidden="1" customWidth="1"/>
    <col min="31" max="31" width="69.33203125" hidden="1" customWidth="1"/>
    <col min="32" max="32" width="72.5" hidden="1" customWidth="1"/>
    <col min="33" max="40" width="0" hidden="1" customWidth="1"/>
    <col min="41" max="16384" width="14.5" hidden="1"/>
  </cols>
  <sheetData>
    <row r="1" spans="1:30" s="323" customFormat="1" ht="15" customHeight="1">
      <c r="A1" s="322"/>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row>
    <row r="2" spans="1:30" s="323" customFormat="1">
      <c r="A2" s="322"/>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row>
    <row r="3" spans="1:30" s="323" customFormat="1">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row>
    <row r="4" spans="1:30" s="323" customFormat="1">
      <c r="A4" s="322"/>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row>
    <row r="5" spans="1:30" s="323" customFormat="1">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row>
    <row r="6" spans="1:30" s="323" customFormat="1">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row>
    <row r="7" spans="1:30" s="323" customFormat="1">
      <c r="A7" s="322"/>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row>
    <row r="8" spans="1:30" s="323" customFormat="1">
      <c r="A8" s="322"/>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row>
    <row r="9" spans="1:30" s="323" customFormat="1">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row>
    <row r="10" spans="1:30" s="323" customFormat="1">
      <c r="A10" s="322"/>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row>
    <row r="11" spans="1:30" s="323" customFormat="1" ht="30" customHeight="1">
      <c r="A11" s="354" t="s">
        <v>551</v>
      </c>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row>
    <row r="12" spans="1:30" ht="24.75" customHeight="1" thickBot="1">
      <c r="A12" s="359" t="s">
        <v>552</v>
      </c>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2"/>
      <c r="AB12" s="2"/>
      <c r="AC12" s="2"/>
      <c r="AD12" s="2"/>
    </row>
    <row r="13" spans="1:30" ht="74.75" customHeight="1">
      <c r="A13" s="96"/>
      <c r="B13" s="756" t="s">
        <v>1165</v>
      </c>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96"/>
      <c r="AA13" s="28"/>
      <c r="AB13" s="28"/>
      <c r="AC13" s="28"/>
      <c r="AD13" s="28"/>
    </row>
    <row r="14" spans="1:30" ht="74.75" customHeight="1">
      <c r="A14" s="96"/>
      <c r="B14" s="756"/>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96"/>
      <c r="AA14" s="28"/>
      <c r="AB14" s="28"/>
      <c r="AC14" s="28"/>
      <c r="AD14" s="28"/>
    </row>
    <row r="15" spans="1:30" ht="74.75" customHeight="1">
      <c r="A15" s="96"/>
      <c r="B15" s="756"/>
      <c r="C15" s="756"/>
      <c r="D15" s="756"/>
      <c r="E15" s="756"/>
      <c r="F15" s="756"/>
      <c r="G15" s="756"/>
      <c r="H15" s="756"/>
      <c r="I15" s="756"/>
      <c r="J15" s="756"/>
      <c r="K15" s="756"/>
      <c r="L15" s="756"/>
      <c r="M15" s="756"/>
      <c r="N15" s="756"/>
      <c r="O15" s="756"/>
      <c r="P15" s="756"/>
      <c r="Q15" s="756"/>
      <c r="R15" s="756"/>
      <c r="S15" s="756"/>
      <c r="T15" s="756"/>
      <c r="U15" s="756"/>
      <c r="V15" s="756"/>
      <c r="W15" s="756"/>
      <c r="X15" s="756"/>
      <c r="Y15" s="756"/>
      <c r="Z15" s="96"/>
      <c r="AA15" s="28"/>
      <c r="AB15" s="28"/>
      <c r="AC15" s="28"/>
      <c r="AD15" s="28"/>
    </row>
    <row r="16" spans="1:30" ht="74.75" customHeight="1">
      <c r="A16" s="96"/>
      <c r="B16" s="756"/>
      <c r="C16" s="756"/>
      <c r="D16" s="756"/>
      <c r="E16" s="756"/>
      <c r="F16" s="756"/>
      <c r="G16" s="756"/>
      <c r="H16" s="756"/>
      <c r="I16" s="756"/>
      <c r="J16" s="756"/>
      <c r="K16" s="756"/>
      <c r="L16" s="756"/>
      <c r="M16" s="756"/>
      <c r="N16" s="756"/>
      <c r="O16" s="756"/>
      <c r="P16" s="756"/>
      <c r="Q16" s="756"/>
      <c r="R16" s="756"/>
      <c r="S16" s="756"/>
      <c r="T16" s="756"/>
      <c r="U16" s="756"/>
      <c r="V16" s="756"/>
      <c r="W16" s="756"/>
      <c r="X16" s="756"/>
      <c r="Y16" s="756"/>
      <c r="Z16" s="96"/>
      <c r="AA16" s="28"/>
      <c r="AB16" s="28"/>
      <c r="AC16" s="28"/>
      <c r="AD16" s="28"/>
    </row>
    <row r="17" spans="1:40" ht="74.75" customHeight="1">
      <c r="A17" s="9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96"/>
      <c r="AA17" s="28"/>
      <c r="AB17" s="28"/>
      <c r="AC17" s="28"/>
      <c r="AD17" s="28"/>
      <c r="AG17" s="128"/>
    </row>
    <row r="18" spans="1:40" ht="75" customHeight="1">
      <c r="A18" s="97"/>
      <c r="B18" s="136" t="s">
        <v>449</v>
      </c>
      <c r="C18" s="758" t="s">
        <v>450</v>
      </c>
      <c r="D18" s="759"/>
      <c r="E18" s="760"/>
      <c r="F18" s="124" t="s">
        <v>451</v>
      </c>
      <c r="G18" s="692" t="s">
        <v>452</v>
      </c>
      <c r="H18" s="692"/>
      <c r="I18" s="692"/>
      <c r="J18" s="136" t="s">
        <v>453</v>
      </c>
      <c r="K18" s="136" t="s">
        <v>553</v>
      </c>
      <c r="L18" s="136" t="s">
        <v>454</v>
      </c>
      <c r="M18" s="136" t="s">
        <v>455</v>
      </c>
      <c r="N18" s="136" t="s">
        <v>456</v>
      </c>
      <c r="O18" s="136" t="s">
        <v>457</v>
      </c>
      <c r="P18" s="136" t="s">
        <v>458</v>
      </c>
      <c r="Q18" s="136" t="s">
        <v>459</v>
      </c>
      <c r="R18" s="136" t="s">
        <v>460</v>
      </c>
      <c r="S18" s="136" t="s">
        <v>554</v>
      </c>
      <c r="T18" s="136" t="s">
        <v>555</v>
      </c>
      <c r="U18" s="136" t="s">
        <v>466</v>
      </c>
      <c r="V18" s="136" t="s">
        <v>556</v>
      </c>
      <c r="W18" s="124" t="s">
        <v>468</v>
      </c>
      <c r="X18" s="124" t="s">
        <v>469</v>
      </c>
      <c r="Y18" s="124" t="s">
        <v>470</v>
      </c>
      <c r="Z18" s="97"/>
      <c r="AA18" s="97"/>
      <c r="AB18" s="97"/>
      <c r="AC18" s="97"/>
      <c r="AD18" s="97"/>
    </row>
    <row r="19" spans="1:40" ht="150" customHeight="1">
      <c r="A19" s="62"/>
      <c r="B19" s="110" t="s">
        <v>557</v>
      </c>
      <c r="C19" s="753" t="str">
        <f>info_company_name&amp;" commits to reach net-zero greenhouse gas emissions across the value chain by "&amp;IF(ghg_year_type="Fiscal","FY"&amp;O19,O19)&amp;"."</f>
        <v xml:space="preserve"> commits to reach net-zero greenhouse gas emissions across the value chain by .</v>
      </c>
      <c r="D19" s="754"/>
      <c r="E19" s="755"/>
      <c r="F19" s="245"/>
      <c r="G19" s="744"/>
      <c r="H19" s="744"/>
      <c r="I19" s="744"/>
      <c r="J19" s="186"/>
      <c r="K19" s="186"/>
      <c r="L19" s="186"/>
      <c r="M19" s="186"/>
      <c r="N19" s="186"/>
      <c r="O19" s="254"/>
      <c r="P19" s="186"/>
      <c r="Q19" s="186"/>
      <c r="R19" s="186"/>
      <c r="S19" s="186"/>
      <c r="T19" s="186"/>
      <c r="U19" s="254"/>
      <c r="V19" s="254"/>
      <c r="W19" s="186"/>
      <c r="X19" s="186"/>
      <c r="Y19" s="186"/>
      <c r="Z19" s="62"/>
    </row>
    <row r="20" spans="1:40" ht="150" customHeight="1">
      <c r="A20" s="62"/>
      <c r="B20" s="110" t="str">
        <f>IF(ISBLANK(J20)=FALSE,"LT-"&amp;UPPER(LEFT(J20,3))&amp;"1","")</f>
        <v/>
      </c>
      <c r="C20" s="753" t="str" cm="1">
        <f t="array" ref="C20">_xlfn.IFS(B20="","",INDEX(nz_cov_op,MATCH(B20,nz_cov_back_id,0))="Separation","To generate target language please separate target covering emissions beyond minimum boundary",B20&lt;&gt;"",info_company_name&amp;" commits to "&amp;IF(K20="Maintenance","maintain at least "&amp;TEXT(L20,IF(ISNUMBER(SEARCH(",", L20)), "0,00%", "0.00%"))&amp;" "&amp;IF(J20="Absolute","absolute ","")&amp;INDEX(nz_cov_text,MATCH(B20,nz_cov_back_id,0))&amp;IF(INDEX(nz_cov_op,MATCH(B20,nz_cov_back_id,0))&lt;&gt;""," scope 3 GHG emissions from "&amp;INDEX(nz_cov_op,MATCH(B20,nz_cov_back_id,0))&amp;" beyond minimum boundary ","")&amp;"reductions"&amp;IF(J20="Intensity"," per "&amp;P20,"")&amp;" by "&amp;IF(ghg_year_type="Fiscal","FY","")&amp;O20&amp;" from a "&amp;IF(ghg_year_type="Fiscal","FY","")&amp;M20&amp;" base year.","reduce "&amp;IF(J20="Absolute","absolute ","")&amp;INDEX(nz_cov_text,MATCH(B20,nz_cov_back_id,0))&amp;IF(INDEX(nz_cov_op,MATCH(B20,nz_cov_back_id,0))&lt;&gt;""," scope 3 GHG emissions from "&amp;INDEX(nz_cov_op,MATCH(B20,nz_cov_back_id,0))&amp;" beyond minimum boundary ","")&amp;TEXT(L20,IF(ISNUMBER(SEARCH(",", L20)), "0,00%", "0.00%"))&amp;IF(J20="Intensity"," per "&amp;P20,"")&amp;" by "&amp;IF(ghg_year_type="Fiscal","FY","")&amp;O20&amp;" from a "&amp;IF(ghg_year_type="Fiscal","FY","")&amp;M20&amp;" base year.")&amp;INDEX(nz_cov_bio_f,MATCH(B20,nz_cov_back_id,0)))</f>
        <v/>
      </c>
      <c r="D20" s="754"/>
      <c r="E20" s="755"/>
      <c r="F20" s="245"/>
      <c r="G20" s="744"/>
      <c r="H20" s="744"/>
      <c r="I20" s="744"/>
      <c r="J20" s="254"/>
      <c r="K20" s="254"/>
      <c r="L20" s="255"/>
      <c r="M20" s="254"/>
      <c r="N20" s="254"/>
      <c r="O20" s="254"/>
      <c r="P20" s="256"/>
      <c r="Q20" s="256"/>
      <c r="R20" s="256"/>
      <c r="S20" s="254"/>
      <c r="T20" s="254"/>
      <c r="U20" s="254"/>
      <c r="V20" s="254"/>
      <c r="W20" s="254"/>
      <c r="X20" s="257" t="s">
        <v>475</v>
      </c>
      <c r="Y20" s="258"/>
      <c r="Z20" s="62"/>
      <c r="AE20" s="129"/>
      <c r="AN20" s="280"/>
    </row>
    <row r="21" spans="1:40" ht="150" customHeight="1">
      <c r="A21" s="62"/>
      <c r="B21" s="110" t="str">
        <f>IF(ISBLANK(J21)=FALSE,"LT-"&amp;UPPER(LEFT(J21,3))&amp;COUNTIF(J$20:J21,J21),"")</f>
        <v/>
      </c>
      <c r="C21" s="753" t="str" cm="1">
        <f t="array" ref="C21">_xlfn.IFS(B21="","",INDEX(nz_cov_op,MATCH(B21,nz_cov_back_id,0))="Separation","To generate target language please separate target covering emissions beyond minimum boundary",B21&lt;&gt;"",info_company_name&amp;" commits to "&amp;IF(K21="Maintenance","maintain at least "&amp;TEXT(L21,IF(ISNUMBER(SEARCH(",", L21)), "0,00%", "0.00%"))&amp;" "&amp;IF(J21="Absolute","absolute ","")&amp;INDEX(nz_cov_text,MATCH(B21,nz_cov_back_id,0))&amp;IF(INDEX(nz_cov_op,MATCH(B21,nz_cov_back_id,0))&lt;&gt;""," scope 3 GHG emissions from "&amp;INDEX(nz_cov_op,MATCH(B21,nz_cov_back_id,0))&amp;" beyond minimum boundary ","")&amp;"reductions"&amp;IF(J21="Intensity"," per "&amp;P21,"")&amp;" by "&amp;IF(ghg_year_type="Fiscal","FY","")&amp;O21&amp;" from a "&amp;IF(ghg_year_type="Fiscal","FY","")&amp;M21&amp;" base year.","reduce "&amp;IF(J21="Absolute","absolute ","")&amp;INDEX(nz_cov_text,MATCH(B21,nz_cov_back_id,0))&amp;IF(INDEX(nz_cov_op,MATCH(B21,nz_cov_back_id,0))&lt;&gt;""," scope 3 GHG emissions from "&amp;INDEX(nz_cov_op,MATCH(B21,nz_cov_back_id,0))&amp;" beyond minimum boundary ","")&amp;TEXT(L21,IF(ISNUMBER(SEARCH(",", L21)), "0,00%", "0.00%"))&amp;IF(J21="Intensity"," per "&amp;P21,"")&amp;" by "&amp;IF(ghg_year_type="Fiscal","FY","")&amp;O21&amp;" from a "&amp;IF(ghg_year_type="Fiscal","FY","")&amp;M21&amp;" base year.")&amp;INDEX(nz_cov_bio_f,MATCH(B21,nz_cov_back_id,0)))</f>
        <v/>
      </c>
      <c r="D21" s="754"/>
      <c r="E21" s="755"/>
      <c r="F21" s="245"/>
      <c r="G21" s="744"/>
      <c r="H21" s="744"/>
      <c r="I21" s="744"/>
      <c r="J21" s="254"/>
      <c r="K21" s="254"/>
      <c r="L21" s="259"/>
      <c r="M21" s="254"/>
      <c r="N21" s="254"/>
      <c r="O21" s="254"/>
      <c r="P21" s="256"/>
      <c r="Q21" s="256"/>
      <c r="R21" s="256"/>
      <c r="S21" s="254"/>
      <c r="T21" s="254"/>
      <c r="U21" s="254"/>
      <c r="V21" s="254"/>
      <c r="W21" s="254"/>
      <c r="X21" s="258"/>
      <c r="Y21" s="258"/>
      <c r="Z21" s="62"/>
      <c r="AE21" s="129"/>
      <c r="AN21" s="281"/>
    </row>
    <row r="22" spans="1:40" ht="150" customHeight="1">
      <c r="A22" s="62"/>
      <c r="B22" s="110" t="str">
        <f>IF(ISBLANK(J22)=FALSE,"LT-"&amp;UPPER(LEFT(J22,3))&amp;COUNTIF(J$20:J22,J22),"")</f>
        <v/>
      </c>
      <c r="C22" s="753" t="str" cm="1">
        <f t="array" ref="C22">_xlfn.IFS(B22="","",INDEX(nz_cov_op,MATCH(B22,nz_cov_back_id,0))="Separation","To generate target language please separate target covering emissions beyond minimum boundary",B22&lt;&gt;"",info_company_name&amp;" commits to "&amp;IF(K22="Maintenance","maintain at least "&amp;TEXT(L22,IF(ISNUMBER(SEARCH(",", L22)), "0,00%", "0.00%"))&amp;" "&amp;IF(J22="Absolute","absolute ","")&amp;INDEX(nz_cov_text,MATCH(B22,nz_cov_back_id,0))&amp;IF(INDEX(nz_cov_op,MATCH(B22,nz_cov_back_id,0))&lt;&gt;""," scope 3 GHG emissions from "&amp;INDEX(nz_cov_op,MATCH(B22,nz_cov_back_id,0))&amp;" beyond minimum boundary ","")&amp;"reductions"&amp;IF(J22="Intensity"," per "&amp;P22,"")&amp;" by "&amp;IF(ghg_year_type="Fiscal","FY","")&amp;O22&amp;" from a "&amp;IF(ghg_year_type="Fiscal","FY","")&amp;M22&amp;" base year.","reduce "&amp;IF(J22="Absolute","absolute ","")&amp;INDEX(nz_cov_text,MATCH(B22,nz_cov_back_id,0))&amp;IF(INDEX(nz_cov_op,MATCH(B22,nz_cov_back_id,0))&lt;&gt;""," scope 3 GHG emissions from "&amp;INDEX(nz_cov_op,MATCH(B22,nz_cov_back_id,0))&amp;" beyond minimum boundary ","")&amp;TEXT(L22,IF(ISNUMBER(SEARCH(",", L22)), "0,00%", "0.00%"))&amp;IF(J22="Intensity"," per "&amp;P22,"")&amp;" by "&amp;IF(ghg_year_type="Fiscal","FY","")&amp;O22&amp;" from a "&amp;IF(ghg_year_type="Fiscal","FY","")&amp;M22&amp;" base year.")&amp;INDEX(nz_cov_bio_f,MATCH(B22,nz_cov_back_id,0)))</f>
        <v/>
      </c>
      <c r="D22" s="754"/>
      <c r="E22" s="755"/>
      <c r="F22" s="245"/>
      <c r="G22" s="744"/>
      <c r="H22" s="744"/>
      <c r="I22" s="744"/>
      <c r="J22" s="254"/>
      <c r="K22" s="254"/>
      <c r="L22" s="259"/>
      <c r="M22" s="254"/>
      <c r="N22" s="254"/>
      <c r="O22" s="254"/>
      <c r="P22" s="256"/>
      <c r="Q22" s="256"/>
      <c r="R22" s="256"/>
      <c r="S22" s="254"/>
      <c r="T22" s="254"/>
      <c r="U22" s="254"/>
      <c r="V22" s="254"/>
      <c r="W22" s="254"/>
      <c r="X22" s="258"/>
      <c r="Y22" s="258"/>
      <c r="Z22" s="62"/>
      <c r="AE22" s="129"/>
    </row>
    <row r="23" spans="1:40" ht="150" customHeight="1">
      <c r="A23" s="62"/>
      <c r="B23" s="110" t="str">
        <f>IF(ISBLANK(J23)=FALSE,"LT-"&amp;UPPER(LEFT(J23,3))&amp;COUNTIF(J$20:J23,J23),"")</f>
        <v/>
      </c>
      <c r="C23" s="753" t="str" cm="1">
        <f t="array" ref="C23">_xlfn.IFS(B23="","",INDEX(nz_cov_op,MATCH(B23,nz_cov_back_id,0))="Separation","To generate target language please separate target covering emissions beyond minimum boundary",B23&lt;&gt;"",info_company_name&amp;" commits to "&amp;IF(K23="Maintenance","maintain at least "&amp;TEXT(L23,IF(ISNUMBER(SEARCH(",", L23)), "0,00%", "0.00%"))&amp;" "&amp;IF(J23="Absolute","absolute ","")&amp;INDEX(nz_cov_text,MATCH(B23,nz_cov_back_id,0))&amp;IF(INDEX(nz_cov_op,MATCH(B23,nz_cov_back_id,0))&lt;&gt;""," scope 3 GHG emissions from "&amp;INDEX(nz_cov_op,MATCH(B23,nz_cov_back_id,0))&amp;" beyond minimum boundary ","")&amp;"reductions"&amp;IF(J23="Intensity"," per "&amp;P23,"")&amp;" by "&amp;IF(ghg_year_type="Fiscal","FY","")&amp;O23&amp;" from a "&amp;IF(ghg_year_type="Fiscal","FY","")&amp;M23&amp;" base year.","reduce "&amp;IF(J23="Absolute","absolute ","")&amp;INDEX(nz_cov_text,MATCH(B23,nz_cov_back_id,0))&amp;IF(INDEX(nz_cov_op,MATCH(B23,nz_cov_back_id,0))&lt;&gt;""," scope 3 GHG emissions from "&amp;INDEX(nz_cov_op,MATCH(B23,nz_cov_back_id,0))&amp;" beyond minimum boundary ","")&amp;TEXT(L23,IF(ISNUMBER(SEARCH(",", L23)), "0,00%", "0.00%"))&amp;IF(J23="Intensity"," per "&amp;P23,"")&amp;" by "&amp;IF(ghg_year_type="Fiscal","FY","")&amp;O23&amp;" from a "&amp;IF(ghg_year_type="Fiscal","FY","")&amp;M23&amp;" base year.")&amp;INDEX(nz_cov_bio_f,MATCH(B23,nz_cov_back_id,0)))</f>
        <v/>
      </c>
      <c r="D23" s="754"/>
      <c r="E23" s="755"/>
      <c r="F23" s="245"/>
      <c r="G23" s="744"/>
      <c r="H23" s="744"/>
      <c r="I23" s="744"/>
      <c r="J23" s="254"/>
      <c r="K23" s="254"/>
      <c r="L23" s="259"/>
      <c r="M23" s="254"/>
      <c r="N23" s="254"/>
      <c r="O23" s="254"/>
      <c r="P23" s="256"/>
      <c r="Q23" s="256"/>
      <c r="R23" s="256"/>
      <c r="S23" s="254"/>
      <c r="T23" s="254"/>
      <c r="U23" s="254"/>
      <c r="V23" s="254"/>
      <c r="W23" s="254"/>
      <c r="X23" s="258"/>
      <c r="Y23" s="258"/>
      <c r="Z23" s="62"/>
      <c r="AE23" s="129"/>
    </row>
    <row r="24" spans="1:40" ht="150" customHeight="1">
      <c r="A24" s="62"/>
      <c r="B24" s="110" t="str">
        <f>IF(ISBLANK(J24)=FALSE,"LT-"&amp;UPPER(LEFT(J24,3))&amp;COUNTIF(J$20:J24,J24),"")</f>
        <v/>
      </c>
      <c r="C24" s="753" t="str" cm="1">
        <f t="array" ref="C24">_xlfn.IFS(B24="","",INDEX(nz_cov_op,MATCH(B24,nz_cov_back_id,0))="Separation","To generate target language please separate target covering emissions beyond minimum boundary",B24&lt;&gt;"",info_company_name&amp;" commits to "&amp;IF(K24="Maintenance","maintain at least "&amp;TEXT(L24,IF(ISNUMBER(SEARCH(",", L24)), "0,00%", "0.00%"))&amp;" "&amp;IF(J24="Absolute","absolute ","")&amp;INDEX(nz_cov_text,MATCH(B24,nz_cov_back_id,0))&amp;IF(INDEX(nz_cov_op,MATCH(B24,nz_cov_back_id,0))&lt;&gt;""," scope 3 GHG emissions from "&amp;INDEX(nz_cov_op,MATCH(B24,nz_cov_back_id,0))&amp;" beyond minimum boundary ","")&amp;"reductions"&amp;IF(J24="Intensity"," per "&amp;P24,"")&amp;" by "&amp;IF(ghg_year_type="Fiscal","FY","")&amp;O24&amp;" from a "&amp;IF(ghg_year_type="Fiscal","FY","")&amp;M24&amp;" base year.","reduce "&amp;IF(J24="Absolute","absolute ","")&amp;INDEX(nz_cov_text,MATCH(B24,nz_cov_back_id,0))&amp;IF(INDEX(nz_cov_op,MATCH(B24,nz_cov_back_id,0))&lt;&gt;""," scope 3 GHG emissions from "&amp;INDEX(nz_cov_op,MATCH(B24,nz_cov_back_id,0))&amp;" beyond minimum boundary ","")&amp;TEXT(L24,IF(ISNUMBER(SEARCH(",", L24)), "0,00%", "0.00%"))&amp;IF(J24="Intensity"," per "&amp;P24,"")&amp;" by "&amp;IF(ghg_year_type="Fiscal","FY","")&amp;O24&amp;" from a "&amp;IF(ghg_year_type="Fiscal","FY","")&amp;M24&amp;" base year.")&amp;INDEX(nz_cov_bio_f,MATCH(B24,nz_cov_back_id,0)))</f>
        <v/>
      </c>
      <c r="D24" s="754"/>
      <c r="E24" s="755"/>
      <c r="F24" s="245"/>
      <c r="G24" s="744"/>
      <c r="H24" s="744"/>
      <c r="I24" s="744"/>
      <c r="J24" s="254"/>
      <c r="K24" s="254"/>
      <c r="L24" s="259"/>
      <c r="M24" s="254"/>
      <c r="N24" s="254"/>
      <c r="O24" s="254"/>
      <c r="P24" s="256"/>
      <c r="Q24" s="256"/>
      <c r="R24" s="256"/>
      <c r="S24" s="254"/>
      <c r="T24" s="254"/>
      <c r="U24" s="254"/>
      <c r="V24" s="254"/>
      <c r="W24" s="254"/>
      <c r="X24" s="258"/>
      <c r="Y24" s="258"/>
      <c r="Z24" s="62"/>
    </row>
    <row r="25" spans="1:40" ht="150" customHeight="1">
      <c r="A25" s="62"/>
      <c r="B25" s="110" t="str">
        <f>IF(ISBLANK(J25)=FALSE,"LT-"&amp;UPPER(LEFT(J25,3))&amp;COUNTIF(J$20:J25,J25),"")</f>
        <v/>
      </c>
      <c r="C25" s="753" t="str" cm="1">
        <f t="array" ref="C25">_xlfn.IFS(B25="","",INDEX(nz_cov_op,MATCH(B25,nz_cov_back_id,0))="Separation","To generate target language please separate target covering emissions beyond minimum boundary",B25&lt;&gt;"",info_company_name&amp;" commits to "&amp;IF(K25="Maintenance","maintain at least "&amp;TEXT(L25,IF(ISNUMBER(SEARCH(",", L25)), "0,00%", "0.00%"))&amp;" "&amp;IF(J25="Absolute","absolute ","")&amp;INDEX(nz_cov_text,MATCH(B25,nz_cov_back_id,0))&amp;IF(INDEX(nz_cov_op,MATCH(B25,nz_cov_back_id,0))&lt;&gt;""," scope 3 GHG emissions from "&amp;INDEX(nz_cov_op,MATCH(B25,nz_cov_back_id,0))&amp;" beyond minimum boundary ","")&amp;"reductions"&amp;IF(J25="Intensity"," per "&amp;P25,"")&amp;" by "&amp;IF(ghg_year_type="Fiscal","FY","")&amp;O25&amp;" from a "&amp;IF(ghg_year_type="Fiscal","FY","")&amp;M25&amp;" base year.","reduce "&amp;IF(J25="Absolute","absolute ","")&amp;INDEX(nz_cov_text,MATCH(B25,nz_cov_back_id,0))&amp;IF(INDEX(nz_cov_op,MATCH(B25,nz_cov_back_id,0))&lt;&gt;""," scope 3 GHG emissions from "&amp;INDEX(nz_cov_op,MATCH(B25,nz_cov_back_id,0))&amp;" beyond minimum boundary ","")&amp;TEXT(L25,IF(ISNUMBER(SEARCH(",", L25)), "0,00%", "0.00%"))&amp;IF(J25="Intensity"," per "&amp;P25,"")&amp;" by "&amp;IF(ghg_year_type="Fiscal","FY","")&amp;O25&amp;" from a "&amp;IF(ghg_year_type="Fiscal","FY","")&amp;M25&amp;" base year.")&amp;INDEX(nz_cov_bio_f,MATCH(B25,nz_cov_back_id,0)))</f>
        <v/>
      </c>
      <c r="D25" s="754"/>
      <c r="E25" s="755"/>
      <c r="F25" s="245"/>
      <c r="G25" s="744"/>
      <c r="H25" s="744"/>
      <c r="I25" s="744"/>
      <c r="J25" s="254"/>
      <c r="K25" s="254"/>
      <c r="L25" s="259"/>
      <c r="M25" s="254"/>
      <c r="N25" s="254"/>
      <c r="O25" s="254"/>
      <c r="P25" s="256"/>
      <c r="Q25" s="256"/>
      <c r="R25" s="256"/>
      <c r="S25" s="254"/>
      <c r="T25" s="254"/>
      <c r="U25" s="254"/>
      <c r="V25" s="254"/>
      <c r="W25" s="254"/>
      <c r="X25" s="258"/>
      <c r="Y25" s="258"/>
      <c r="Z25" s="62"/>
    </row>
    <row r="26" spans="1:40" ht="15" customHeight="1">
      <c r="A26" s="62"/>
      <c r="B26" s="110" t="str">
        <f>IF(ISBLANK(J26)=FALSE,"LT-"&amp;UPPER(LEFT(J26,3))&amp;COUNTIF(J$20:J26,J26),"")</f>
        <v/>
      </c>
      <c r="C26" s="753" t="str" cm="1">
        <f t="array" ref="C26">_xlfn.IFS(B26="","",INDEX(nz_cov_op,MATCH(B26,nz_cov_back_id,0))="Separation","To generate target language please separate target covering emissions beyond minimum boundary",B26&lt;&gt;"",info_company_name&amp;" commits to "&amp;IF(K26="Maintenance","maintain at least "&amp;TEXT(L26,IF(ISNUMBER(SEARCH(",", L26)), "0,00%", "0.00%"))&amp;" "&amp;IF(J26="Absolute","absolute ","")&amp;INDEX(nz_cov_text,MATCH(B26,nz_cov_back_id,0))&amp;IF(INDEX(nz_cov_op,MATCH(B26,nz_cov_back_id,0))&lt;&gt;""," scope 3 GHG emissions from "&amp;INDEX(nz_cov_op,MATCH(B26,nz_cov_back_id,0))&amp;" beyond minimum boundary ","")&amp;"reductions"&amp;IF(J26="Intensity"," per "&amp;P26,"")&amp;" by "&amp;IF(ghg_year_type="Fiscal","FY","")&amp;O26&amp;" from a "&amp;IF(ghg_year_type="Fiscal","FY","")&amp;M26&amp;" base year.","reduce "&amp;IF(J26="Absolute","absolute ","")&amp;INDEX(nz_cov_text,MATCH(B26,nz_cov_back_id,0))&amp;IF(INDEX(nz_cov_op,MATCH(B26,nz_cov_back_id,0))&lt;&gt;""," scope 3 GHG emissions from "&amp;INDEX(nz_cov_op,MATCH(B26,nz_cov_back_id,0))&amp;" beyond minimum boundary ","")&amp;TEXT(L26,IF(ISNUMBER(SEARCH(",", L26)), "0,00%", "0.00%"))&amp;IF(J26="Intensity"," per "&amp;P26,"")&amp;" by "&amp;IF(ghg_year_type="Fiscal","FY","")&amp;O26&amp;" from a "&amp;IF(ghg_year_type="Fiscal","FY","")&amp;M26&amp;" base year.")&amp;INDEX(nz_cov_bio_f,MATCH(B26,nz_cov_back_id,0)))</f>
        <v/>
      </c>
      <c r="D26" s="754"/>
      <c r="E26" s="755"/>
      <c r="F26" s="245"/>
      <c r="G26" s="744"/>
      <c r="H26" s="744"/>
      <c r="I26" s="744"/>
      <c r="J26" s="254"/>
      <c r="K26" s="254"/>
      <c r="L26" s="259"/>
      <c r="M26" s="254"/>
      <c r="N26" s="254"/>
      <c r="O26" s="254"/>
      <c r="P26" s="256"/>
      <c r="Q26" s="256"/>
      <c r="R26" s="256"/>
      <c r="S26" s="254"/>
      <c r="T26" s="254"/>
      <c r="U26" s="254"/>
      <c r="V26" s="254"/>
      <c r="W26" s="254"/>
      <c r="X26" s="258"/>
      <c r="Y26" s="258"/>
      <c r="Z26" s="62"/>
    </row>
    <row r="27" spans="1:40" ht="15" customHeight="1">
      <c r="A27" s="62"/>
      <c r="B27" s="110" t="str">
        <f>IF(ISBLANK(J27)=FALSE,"LT-"&amp;UPPER(LEFT(J27,3))&amp;COUNTIF(J$20:J27,J27),"")</f>
        <v/>
      </c>
      <c r="C27" s="753" t="str" cm="1">
        <f t="array" ref="C27">_xlfn.IFS(B27="","",INDEX(nz_cov_op,MATCH(B27,nz_cov_back_id,0))="Separation","To generate target language please separate target covering emissions beyond minimum boundary",B27&lt;&gt;"",info_company_name&amp;" commits to "&amp;IF(K27="Maintenance","maintain at least "&amp;TEXT(L27,IF(ISNUMBER(SEARCH(",", L27)), "0,00%", "0.00%"))&amp;" "&amp;IF(J27="Absolute","absolute ","")&amp;INDEX(nz_cov_text,MATCH(B27,nz_cov_back_id,0))&amp;IF(INDEX(nz_cov_op,MATCH(B27,nz_cov_back_id,0))&lt;&gt;""," scope 3 GHG emissions from "&amp;INDEX(nz_cov_op,MATCH(B27,nz_cov_back_id,0))&amp;" beyond minimum boundary ","")&amp;"reductions"&amp;IF(J27="Intensity"," per "&amp;P27,"")&amp;" by "&amp;IF(ghg_year_type="Fiscal","FY","")&amp;O27&amp;" from a "&amp;IF(ghg_year_type="Fiscal","FY","")&amp;M27&amp;" base year.","reduce "&amp;IF(J27="Absolute","absolute ","")&amp;INDEX(nz_cov_text,MATCH(B27,nz_cov_back_id,0))&amp;IF(INDEX(nz_cov_op,MATCH(B27,nz_cov_back_id,0))&lt;&gt;""," scope 3 GHG emissions from "&amp;INDEX(nz_cov_op,MATCH(B27,nz_cov_back_id,0))&amp;" beyond minimum boundary ","")&amp;TEXT(L27,IF(ISNUMBER(SEARCH(",", L27)), "0,00%", "0.00%"))&amp;IF(J27="Intensity"," per "&amp;P27,"")&amp;" by "&amp;IF(ghg_year_type="Fiscal","FY","")&amp;O27&amp;" from a "&amp;IF(ghg_year_type="Fiscal","FY","")&amp;M27&amp;" base year.")&amp;INDEX(nz_cov_bio_f,MATCH(B27,nz_cov_back_id,0)))</f>
        <v/>
      </c>
      <c r="D27" s="754"/>
      <c r="E27" s="755"/>
      <c r="F27" s="245"/>
      <c r="G27" s="744"/>
      <c r="H27" s="744"/>
      <c r="I27" s="744"/>
      <c r="J27" s="254"/>
      <c r="K27" s="254"/>
      <c r="L27" s="259"/>
      <c r="M27" s="254"/>
      <c r="N27" s="254"/>
      <c r="O27" s="254"/>
      <c r="P27" s="256"/>
      <c r="Q27" s="256"/>
      <c r="R27" s="256"/>
      <c r="S27" s="254"/>
      <c r="T27" s="254"/>
      <c r="U27" s="254"/>
      <c r="V27" s="254"/>
      <c r="W27" s="254"/>
      <c r="X27" s="258"/>
      <c r="Y27" s="258"/>
      <c r="Z27" s="62"/>
    </row>
    <row r="28" spans="1:40" ht="15" customHeight="1">
      <c r="A28" s="62"/>
      <c r="B28" s="110" t="str">
        <f>IF(ISBLANK(J28)=FALSE,"LT-"&amp;UPPER(LEFT(J28,3))&amp;COUNTIF(J$20:J28,J28),"")</f>
        <v/>
      </c>
      <c r="C28" s="753" t="str" cm="1">
        <f t="array" ref="C28">_xlfn.IFS(B28="","",INDEX(nz_cov_op,MATCH(B28,nz_cov_back_id,0))="Separation","To generate target language please separate target covering emissions beyond minimum boundary",B28&lt;&gt;"",info_company_name&amp;" commits to "&amp;IF(K28="Maintenance","maintain at least "&amp;TEXT(L28,IF(ISNUMBER(SEARCH(",", L28)), "0,00%", "0.00%"))&amp;" "&amp;IF(J28="Absolute","absolute ","")&amp;INDEX(nz_cov_text,MATCH(B28,nz_cov_back_id,0))&amp;IF(INDEX(nz_cov_op,MATCH(B28,nz_cov_back_id,0))&lt;&gt;""," scope 3 GHG emissions from "&amp;INDEX(nz_cov_op,MATCH(B28,nz_cov_back_id,0))&amp;" beyond minimum boundary ","")&amp;"reductions"&amp;IF(J28="Intensity"," per "&amp;P28,"")&amp;" by "&amp;IF(ghg_year_type="Fiscal","FY","")&amp;O28&amp;" from a "&amp;IF(ghg_year_type="Fiscal","FY","")&amp;M28&amp;" base year.","reduce "&amp;IF(J28="Absolute","absolute ","")&amp;INDEX(nz_cov_text,MATCH(B28,nz_cov_back_id,0))&amp;IF(INDEX(nz_cov_op,MATCH(B28,nz_cov_back_id,0))&lt;&gt;""," scope 3 GHG emissions from "&amp;INDEX(nz_cov_op,MATCH(B28,nz_cov_back_id,0))&amp;" beyond minimum boundary ","")&amp;TEXT(L28,IF(ISNUMBER(SEARCH(",", L28)), "0,00%", "0.00%"))&amp;IF(J28="Intensity"," per "&amp;P28,"")&amp;" by "&amp;IF(ghg_year_type="Fiscal","FY","")&amp;O28&amp;" from a "&amp;IF(ghg_year_type="Fiscal","FY","")&amp;M28&amp;" base year.")&amp;INDEX(nz_cov_bio_f,MATCH(B28,nz_cov_back_id,0)))</f>
        <v/>
      </c>
      <c r="D28" s="754"/>
      <c r="E28" s="755"/>
      <c r="F28" s="245"/>
      <c r="G28" s="744"/>
      <c r="H28" s="744"/>
      <c r="I28" s="744"/>
      <c r="J28" s="254"/>
      <c r="K28" s="254"/>
      <c r="L28" s="259"/>
      <c r="M28" s="254"/>
      <c r="N28" s="254"/>
      <c r="O28" s="254"/>
      <c r="P28" s="256"/>
      <c r="Q28" s="256"/>
      <c r="R28" s="256"/>
      <c r="S28" s="254"/>
      <c r="T28" s="254"/>
      <c r="U28" s="254"/>
      <c r="V28" s="254"/>
      <c r="W28" s="254"/>
      <c r="X28" s="258"/>
      <c r="Y28" s="258"/>
      <c r="Z28" s="62"/>
    </row>
    <row r="29" spans="1:40" ht="15" customHeight="1">
      <c r="A29" s="62"/>
      <c r="B29" s="110" t="str">
        <f>IF(ISBLANK(J29)=FALSE,"LT-"&amp;UPPER(LEFT(J29,3))&amp;COUNTIF(J$20:J29,J29),"")</f>
        <v/>
      </c>
      <c r="C29" s="753" t="str" cm="1">
        <f t="array" ref="C29">_xlfn.IFS(B29="","",INDEX(nz_cov_op,MATCH(B29,nz_cov_back_id,0))="Separation","To generate target language please separate target covering emissions beyond minimum boundary",B29&lt;&gt;"",info_company_name&amp;" commits to "&amp;IF(K29="Maintenance","maintain at least "&amp;TEXT(L29,IF(ISNUMBER(SEARCH(",", L29)), "0,00%", "0.00%"))&amp;" "&amp;IF(J29="Absolute","absolute ","")&amp;INDEX(nz_cov_text,MATCH(B29,nz_cov_back_id,0))&amp;IF(INDEX(nz_cov_op,MATCH(B29,nz_cov_back_id,0))&lt;&gt;""," scope 3 GHG emissions from "&amp;INDEX(nz_cov_op,MATCH(B29,nz_cov_back_id,0))&amp;" beyond minimum boundary ","")&amp;"reductions"&amp;IF(J29="Intensity"," per "&amp;P29,"")&amp;" by "&amp;IF(ghg_year_type="Fiscal","FY","")&amp;O29&amp;" from a "&amp;IF(ghg_year_type="Fiscal","FY","")&amp;M29&amp;" base year.","reduce "&amp;IF(J29="Absolute","absolute ","")&amp;INDEX(nz_cov_text,MATCH(B29,nz_cov_back_id,0))&amp;IF(INDEX(nz_cov_op,MATCH(B29,nz_cov_back_id,0))&lt;&gt;""," scope 3 GHG emissions from "&amp;INDEX(nz_cov_op,MATCH(B29,nz_cov_back_id,0))&amp;" beyond minimum boundary ","")&amp;TEXT(L29,IF(ISNUMBER(SEARCH(",", L29)), "0,00%", "0.00%"))&amp;IF(J29="Intensity"," per "&amp;P29,"")&amp;" by "&amp;IF(ghg_year_type="Fiscal","FY","")&amp;O29&amp;" from a "&amp;IF(ghg_year_type="Fiscal","FY","")&amp;M29&amp;" base year.")&amp;INDEX(nz_cov_bio_f,MATCH(B29,nz_cov_back_id,0)))</f>
        <v/>
      </c>
      <c r="D29" s="754"/>
      <c r="E29" s="755"/>
      <c r="F29" s="245"/>
      <c r="G29" s="744"/>
      <c r="H29" s="744"/>
      <c r="I29" s="744"/>
      <c r="J29" s="254"/>
      <c r="K29" s="254"/>
      <c r="L29" s="259"/>
      <c r="M29" s="254"/>
      <c r="N29" s="254"/>
      <c r="O29" s="254"/>
      <c r="P29" s="256"/>
      <c r="Q29" s="256"/>
      <c r="R29" s="256"/>
      <c r="S29" s="254"/>
      <c r="T29" s="254"/>
      <c r="U29" s="254"/>
      <c r="V29" s="254"/>
      <c r="W29" s="254"/>
      <c r="X29" s="258"/>
      <c r="Y29" s="258"/>
      <c r="Z29" s="62"/>
    </row>
    <row r="30" spans="1:40" ht="15" customHeight="1">
      <c r="A30" s="62"/>
      <c r="B30" s="110" t="str">
        <f>IF(ISBLANK(J30)=FALSE,"LT-"&amp;UPPER(LEFT(J30,3))&amp;COUNTIF(J$20:J30,J30),"")</f>
        <v/>
      </c>
      <c r="C30" s="753" t="str" cm="1">
        <f t="array" ref="C30">_xlfn.IFS(B30="","",INDEX(nz_cov_op,MATCH(B30,nz_cov_back_id,0))="Separation","To generate target language please separate target covering emissions beyond minimum boundary",B30&lt;&gt;"",info_company_name&amp;" commits to "&amp;IF(K30="Maintenance","maintain at least "&amp;TEXT(L30,IF(ISNUMBER(SEARCH(",", L30)), "0,00%", "0.00%"))&amp;" "&amp;IF(J30="Absolute","absolute ","")&amp;INDEX(nz_cov_text,MATCH(B30,nz_cov_back_id,0))&amp;IF(INDEX(nz_cov_op,MATCH(B30,nz_cov_back_id,0))&lt;&gt;""," scope 3 GHG emissions from "&amp;INDEX(nz_cov_op,MATCH(B30,nz_cov_back_id,0))&amp;" beyond minimum boundary ","")&amp;"reductions"&amp;IF(J30="Intensity"," per "&amp;P30,"")&amp;" by "&amp;IF(ghg_year_type="Fiscal","FY","")&amp;O30&amp;" from a "&amp;IF(ghg_year_type="Fiscal","FY","")&amp;M30&amp;" base year.","reduce "&amp;IF(J30="Absolute","absolute ","")&amp;INDEX(nz_cov_text,MATCH(B30,nz_cov_back_id,0))&amp;IF(INDEX(nz_cov_op,MATCH(B30,nz_cov_back_id,0))&lt;&gt;""," scope 3 GHG emissions from "&amp;INDEX(nz_cov_op,MATCH(B30,nz_cov_back_id,0))&amp;" beyond minimum boundary ","")&amp;TEXT(L30,IF(ISNUMBER(SEARCH(",", L30)), "0,00%", "0.00%"))&amp;IF(J30="Intensity"," per "&amp;P30,"")&amp;" by "&amp;IF(ghg_year_type="Fiscal","FY","")&amp;O30&amp;" from a "&amp;IF(ghg_year_type="Fiscal","FY","")&amp;M30&amp;" base year.")&amp;INDEX(nz_cov_bio_f,MATCH(B30,nz_cov_back_id,0)))</f>
        <v/>
      </c>
      <c r="D30" s="754"/>
      <c r="E30" s="755"/>
      <c r="F30" s="245"/>
      <c r="G30" s="744"/>
      <c r="H30" s="744"/>
      <c r="I30" s="744"/>
      <c r="J30" s="254"/>
      <c r="K30" s="254"/>
      <c r="L30" s="259"/>
      <c r="M30" s="254"/>
      <c r="N30" s="254"/>
      <c r="O30" s="254"/>
      <c r="P30" s="256"/>
      <c r="Q30" s="256"/>
      <c r="R30" s="256"/>
      <c r="S30" s="254"/>
      <c r="T30" s="254"/>
      <c r="U30" s="254"/>
      <c r="V30" s="254"/>
      <c r="W30" s="254"/>
      <c r="X30" s="258"/>
      <c r="Y30" s="258"/>
      <c r="Z30" s="62"/>
    </row>
    <row r="31" spans="1:40" ht="15" customHeight="1">
      <c r="A31" s="62"/>
      <c r="B31" s="110" t="str">
        <f>IF(ISBLANK(J31)=FALSE,"LT-"&amp;UPPER(LEFT(J31,3))&amp;COUNTIF(J$20:J31,J31),"")</f>
        <v/>
      </c>
      <c r="C31" s="753" t="str" cm="1">
        <f t="array" ref="C31">_xlfn.IFS(B31="","",INDEX(nz_cov_op,MATCH(B31,nz_cov_back_id,0))="Separation","To generate target language please separate target covering emissions beyond minimum boundary",B31&lt;&gt;"",info_company_name&amp;" commits to "&amp;IF(K31="Maintenance","maintain at least "&amp;TEXT(L31,IF(ISNUMBER(SEARCH(",", L31)), "0,00%", "0.00%"))&amp;" "&amp;IF(J31="Absolute","absolute ","")&amp;INDEX(nz_cov_text,MATCH(B31,nz_cov_back_id,0))&amp;IF(INDEX(nz_cov_op,MATCH(B31,nz_cov_back_id,0))&lt;&gt;""," scope 3 GHG emissions from "&amp;INDEX(nz_cov_op,MATCH(B31,nz_cov_back_id,0))&amp;" beyond minimum boundary ","")&amp;"reductions"&amp;IF(J31="Intensity"," per "&amp;P31,"")&amp;" by "&amp;IF(ghg_year_type="Fiscal","FY","")&amp;O31&amp;" from a "&amp;IF(ghg_year_type="Fiscal","FY","")&amp;M31&amp;" base year.","reduce "&amp;IF(J31="Absolute","absolute ","")&amp;INDEX(nz_cov_text,MATCH(B31,nz_cov_back_id,0))&amp;IF(INDEX(nz_cov_op,MATCH(B31,nz_cov_back_id,0))&lt;&gt;""," scope 3 GHG emissions from "&amp;INDEX(nz_cov_op,MATCH(B31,nz_cov_back_id,0))&amp;" beyond minimum boundary ","")&amp;TEXT(L31,IF(ISNUMBER(SEARCH(",", L31)), "0,00%", "0.00%"))&amp;IF(J31="Intensity"," per "&amp;P31,"")&amp;" by "&amp;IF(ghg_year_type="Fiscal","FY","")&amp;O31&amp;" from a "&amp;IF(ghg_year_type="Fiscal","FY","")&amp;M31&amp;" base year.")&amp;INDEX(nz_cov_bio_f,MATCH(B31,nz_cov_back_id,0)))</f>
        <v/>
      </c>
      <c r="D31" s="754"/>
      <c r="E31" s="755"/>
      <c r="F31" s="245"/>
      <c r="G31" s="744"/>
      <c r="H31" s="744"/>
      <c r="I31" s="744"/>
      <c r="J31" s="254"/>
      <c r="K31" s="254"/>
      <c r="L31" s="259"/>
      <c r="M31" s="254"/>
      <c r="N31" s="254"/>
      <c r="O31" s="254"/>
      <c r="P31" s="256"/>
      <c r="Q31" s="256"/>
      <c r="R31" s="256"/>
      <c r="S31" s="254"/>
      <c r="T31" s="254"/>
      <c r="U31" s="254"/>
      <c r="V31" s="254"/>
      <c r="W31" s="254"/>
      <c r="X31" s="258"/>
      <c r="Y31" s="258"/>
      <c r="Z31" s="62"/>
    </row>
    <row r="32" spans="1:40" ht="15" customHeight="1">
      <c r="A32" s="62"/>
      <c r="B32" s="110" t="str">
        <f>IF(ISBLANK(J32)=FALSE,"LT-"&amp;UPPER(LEFT(J32,3))&amp;COUNTIF(J$20:J32,J32),"")</f>
        <v/>
      </c>
      <c r="C32" s="753" t="str" cm="1">
        <f t="array" ref="C32">_xlfn.IFS(B32="","",INDEX(nz_cov_op,MATCH(B32,nz_cov_back_id,0))="Separation","To generate target language please separate target covering emissions beyond minimum boundary",B32&lt;&gt;"",info_company_name&amp;" commits to "&amp;IF(K32="Maintenance","maintain at least "&amp;TEXT(L32,IF(ISNUMBER(SEARCH(",", L32)), "0,00%", "0.00%"))&amp;" "&amp;IF(J32="Absolute","absolute ","")&amp;INDEX(nz_cov_text,MATCH(B32,nz_cov_back_id,0))&amp;IF(INDEX(nz_cov_op,MATCH(B32,nz_cov_back_id,0))&lt;&gt;""," scope 3 GHG emissions from "&amp;INDEX(nz_cov_op,MATCH(B32,nz_cov_back_id,0))&amp;" beyond minimum boundary ","")&amp;"reductions"&amp;IF(J32="Intensity"," per "&amp;P32,"")&amp;" by "&amp;IF(ghg_year_type="Fiscal","FY","")&amp;O32&amp;" from a "&amp;IF(ghg_year_type="Fiscal","FY","")&amp;M32&amp;" base year.","reduce "&amp;IF(J32="Absolute","absolute ","")&amp;INDEX(nz_cov_text,MATCH(B32,nz_cov_back_id,0))&amp;IF(INDEX(nz_cov_op,MATCH(B32,nz_cov_back_id,0))&lt;&gt;""," scope 3 GHG emissions from "&amp;INDEX(nz_cov_op,MATCH(B32,nz_cov_back_id,0))&amp;" beyond minimum boundary ","")&amp;TEXT(L32,IF(ISNUMBER(SEARCH(",", L32)), "0,00%", "0.00%"))&amp;IF(J32="Intensity"," per "&amp;P32,"")&amp;" by "&amp;IF(ghg_year_type="Fiscal","FY","")&amp;O32&amp;" from a "&amp;IF(ghg_year_type="Fiscal","FY","")&amp;M32&amp;" base year.")&amp;INDEX(nz_cov_bio_f,MATCH(B32,nz_cov_back_id,0)))</f>
        <v/>
      </c>
      <c r="D32" s="754"/>
      <c r="E32" s="755"/>
      <c r="F32" s="245"/>
      <c r="G32" s="744"/>
      <c r="H32" s="744"/>
      <c r="I32" s="744"/>
      <c r="J32" s="254"/>
      <c r="K32" s="254"/>
      <c r="L32" s="259"/>
      <c r="M32" s="254"/>
      <c r="N32" s="254"/>
      <c r="O32" s="254"/>
      <c r="P32" s="256"/>
      <c r="Q32" s="256"/>
      <c r="R32" s="256"/>
      <c r="S32" s="254"/>
      <c r="T32" s="254"/>
      <c r="U32" s="254"/>
      <c r="V32" s="254"/>
      <c r="W32" s="254"/>
      <c r="X32" s="258"/>
      <c r="Y32" s="258"/>
      <c r="Z32" s="62"/>
    </row>
    <row r="33" spans="1:30" ht="15" customHeight="1">
      <c r="A33" s="62"/>
      <c r="B33" s="110" t="str">
        <f>IF(ISBLANK(J33)=FALSE,"LT-"&amp;UPPER(LEFT(J33,3))&amp;COUNTIF(J$20:J33,J33),"")</f>
        <v/>
      </c>
      <c r="C33" s="753" t="str" cm="1">
        <f t="array" ref="C33">_xlfn.IFS(B33="","",INDEX(nz_cov_op,MATCH(B33,nz_cov_back_id,0))="Separation","To generate target language please separate target covering emissions beyond minimum boundary",B33&lt;&gt;"",info_company_name&amp;" commits to "&amp;IF(K33="Maintenance","maintain at least "&amp;TEXT(L33,IF(ISNUMBER(SEARCH(",", L33)), "0,00%", "0.00%"))&amp;" "&amp;IF(J33="Absolute","absolute ","")&amp;INDEX(nz_cov_text,MATCH(B33,nz_cov_back_id,0))&amp;IF(INDEX(nz_cov_op,MATCH(B33,nz_cov_back_id,0))&lt;&gt;""," scope 3 GHG emissions from "&amp;INDEX(nz_cov_op,MATCH(B33,nz_cov_back_id,0))&amp;" beyond minimum boundary ","")&amp;"reductions"&amp;IF(J33="Intensity"," per "&amp;P33,"")&amp;" by "&amp;IF(ghg_year_type="Fiscal","FY","")&amp;O33&amp;" from a "&amp;IF(ghg_year_type="Fiscal","FY","")&amp;M33&amp;" base year.","reduce "&amp;IF(J33="Absolute","absolute ","")&amp;INDEX(nz_cov_text,MATCH(B33,nz_cov_back_id,0))&amp;IF(INDEX(nz_cov_op,MATCH(B33,nz_cov_back_id,0))&lt;&gt;""," scope 3 GHG emissions from "&amp;INDEX(nz_cov_op,MATCH(B33,nz_cov_back_id,0))&amp;" beyond minimum boundary ","")&amp;TEXT(L33,IF(ISNUMBER(SEARCH(",", L33)), "0,00%", "0.00%"))&amp;IF(J33="Intensity"," per "&amp;P33,"")&amp;" by "&amp;IF(ghg_year_type="Fiscal","FY","")&amp;O33&amp;" from a "&amp;IF(ghg_year_type="Fiscal","FY","")&amp;M33&amp;" base year.")&amp;INDEX(nz_cov_bio_f,MATCH(B33,nz_cov_back_id,0)))</f>
        <v/>
      </c>
      <c r="D33" s="754"/>
      <c r="E33" s="755"/>
      <c r="F33" s="245"/>
      <c r="G33" s="744"/>
      <c r="H33" s="744"/>
      <c r="I33" s="744"/>
      <c r="J33" s="254"/>
      <c r="K33" s="254"/>
      <c r="L33" s="259"/>
      <c r="M33" s="254"/>
      <c r="N33" s="254"/>
      <c r="O33" s="254"/>
      <c r="P33" s="256"/>
      <c r="Q33" s="256"/>
      <c r="R33" s="256"/>
      <c r="S33" s="254"/>
      <c r="T33" s="254"/>
      <c r="U33" s="254"/>
      <c r="V33" s="254"/>
      <c r="W33" s="254"/>
      <c r="X33" s="258"/>
      <c r="Y33" s="258"/>
      <c r="Z33" s="62"/>
    </row>
    <row r="34" spans="1:30" ht="15" customHeight="1">
      <c r="A34" s="62"/>
      <c r="B34" s="110" t="str">
        <f>IF(ISBLANK(J34)=FALSE,"LT-"&amp;UPPER(LEFT(J34,3))&amp;COUNTIF(J$20:J34,J34),"")</f>
        <v/>
      </c>
      <c r="C34" s="753" t="str" cm="1">
        <f t="array" ref="C34">_xlfn.IFS(B34="","",INDEX(nz_cov_op,MATCH(B34,nz_cov_back_id,0))="Separation","To generate target language please separate target covering emissions beyond minimum boundary",B34&lt;&gt;"",info_company_name&amp;" commits to "&amp;IF(K34="Maintenance","maintain at least "&amp;TEXT(L34,IF(ISNUMBER(SEARCH(",", L34)), "0,00%", "0.00%"))&amp;" "&amp;IF(J34="Absolute","absolute ","")&amp;INDEX(nz_cov_text,MATCH(B34,nz_cov_back_id,0))&amp;IF(INDEX(nz_cov_op,MATCH(B34,nz_cov_back_id,0))&lt;&gt;""," scope 3 GHG emissions from "&amp;INDEX(nz_cov_op,MATCH(B34,nz_cov_back_id,0))&amp;" beyond minimum boundary ","")&amp;"reductions"&amp;IF(J34="Intensity"," per "&amp;P34,"")&amp;" by "&amp;IF(ghg_year_type="Fiscal","FY","")&amp;O34&amp;" from a "&amp;IF(ghg_year_type="Fiscal","FY","")&amp;M34&amp;" base year.","reduce "&amp;IF(J34="Absolute","absolute ","")&amp;INDEX(nz_cov_text,MATCH(B34,nz_cov_back_id,0))&amp;IF(INDEX(nz_cov_op,MATCH(B34,nz_cov_back_id,0))&lt;&gt;""," scope 3 GHG emissions from "&amp;INDEX(nz_cov_op,MATCH(B34,nz_cov_back_id,0))&amp;" beyond minimum boundary ","")&amp;TEXT(L34,IF(ISNUMBER(SEARCH(",", L34)), "0,00%", "0.00%"))&amp;IF(J34="Intensity"," per "&amp;P34,"")&amp;" by "&amp;IF(ghg_year_type="Fiscal","FY","")&amp;O34&amp;" from a "&amp;IF(ghg_year_type="Fiscal","FY","")&amp;M34&amp;" base year.")&amp;INDEX(nz_cov_bio_f,MATCH(B34,nz_cov_back_id,0)))</f>
        <v/>
      </c>
      <c r="D34" s="754"/>
      <c r="E34" s="755"/>
      <c r="F34" s="245"/>
      <c r="G34" s="744"/>
      <c r="H34" s="744"/>
      <c r="I34" s="744"/>
      <c r="J34" s="254"/>
      <c r="K34" s="254"/>
      <c r="L34" s="259"/>
      <c r="M34" s="254"/>
      <c r="N34" s="254"/>
      <c r="O34" s="254"/>
      <c r="P34" s="256"/>
      <c r="Q34" s="256"/>
      <c r="R34" s="256"/>
      <c r="S34" s="254"/>
      <c r="T34" s="254"/>
      <c r="U34" s="254"/>
      <c r="V34" s="254"/>
      <c r="W34" s="254"/>
      <c r="X34" s="258"/>
      <c r="Y34" s="258"/>
      <c r="Z34" s="62"/>
    </row>
    <row r="35" spans="1:30" ht="15" customHeight="1">
      <c r="A35" s="62"/>
      <c r="B35" s="110" t="str">
        <f>IF(ISBLANK(J35)=FALSE,"LT-"&amp;UPPER(LEFT(J35,3))&amp;COUNTIF(J$20:J35,J35),"")</f>
        <v/>
      </c>
      <c r="C35" s="753" t="str" cm="1">
        <f t="array" ref="C35">_xlfn.IFS(B35="","",INDEX(nz_cov_op,MATCH(B35,nz_cov_back_id,0))="Separation","To generate target language please separate target covering emissions beyond minimum boundary",B35&lt;&gt;"",info_company_name&amp;" commits to "&amp;IF(K35="Maintenance","maintain at least "&amp;TEXT(L35,IF(ISNUMBER(SEARCH(",", L35)), "0,00%", "0.00%"))&amp;" "&amp;IF(J35="Absolute","absolute ","")&amp;INDEX(nz_cov_text,MATCH(B35,nz_cov_back_id,0))&amp;IF(INDEX(nz_cov_op,MATCH(B35,nz_cov_back_id,0))&lt;&gt;""," scope 3 GHG emissions from "&amp;INDEX(nz_cov_op,MATCH(B35,nz_cov_back_id,0))&amp;" beyond minimum boundary ","")&amp;"reductions"&amp;IF(J35="Intensity"," per "&amp;P35,"")&amp;" by "&amp;IF(ghg_year_type="Fiscal","FY","")&amp;O35&amp;" from a "&amp;IF(ghg_year_type="Fiscal","FY","")&amp;M35&amp;" base year.","reduce "&amp;IF(J35="Absolute","absolute ","")&amp;INDEX(nz_cov_text,MATCH(B35,nz_cov_back_id,0))&amp;IF(INDEX(nz_cov_op,MATCH(B35,nz_cov_back_id,0))&lt;&gt;""," scope 3 GHG emissions from "&amp;INDEX(nz_cov_op,MATCH(B35,nz_cov_back_id,0))&amp;" beyond minimum boundary ","")&amp;TEXT(L35,IF(ISNUMBER(SEARCH(",", L35)), "0,00%", "0.00%"))&amp;IF(J35="Intensity"," per "&amp;P35,"")&amp;" by "&amp;IF(ghg_year_type="Fiscal","FY","")&amp;O35&amp;" from a "&amp;IF(ghg_year_type="Fiscal","FY","")&amp;M35&amp;" base year.")&amp;INDEX(nz_cov_bio_f,MATCH(B35,nz_cov_back_id,0)))</f>
        <v/>
      </c>
      <c r="D35" s="754"/>
      <c r="E35" s="755"/>
      <c r="F35" s="245"/>
      <c r="G35" s="744"/>
      <c r="H35" s="744"/>
      <c r="I35" s="744"/>
      <c r="J35" s="254"/>
      <c r="K35" s="254"/>
      <c r="L35" s="259"/>
      <c r="M35" s="254"/>
      <c r="N35" s="254"/>
      <c r="O35" s="254"/>
      <c r="P35" s="256"/>
      <c r="Q35" s="256"/>
      <c r="R35" s="256"/>
      <c r="S35" s="254"/>
      <c r="T35" s="254"/>
      <c r="U35" s="254"/>
      <c r="V35" s="254"/>
      <c r="W35" s="254"/>
      <c r="X35" s="258"/>
      <c r="Y35" s="258"/>
      <c r="Z35" s="62"/>
    </row>
    <row r="36" spans="1:30" ht="15" customHeight="1">
      <c r="A36" s="62"/>
      <c r="B36" s="110" t="str">
        <f>IF(ISBLANK(J36)=FALSE,"LT-"&amp;UPPER(LEFT(J36,3))&amp;COUNTIF(J$20:J36,J36),"")</f>
        <v/>
      </c>
      <c r="C36" s="753" t="str" cm="1">
        <f t="array" ref="C36">_xlfn.IFS(B36="","",INDEX(nz_cov_op,MATCH(B36,nz_cov_back_id,0))="Separation","To generate target language please separate target covering emissions beyond minimum boundary",B36&lt;&gt;"",info_company_name&amp;" commits to "&amp;IF(K36="Maintenance","maintain at least "&amp;TEXT(L36,IF(ISNUMBER(SEARCH(",", L36)), "0,00%", "0.00%"))&amp;" "&amp;IF(J36="Absolute","absolute ","")&amp;INDEX(nz_cov_text,MATCH(B36,nz_cov_back_id,0))&amp;IF(INDEX(nz_cov_op,MATCH(B36,nz_cov_back_id,0))&lt;&gt;""," scope 3 GHG emissions from "&amp;INDEX(nz_cov_op,MATCH(B36,nz_cov_back_id,0))&amp;" beyond minimum boundary ","")&amp;"reductions"&amp;IF(J36="Intensity"," per "&amp;P36,"")&amp;" by "&amp;IF(ghg_year_type="Fiscal","FY","")&amp;O36&amp;" from a "&amp;IF(ghg_year_type="Fiscal","FY","")&amp;M36&amp;" base year.","reduce "&amp;IF(J36="Absolute","absolute ","")&amp;INDEX(nz_cov_text,MATCH(B36,nz_cov_back_id,0))&amp;IF(INDEX(nz_cov_op,MATCH(B36,nz_cov_back_id,0))&lt;&gt;""," scope 3 GHG emissions from "&amp;INDEX(nz_cov_op,MATCH(B36,nz_cov_back_id,0))&amp;" beyond minimum boundary ","")&amp;TEXT(L36,IF(ISNUMBER(SEARCH(",", L36)), "0,00%", "0.00%"))&amp;IF(J36="Intensity"," per "&amp;P36,"")&amp;" by "&amp;IF(ghg_year_type="Fiscal","FY","")&amp;O36&amp;" from a "&amp;IF(ghg_year_type="Fiscal","FY","")&amp;M36&amp;" base year.")&amp;INDEX(nz_cov_bio_f,MATCH(B36,nz_cov_back_id,0)))</f>
        <v/>
      </c>
      <c r="D36" s="754"/>
      <c r="E36" s="755"/>
      <c r="F36" s="245"/>
      <c r="G36" s="744"/>
      <c r="H36" s="744"/>
      <c r="I36" s="744"/>
      <c r="J36" s="254"/>
      <c r="K36" s="254"/>
      <c r="L36" s="259"/>
      <c r="M36" s="254"/>
      <c r="N36" s="254"/>
      <c r="O36" s="254"/>
      <c r="P36" s="256"/>
      <c r="Q36" s="256"/>
      <c r="R36" s="256"/>
      <c r="S36" s="254"/>
      <c r="T36" s="254"/>
      <c r="U36" s="254"/>
      <c r="V36" s="254"/>
      <c r="W36" s="254"/>
      <c r="X36" s="258"/>
      <c r="Y36" s="258"/>
      <c r="Z36" s="62"/>
    </row>
    <row r="37" spans="1:30" ht="15" customHeight="1">
      <c r="A37" s="62"/>
      <c r="B37" s="110" t="str">
        <f>IF(ISBLANK(J37)=FALSE,"LT-"&amp;UPPER(LEFT(J37,3))&amp;COUNTIF(J$20:J37,J37),"")</f>
        <v/>
      </c>
      <c r="C37" s="753" t="str" cm="1">
        <f t="array" ref="C37">_xlfn.IFS(B37="","",INDEX(nz_cov_op,MATCH(B37,nz_cov_back_id,0))="Separation","To generate target language please separate target covering emissions beyond minimum boundary",B37&lt;&gt;"",info_company_name&amp;" commits to "&amp;IF(K37="Maintenance","maintain at least "&amp;TEXT(L37,IF(ISNUMBER(SEARCH(",", L37)), "0,00%", "0.00%"))&amp;" "&amp;IF(J37="Absolute","absolute ","")&amp;INDEX(nz_cov_text,MATCH(B37,nz_cov_back_id,0))&amp;IF(INDEX(nz_cov_op,MATCH(B37,nz_cov_back_id,0))&lt;&gt;""," scope 3 GHG emissions from "&amp;INDEX(nz_cov_op,MATCH(B37,nz_cov_back_id,0))&amp;" beyond minimum boundary ","")&amp;"reductions"&amp;IF(J37="Intensity"," per "&amp;P37,"")&amp;" by "&amp;IF(ghg_year_type="Fiscal","FY","")&amp;O37&amp;" from a "&amp;IF(ghg_year_type="Fiscal","FY","")&amp;M37&amp;" base year.","reduce "&amp;IF(J37="Absolute","absolute ","")&amp;INDEX(nz_cov_text,MATCH(B37,nz_cov_back_id,0))&amp;IF(INDEX(nz_cov_op,MATCH(B37,nz_cov_back_id,0))&lt;&gt;""," scope 3 GHG emissions from "&amp;INDEX(nz_cov_op,MATCH(B37,nz_cov_back_id,0))&amp;" beyond minimum boundary ","")&amp;TEXT(L37,IF(ISNUMBER(SEARCH(",", L37)), "0,00%", "0.00%"))&amp;IF(J37="Intensity"," per "&amp;P37,"")&amp;" by "&amp;IF(ghg_year_type="Fiscal","FY","")&amp;O37&amp;" from a "&amp;IF(ghg_year_type="Fiscal","FY","")&amp;M37&amp;" base year.")&amp;INDEX(nz_cov_bio_f,MATCH(B37,nz_cov_back_id,0)))</f>
        <v/>
      </c>
      <c r="D37" s="754"/>
      <c r="E37" s="755"/>
      <c r="F37" s="245"/>
      <c r="G37" s="744"/>
      <c r="H37" s="744"/>
      <c r="I37" s="744"/>
      <c r="J37" s="254"/>
      <c r="K37" s="254"/>
      <c r="L37" s="259"/>
      <c r="M37" s="254"/>
      <c r="N37" s="254"/>
      <c r="O37" s="254"/>
      <c r="P37" s="256"/>
      <c r="Q37" s="256"/>
      <c r="R37" s="256"/>
      <c r="S37" s="254"/>
      <c r="T37" s="254"/>
      <c r="U37" s="254"/>
      <c r="V37" s="254"/>
      <c r="W37" s="254"/>
      <c r="X37" s="258"/>
      <c r="Y37" s="258"/>
      <c r="Z37" s="62"/>
    </row>
    <row r="38" spans="1:30" ht="15" customHeight="1">
      <c r="A38" s="62"/>
      <c r="B38" s="110" t="str">
        <f>IF(ISBLANK(J38)=FALSE,"LT-"&amp;UPPER(LEFT(J38,3))&amp;COUNTIF(J$20:J38,J38),"")</f>
        <v/>
      </c>
      <c r="C38" s="753" t="str" cm="1">
        <f t="array" ref="C38">_xlfn.IFS(B38="","",INDEX(nz_cov_op,MATCH(B38,nz_cov_back_id,0))="Separation","To generate target language please separate target covering emissions beyond minimum boundary",B38&lt;&gt;"",info_company_name&amp;" commits to "&amp;IF(K38="Maintenance","maintain at least "&amp;TEXT(L38,IF(ISNUMBER(SEARCH(",", L38)), "0,00%", "0.00%"))&amp;" "&amp;IF(J38="Absolute","absolute ","")&amp;INDEX(nz_cov_text,MATCH(B38,nz_cov_back_id,0))&amp;IF(INDEX(nz_cov_op,MATCH(B38,nz_cov_back_id,0))&lt;&gt;""," scope 3 GHG emissions from "&amp;INDEX(nz_cov_op,MATCH(B38,nz_cov_back_id,0))&amp;" beyond minimum boundary ","")&amp;"reductions"&amp;IF(J38="Intensity"," per "&amp;P38,"")&amp;" by "&amp;IF(ghg_year_type="Fiscal","FY","")&amp;O38&amp;" from a "&amp;IF(ghg_year_type="Fiscal","FY","")&amp;M38&amp;" base year.","reduce "&amp;IF(J38="Absolute","absolute ","")&amp;INDEX(nz_cov_text,MATCH(B38,nz_cov_back_id,0))&amp;IF(INDEX(nz_cov_op,MATCH(B38,nz_cov_back_id,0))&lt;&gt;""," scope 3 GHG emissions from "&amp;INDEX(nz_cov_op,MATCH(B38,nz_cov_back_id,0))&amp;" beyond minimum boundary ","")&amp;TEXT(L38,IF(ISNUMBER(SEARCH(",", L38)), "0,00%", "0.00%"))&amp;IF(J38="Intensity"," per "&amp;P38,"")&amp;" by "&amp;IF(ghg_year_type="Fiscal","FY","")&amp;O38&amp;" from a "&amp;IF(ghg_year_type="Fiscal","FY","")&amp;M38&amp;" base year.")&amp;INDEX(nz_cov_bio_f,MATCH(B38,nz_cov_back_id,0)))</f>
        <v/>
      </c>
      <c r="D38" s="754"/>
      <c r="E38" s="755"/>
      <c r="F38" s="245"/>
      <c r="G38" s="744"/>
      <c r="H38" s="744"/>
      <c r="I38" s="744"/>
      <c r="J38" s="254"/>
      <c r="K38" s="254"/>
      <c r="L38" s="259"/>
      <c r="M38" s="254"/>
      <c r="N38" s="254"/>
      <c r="O38" s="254"/>
      <c r="P38" s="256"/>
      <c r="Q38" s="256"/>
      <c r="R38" s="256"/>
      <c r="S38" s="254"/>
      <c r="T38" s="254"/>
      <c r="U38" s="254"/>
      <c r="V38" s="254"/>
      <c r="W38" s="254"/>
      <c r="X38" s="258"/>
      <c r="Y38" s="258"/>
      <c r="Z38" s="62"/>
    </row>
    <row r="39" spans="1:30" ht="15" customHeight="1">
      <c r="A39" s="62"/>
      <c r="B39" s="110" t="str">
        <f>IF(ISBLANK(J39)=FALSE,"LT-"&amp;UPPER(LEFT(J39,3))&amp;COUNTIF(J$20:J39,J39),"")</f>
        <v/>
      </c>
      <c r="C39" s="753" t="str" cm="1">
        <f t="array" ref="C39">_xlfn.IFS(B39="","",INDEX(nz_cov_op,MATCH(B39,nz_cov_back_id,0))="Separation","To generate target language please separate target covering emissions beyond minimum boundary",B39&lt;&gt;"",info_company_name&amp;" commits to "&amp;IF(K39="Maintenance","maintain at least "&amp;TEXT(L39,IF(ISNUMBER(SEARCH(",", L39)), "0,00%", "0.00%"))&amp;" "&amp;IF(J39="Absolute","absolute ","")&amp;INDEX(nz_cov_text,MATCH(B39,nz_cov_back_id,0))&amp;IF(INDEX(nz_cov_op,MATCH(B39,nz_cov_back_id,0))&lt;&gt;""," scope 3 GHG emissions from "&amp;INDEX(nz_cov_op,MATCH(B39,nz_cov_back_id,0))&amp;" beyond minimum boundary ","")&amp;"reductions"&amp;IF(J39="Intensity"," per "&amp;P39,"")&amp;" by "&amp;IF(ghg_year_type="Fiscal","FY","")&amp;O39&amp;" from a "&amp;IF(ghg_year_type="Fiscal","FY","")&amp;M39&amp;" base year.","reduce "&amp;IF(J39="Absolute","absolute ","")&amp;INDEX(nz_cov_text,MATCH(B39,nz_cov_back_id,0))&amp;IF(INDEX(nz_cov_op,MATCH(B39,nz_cov_back_id,0))&lt;&gt;""," scope 3 GHG emissions from "&amp;INDEX(nz_cov_op,MATCH(B39,nz_cov_back_id,0))&amp;" beyond minimum boundary ","")&amp;TEXT(L39,IF(ISNUMBER(SEARCH(",", L39)), "0,00%", "0.00%"))&amp;IF(J39="Intensity"," per "&amp;P39,"")&amp;" by "&amp;IF(ghg_year_type="Fiscal","FY","")&amp;O39&amp;" from a "&amp;IF(ghg_year_type="Fiscal","FY","")&amp;M39&amp;" base year.")&amp;INDEX(nz_cov_bio_f,MATCH(B39,nz_cov_back_id,0)))</f>
        <v/>
      </c>
      <c r="D39" s="754"/>
      <c r="E39" s="755"/>
      <c r="F39" s="245"/>
      <c r="G39" s="744"/>
      <c r="H39" s="744"/>
      <c r="I39" s="744"/>
      <c r="J39" s="254"/>
      <c r="K39" s="254"/>
      <c r="L39" s="259"/>
      <c r="M39" s="254"/>
      <c r="N39" s="254"/>
      <c r="O39" s="254"/>
      <c r="P39" s="256"/>
      <c r="Q39" s="256"/>
      <c r="R39" s="256"/>
      <c r="S39" s="254"/>
      <c r="T39" s="254"/>
      <c r="U39" s="254"/>
      <c r="V39" s="254"/>
      <c r="W39" s="254"/>
      <c r="X39" s="260"/>
      <c r="Y39" s="260"/>
      <c r="Z39" s="62"/>
    </row>
    <row r="40" spans="1:30" s="117" customFormat="1" ht="15" customHeight="1">
      <c r="X40" s="62"/>
      <c r="Y40" s="62"/>
    </row>
    <row r="41" spans="1:30" s="2" customFormat="1" ht="25.25" customHeight="1">
      <c r="A41" s="359" t="s">
        <v>483</v>
      </c>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row>
    <row r="42" spans="1:30" s="28" customFormat="1" ht="250.25" customHeight="1">
      <c r="A42" s="118"/>
      <c r="B42" s="756" t="s">
        <v>559</v>
      </c>
      <c r="C42" s="757"/>
      <c r="D42" s="757"/>
      <c r="E42" s="757"/>
      <c r="F42" s="757"/>
      <c r="G42" s="757"/>
      <c r="H42" s="757"/>
      <c r="I42" s="757"/>
      <c r="J42" s="757"/>
      <c r="K42" s="757"/>
      <c r="L42" s="757"/>
      <c r="M42" s="757"/>
      <c r="N42" s="757"/>
      <c r="O42" s="757"/>
      <c r="P42" s="757"/>
      <c r="Q42" s="757"/>
      <c r="R42" s="757"/>
      <c r="S42" s="757"/>
      <c r="T42" s="757"/>
      <c r="U42" s="757"/>
      <c r="V42" s="757"/>
      <c r="W42" s="757"/>
      <c r="X42" s="757"/>
      <c r="Y42" s="757"/>
      <c r="Z42" s="118"/>
    </row>
    <row r="43" spans="1:30" ht="217.5" customHeight="1">
      <c r="A43" s="56"/>
      <c r="B43" s="143" t="s">
        <v>560</v>
      </c>
      <c r="C43" s="684" t="s">
        <v>561</v>
      </c>
      <c r="D43" s="367"/>
      <c r="E43" s="367"/>
      <c r="F43" s="367"/>
      <c r="G43" s="367"/>
      <c r="H43" s="367"/>
      <c r="I43" s="688" t="str">
        <f>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","")&amp;IF(F37="No",G37,C37)&amp;IF(C38&lt;&gt;""," ","")&amp;IF(F38="No",G38,C38)&amp;IF(C39&lt;&gt;""," ","")&amp;IF(F39="No",G39,C39)&amp;IF(COUNTIF(nz_cov_bio_f,"")&lt;20," *The target boundary includes land-related emissions and removals from bioenergy feedstocks.","")</f>
        <v/>
      </c>
      <c r="J43" s="689"/>
      <c r="K43" s="689"/>
      <c r="L43" s="689"/>
      <c r="M43" s="689"/>
      <c r="N43" s="689"/>
      <c r="O43" s="370" t="s">
        <v>562</v>
      </c>
      <c r="P43" s="371"/>
      <c r="Q43" s="371"/>
      <c r="R43" s="371"/>
      <c r="S43" s="371"/>
      <c r="T43" s="371"/>
      <c r="U43" s="371"/>
      <c r="V43" s="371"/>
      <c r="W43" s="371"/>
      <c r="X43" s="371"/>
      <c r="Y43" s="371"/>
      <c r="Z43" s="58"/>
      <c r="AA43" s="61"/>
      <c r="AB43" s="61"/>
      <c r="AC43" s="61"/>
      <c r="AD43" s="61"/>
    </row>
    <row r="44" spans="1:30" ht="61.5" customHeight="1">
      <c r="A44" s="56"/>
      <c r="B44" s="143" t="s">
        <v>563</v>
      </c>
      <c r="C44" s="366" t="s">
        <v>564</v>
      </c>
      <c r="D44" s="367"/>
      <c r="E44" s="367"/>
      <c r="F44" s="367"/>
      <c r="G44" s="367"/>
      <c r="H44" s="367"/>
      <c r="I44" s="690"/>
      <c r="J44" s="378"/>
      <c r="K44" s="378"/>
      <c r="L44" s="378"/>
      <c r="M44" s="378"/>
      <c r="N44" s="378"/>
      <c r="O44" s="370" t="s">
        <v>490</v>
      </c>
      <c r="P44" s="371"/>
      <c r="Q44" s="371"/>
      <c r="R44" s="371"/>
      <c r="S44" s="371"/>
      <c r="T44" s="371"/>
      <c r="U44" s="371"/>
      <c r="V44" s="371"/>
      <c r="W44" s="371"/>
      <c r="X44" s="371"/>
      <c r="Y44" s="371"/>
      <c r="Z44" s="58"/>
      <c r="AA44" s="61"/>
      <c r="AB44" s="61"/>
      <c r="AC44" s="61"/>
      <c r="AD44" s="61"/>
    </row>
    <row r="45" spans="1:30" ht="123.75" customHeight="1">
      <c r="A45" s="56"/>
      <c r="B45" s="143" t="s">
        <v>565</v>
      </c>
      <c r="C45" s="684" t="s">
        <v>566</v>
      </c>
      <c r="D45" s="367"/>
      <c r="E45" s="367"/>
      <c r="F45" s="367"/>
      <c r="G45" s="367"/>
      <c r="H45" s="367"/>
      <c r="I45" s="685"/>
      <c r="J45" s="686"/>
      <c r="K45" s="686"/>
      <c r="L45" s="686"/>
      <c r="M45" s="686"/>
      <c r="N45" s="686"/>
      <c r="O45" s="370" t="s">
        <v>493</v>
      </c>
      <c r="P45" s="371"/>
      <c r="Q45" s="371"/>
      <c r="R45" s="371"/>
      <c r="S45" s="371"/>
      <c r="T45" s="371"/>
      <c r="U45" s="371"/>
      <c r="V45" s="371"/>
      <c r="W45" s="371"/>
      <c r="X45" s="371"/>
      <c r="Y45" s="371"/>
      <c r="Z45" s="58"/>
      <c r="AA45" s="13"/>
      <c r="AB45" s="13"/>
      <c r="AC45" s="13"/>
      <c r="AD45" s="13"/>
    </row>
    <row r="46" spans="1:30" ht="125.25" customHeight="1">
      <c r="A46" s="56"/>
      <c r="B46" s="143" t="s">
        <v>567</v>
      </c>
      <c r="C46" s="684" t="s">
        <v>495</v>
      </c>
      <c r="D46" s="367"/>
      <c r="E46" s="367"/>
      <c r="F46" s="367"/>
      <c r="G46" s="367"/>
      <c r="H46" s="367"/>
      <c r="I46" s="685"/>
      <c r="J46" s="686"/>
      <c r="K46" s="686"/>
      <c r="L46" s="686"/>
      <c r="M46" s="686"/>
      <c r="N46" s="686"/>
      <c r="O46" s="370" t="s">
        <v>496</v>
      </c>
      <c r="P46" s="371"/>
      <c r="Q46" s="371"/>
      <c r="R46" s="371"/>
      <c r="S46" s="371"/>
      <c r="T46" s="371"/>
      <c r="U46" s="371"/>
      <c r="V46" s="371"/>
      <c r="W46" s="371"/>
      <c r="X46" s="371"/>
      <c r="Y46" s="371"/>
      <c r="Z46" s="58"/>
      <c r="AA46" s="13"/>
      <c r="AB46" s="13"/>
      <c r="AC46" s="13"/>
      <c r="AD46" s="13"/>
    </row>
    <row r="47" spans="1:30" ht="15.75" customHeight="1">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row>
    <row r="48" spans="1:30" ht="24.75" customHeight="1">
      <c r="A48" s="359" t="s">
        <v>497</v>
      </c>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2"/>
      <c r="AB48" s="2"/>
      <c r="AC48" s="2"/>
      <c r="AD48" s="2"/>
    </row>
    <row r="49" spans="1:30" ht="125.25" customHeight="1">
      <c r="A49" s="56"/>
      <c r="B49" s="143" t="s">
        <v>568</v>
      </c>
      <c r="C49" s="366" t="s">
        <v>569</v>
      </c>
      <c r="D49" s="367"/>
      <c r="E49" s="367"/>
      <c r="F49" s="367"/>
      <c r="G49" s="367"/>
      <c r="H49" s="367"/>
      <c r="I49" s="471"/>
      <c r="J49" s="378"/>
      <c r="K49" s="378"/>
      <c r="L49" s="378"/>
      <c r="M49" s="378"/>
      <c r="N49" s="378"/>
      <c r="O49" s="370" t="s">
        <v>570</v>
      </c>
      <c r="P49" s="371"/>
      <c r="Q49" s="371"/>
      <c r="R49" s="371"/>
      <c r="S49" s="371"/>
      <c r="T49" s="371"/>
      <c r="U49" s="371"/>
      <c r="V49" s="371"/>
      <c r="W49" s="371"/>
      <c r="X49" s="371"/>
      <c r="Y49" s="371"/>
      <c r="Z49" s="58"/>
      <c r="AA49" s="61"/>
      <c r="AB49" s="61"/>
      <c r="AC49" s="61"/>
      <c r="AD49" s="61"/>
    </row>
    <row r="50" spans="1:30" ht="125.25" customHeight="1">
      <c r="A50" s="56"/>
      <c r="B50" s="143" t="s">
        <v>571</v>
      </c>
      <c r="C50" s="684" t="s">
        <v>499</v>
      </c>
      <c r="D50" s="367"/>
      <c r="E50" s="367"/>
      <c r="F50" s="367"/>
      <c r="G50" s="367"/>
      <c r="H50" s="367"/>
      <c r="I50" s="746"/>
      <c r="J50" s="686"/>
      <c r="K50" s="686"/>
      <c r="L50" s="686"/>
      <c r="M50" s="686"/>
      <c r="N50" s="686"/>
      <c r="O50" s="370" t="s">
        <v>500</v>
      </c>
      <c r="P50" s="371"/>
      <c r="Q50" s="371"/>
      <c r="R50" s="371"/>
      <c r="S50" s="371"/>
      <c r="T50" s="371"/>
      <c r="U50" s="371"/>
      <c r="V50" s="371"/>
      <c r="W50" s="371"/>
      <c r="X50" s="371"/>
      <c r="Y50" s="371"/>
      <c r="Z50" s="58"/>
      <c r="AA50" s="61"/>
      <c r="AB50" s="61"/>
      <c r="AC50" s="61"/>
      <c r="AD50" s="61"/>
    </row>
    <row r="51" spans="1:30" ht="125.25" customHeight="1">
      <c r="A51" s="56"/>
      <c r="B51" s="143" t="s">
        <v>572</v>
      </c>
      <c r="C51" s="684" t="s">
        <v>502</v>
      </c>
      <c r="D51" s="367"/>
      <c r="E51" s="367"/>
      <c r="F51" s="367"/>
      <c r="G51" s="367"/>
      <c r="H51" s="367"/>
      <c r="I51" s="746"/>
      <c r="J51" s="686"/>
      <c r="K51" s="686"/>
      <c r="L51" s="686"/>
      <c r="M51" s="686"/>
      <c r="N51" s="686"/>
      <c r="O51" s="370" t="s">
        <v>503</v>
      </c>
      <c r="P51" s="371"/>
      <c r="Q51" s="371"/>
      <c r="R51" s="371"/>
      <c r="S51" s="371"/>
      <c r="T51" s="371"/>
      <c r="U51" s="371"/>
      <c r="V51" s="371"/>
      <c r="W51" s="371"/>
      <c r="X51" s="371"/>
      <c r="Y51" s="371"/>
      <c r="Z51" s="58"/>
      <c r="AA51" s="61"/>
      <c r="AB51" s="61"/>
      <c r="AC51" s="61"/>
      <c r="AD51" s="61"/>
    </row>
    <row r="52" spans="1:30" ht="125.25" customHeight="1">
      <c r="A52" s="56"/>
      <c r="B52" s="143" t="s">
        <v>573</v>
      </c>
      <c r="C52" s="366" t="s">
        <v>505</v>
      </c>
      <c r="D52" s="367"/>
      <c r="E52" s="367"/>
      <c r="F52" s="367"/>
      <c r="G52" s="367"/>
      <c r="H52" s="367"/>
      <c r="I52" s="746"/>
      <c r="J52" s="686"/>
      <c r="K52" s="686"/>
      <c r="L52" s="686"/>
      <c r="M52" s="686"/>
      <c r="N52" s="686"/>
      <c r="O52" s="370" t="s">
        <v>506</v>
      </c>
      <c r="P52" s="371"/>
      <c r="Q52" s="371"/>
      <c r="R52" s="371"/>
      <c r="S52" s="371"/>
      <c r="T52" s="371"/>
      <c r="U52" s="371"/>
      <c r="V52" s="371"/>
      <c r="W52" s="371"/>
      <c r="X52" s="371"/>
      <c r="Y52" s="371"/>
      <c r="Z52" s="58"/>
      <c r="AA52" s="61"/>
      <c r="AB52" s="61"/>
      <c r="AC52" s="61"/>
      <c r="AD52" s="61"/>
    </row>
    <row r="53" spans="1:30" ht="15.75" customHeight="1">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row>
    <row r="54" spans="1:30" ht="24.75" customHeight="1">
      <c r="A54" s="359" t="s">
        <v>514</v>
      </c>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2"/>
      <c r="AB54" s="2"/>
      <c r="AC54" s="2"/>
      <c r="AD54" s="2"/>
    </row>
    <row r="55" spans="1:30" ht="125.25" customHeight="1">
      <c r="A55" s="56"/>
      <c r="B55" s="143" t="s">
        <v>574</v>
      </c>
      <c r="C55" s="671" t="s">
        <v>516</v>
      </c>
      <c r="D55" s="367"/>
      <c r="E55" s="367"/>
      <c r="F55" s="367"/>
      <c r="G55" s="367"/>
      <c r="H55" s="367"/>
      <c r="I55" s="690"/>
      <c r="J55" s="378"/>
      <c r="K55" s="378"/>
      <c r="L55" s="378"/>
      <c r="M55" s="378"/>
      <c r="N55" s="378"/>
      <c r="O55" s="706" t="s">
        <v>64</v>
      </c>
      <c r="P55" s="707"/>
      <c r="Q55" s="707"/>
      <c r="R55" s="707"/>
      <c r="S55" s="707"/>
      <c r="T55" s="707"/>
      <c r="U55" s="707"/>
      <c r="V55" s="707"/>
      <c r="W55" s="707"/>
      <c r="X55" s="707"/>
      <c r="Y55" s="707"/>
      <c r="Z55" s="58"/>
      <c r="AA55" s="61"/>
      <c r="AB55" s="61"/>
      <c r="AC55" s="61"/>
      <c r="AD55" s="61"/>
    </row>
    <row r="56" spans="1:30" ht="125.25" customHeight="1">
      <c r="A56" s="56"/>
      <c r="B56" s="143" t="s">
        <v>575</v>
      </c>
      <c r="C56" s="671" t="s">
        <v>518</v>
      </c>
      <c r="D56" s="367"/>
      <c r="E56" s="367"/>
      <c r="F56" s="367"/>
      <c r="G56" s="367"/>
      <c r="H56" s="367"/>
      <c r="I56" s="685"/>
      <c r="J56" s="686"/>
      <c r="K56" s="686"/>
      <c r="L56" s="686"/>
      <c r="M56" s="686"/>
      <c r="N56" s="686"/>
      <c r="O56" s="370" t="s">
        <v>519</v>
      </c>
      <c r="P56" s="371"/>
      <c r="Q56" s="371"/>
      <c r="R56" s="371"/>
      <c r="S56" s="371"/>
      <c r="T56" s="371"/>
      <c r="U56" s="371"/>
      <c r="V56" s="371"/>
      <c r="W56" s="371"/>
      <c r="X56" s="371"/>
      <c r="Y56" s="371"/>
      <c r="Z56" s="58"/>
      <c r="AA56" s="61"/>
      <c r="AB56" s="61"/>
      <c r="AC56" s="61"/>
      <c r="AD56" s="61"/>
    </row>
    <row r="57" spans="1:30" ht="125.25" customHeight="1">
      <c r="A57" s="56"/>
      <c r="B57" s="143" t="s">
        <v>576</v>
      </c>
      <c r="C57" s="671" t="s">
        <v>521</v>
      </c>
      <c r="D57" s="367"/>
      <c r="E57" s="367"/>
      <c r="F57" s="367"/>
      <c r="G57" s="367"/>
      <c r="H57" s="367"/>
      <c r="I57" s="685"/>
      <c r="J57" s="686"/>
      <c r="K57" s="686"/>
      <c r="L57" s="686"/>
      <c r="M57" s="686"/>
      <c r="N57" s="686"/>
      <c r="O57" s="370" t="s">
        <v>522</v>
      </c>
      <c r="P57" s="371"/>
      <c r="Q57" s="371"/>
      <c r="R57" s="371"/>
      <c r="S57" s="371"/>
      <c r="T57" s="371"/>
      <c r="U57" s="371"/>
      <c r="V57" s="371"/>
      <c r="W57" s="371"/>
      <c r="X57" s="371"/>
      <c r="Y57" s="371"/>
      <c r="Z57" s="58"/>
      <c r="AA57" s="61"/>
      <c r="AB57" s="61"/>
      <c r="AC57" s="61"/>
      <c r="AD57" s="61"/>
    </row>
    <row r="58" spans="1:30" ht="15.75" customHeight="1">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row>
    <row r="59" spans="1:30" ht="24.75" customHeight="1">
      <c r="A59" s="359" t="s">
        <v>577</v>
      </c>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2"/>
      <c r="AB59" s="2"/>
      <c r="AC59" s="2"/>
      <c r="AD59" s="2"/>
    </row>
    <row r="60" spans="1:30" ht="125.25" customHeight="1">
      <c r="A60" s="56"/>
      <c r="B60" s="143" t="s">
        <v>578</v>
      </c>
      <c r="C60" s="702" t="s">
        <v>579</v>
      </c>
      <c r="D60" s="703"/>
      <c r="E60" s="703"/>
      <c r="F60" s="703"/>
      <c r="G60" s="703"/>
      <c r="H60" s="703"/>
      <c r="I60" s="711"/>
      <c r="J60" s="705"/>
      <c r="K60" s="705"/>
      <c r="L60" s="705"/>
      <c r="M60" s="705"/>
      <c r="N60" s="705"/>
      <c r="O60" s="370" t="s">
        <v>580</v>
      </c>
      <c r="P60" s="371"/>
      <c r="Q60" s="371"/>
      <c r="R60" s="371"/>
      <c r="S60" s="371"/>
      <c r="T60" s="371"/>
      <c r="U60" s="371"/>
      <c r="V60" s="371"/>
      <c r="W60" s="371"/>
      <c r="X60" s="371"/>
      <c r="Y60" s="371"/>
      <c r="Z60" s="58"/>
      <c r="AA60" s="61"/>
      <c r="AB60" s="61"/>
      <c r="AC60" s="61"/>
      <c r="AD60" s="61"/>
    </row>
    <row r="61" spans="1:30" ht="125.25" customHeight="1">
      <c r="A61" s="56"/>
      <c r="B61" s="143" t="s">
        <v>581</v>
      </c>
      <c r="C61" s="691" t="s">
        <v>582</v>
      </c>
      <c r="D61" s="367"/>
      <c r="E61" s="367"/>
      <c r="F61" s="367"/>
      <c r="G61" s="367"/>
      <c r="H61" s="367"/>
      <c r="I61" s="701"/>
      <c r="J61" s="364"/>
      <c r="K61" s="364"/>
      <c r="L61" s="364"/>
      <c r="M61" s="364"/>
      <c r="N61" s="364"/>
      <c r="O61" s="370" t="s">
        <v>583</v>
      </c>
      <c r="P61" s="371"/>
      <c r="Q61" s="371"/>
      <c r="R61" s="371"/>
      <c r="S61" s="371"/>
      <c r="T61" s="371"/>
      <c r="U61" s="371"/>
      <c r="V61" s="371"/>
      <c r="W61" s="371"/>
      <c r="X61" s="371"/>
      <c r="Y61" s="371"/>
      <c r="Z61" s="58"/>
      <c r="AA61" s="61"/>
      <c r="AB61" s="61"/>
      <c r="AC61" s="61"/>
      <c r="AD61" s="61"/>
    </row>
    <row r="62" spans="1:30" ht="125.25" customHeight="1">
      <c r="A62" s="56"/>
      <c r="B62" s="143" t="s">
        <v>584</v>
      </c>
      <c r="C62" s="700" t="s">
        <v>585</v>
      </c>
      <c r="D62" s="373"/>
      <c r="E62" s="373"/>
      <c r="F62" s="373"/>
      <c r="G62" s="373"/>
      <c r="H62" s="373"/>
      <c r="I62" s="745"/>
      <c r="J62" s="356"/>
      <c r="K62" s="356"/>
      <c r="L62" s="356"/>
      <c r="M62" s="356"/>
      <c r="N62" s="356"/>
      <c r="O62" s="370" t="s">
        <v>586</v>
      </c>
      <c r="P62" s="371"/>
      <c r="Q62" s="371"/>
      <c r="R62" s="371"/>
      <c r="S62" s="371"/>
      <c r="T62" s="371"/>
      <c r="U62" s="371"/>
      <c r="V62" s="371"/>
      <c r="W62" s="371"/>
      <c r="X62" s="371"/>
      <c r="Y62" s="371"/>
      <c r="Z62" s="58"/>
      <c r="AA62" s="61"/>
      <c r="AB62" s="61"/>
      <c r="AC62" s="61"/>
      <c r="AD62" s="61"/>
    </row>
    <row r="63" spans="1:30" ht="125.25" customHeight="1">
      <c r="A63" s="56"/>
      <c r="B63" s="143" t="s">
        <v>587</v>
      </c>
      <c r="C63" s="691" t="s">
        <v>588</v>
      </c>
      <c r="D63" s="367"/>
      <c r="E63" s="367"/>
      <c r="F63" s="367"/>
      <c r="G63" s="367"/>
      <c r="H63" s="367"/>
      <c r="I63" s="745"/>
      <c r="J63" s="356"/>
      <c r="K63" s="356"/>
      <c r="L63" s="356"/>
      <c r="M63" s="356"/>
      <c r="N63" s="356"/>
      <c r="O63" s="370" t="s">
        <v>589</v>
      </c>
      <c r="P63" s="371"/>
      <c r="Q63" s="371"/>
      <c r="R63" s="371"/>
      <c r="S63" s="371"/>
      <c r="T63" s="371"/>
      <c r="U63" s="371"/>
      <c r="V63" s="371"/>
      <c r="W63" s="371"/>
      <c r="X63" s="371"/>
      <c r="Y63" s="371"/>
      <c r="Z63" s="58"/>
      <c r="AA63" s="61"/>
      <c r="AB63" s="61"/>
      <c r="AC63" s="61"/>
      <c r="AD63" s="61"/>
    </row>
    <row r="64" spans="1:30" ht="125.25" customHeight="1">
      <c r="A64" s="56"/>
      <c r="B64" s="143" t="s">
        <v>590</v>
      </c>
      <c r="C64" s="691" t="s">
        <v>591</v>
      </c>
      <c r="D64" s="367"/>
      <c r="E64" s="367"/>
      <c r="F64" s="367"/>
      <c r="G64" s="367"/>
      <c r="H64" s="367"/>
      <c r="I64" s="748"/>
      <c r="J64" s="749"/>
      <c r="K64" s="749"/>
      <c r="L64" s="749"/>
      <c r="M64" s="749"/>
      <c r="N64" s="749"/>
      <c r="O64" s="370" t="s">
        <v>592</v>
      </c>
      <c r="P64" s="371"/>
      <c r="Q64" s="371"/>
      <c r="R64" s="371"/>
      <c r="S64" s="371"/>
      <c r="T64" s="371"/>
      <c r="U64" s="371"/>
      <c r="V64" s="371"/>
      <c r="W64" s="371"/>
      <c r="X64" s="371"/>
      <c r="Y64" s="371"/>
      <c r="Z64" s="58"/>
      <c r="AA64" s="61"/>
      <c r="AB64" s="61"/>
      <c r="AC64" s="61"/>
      <c r="AD64" s="61"/>
    </row>
    <row r="65" spans="1:30" ht="125.25" customHeight="1">
      <c r="A65" s="56"/>
      <c r="B65" s="143" t="s">
        <v>593</v>
      </c>
      <c r="C65" s="691" t="s">
        <v>537</v>
      </c>
      <c r="D65" s="367"/>
      <c r="E65" s="367"/>
      <c r="F65" s="367"/>
      <c r="G65" s="367"/>
      <c r="H65" s="367"/>
      <c r="I65" s="685"/>
      <c r="J65" s="686"/>
      <c r="K65" s="686"/>
      <c r="L65" s="686"/>
      <c r="M65" s="686"/>
      <c r="N65" s="686"/>
      <c r="O65" s="370" t="s">
        <v>538</v>
      </c>
      <c r="P65" s="371"/>
      <c r="Q65" s="371"/>
      <c r="R65" s="371"/>
      <c r="S65" s="371"/>
      <c r="T65" s="371"/>
      <c r="U65" s="371"/>
      <c r="V65" s="371"/>
      <c r="W65" s="371"/>
      <c r="X65" s="371"/>
      <c r="Y65" s="371"/>
      <c r="Z65" s="58"/>
      <c r="AA65" s="61"/>
      <c r="AB65" s="61"/>
      <c r="AC65" s="61"/>
      <c r="AD65" s="61"/>
    </row>
    <row r="66" spans="1:30" ht="15" customHeight="1">
      <c r="A66" s="62"/>
      <c r="B66" s="71"/>
      <c r="C66" s="99"/>
      <c r="D66" s="99"/>
      <c r="E66" s="99"/>
      <c r="F66" s="99"/>
      <c r="G66" s="99"/>
      <c r="H66" s="99"/>
      <c r="I66" s="100"/>
      <c r="J66" s="100"/>
      <c r="K66" s="100"/>
      <c r="L66" s="100"/>
      <c r="M66" s="100"/>
      <c r="N66" s="100"/>
      <c r="O66" s="71"/>
      <c r="P66" s="71"/>
      <c r="Q66" s="71"/>
      <c r="R66" s="71"/>
      <c r="S66" s="71"/>
      <c r="T66" s="71"/>
      <c r="U66" s="71"/>
      <c r="V66" s="71"/>
      <c r="W66" s="71"/>
      <c r="X66" s="71"/>
      <c r="Y66" s="71"/>
      <c r="Z66" s="101"/>
      <c r="AA66" s="13"/>
      <c r="AB66" s="13"/>
      <c r="AC66" s="13"/>
      <c r="AD66" s="13"/>
    </row>
    <row r="67" spans="1:30" ht="24.75" customHeight="1">
      <c r="A67" s="359" t="s">
        <v>594</v>
      </c>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2"/>
      <c r="AB67" s="2"/>
      <c r="AC67" s="2"/>
      <c r="AD67" s="2"/>
    </row>
    <row r="68" spans="1:30" ht="125.25" customHeight="1">
      <c r="A68" s="56"/>
      <c r="B68" s="143" t="s">
        <v>595</v>
      </c>
      <c r="C68" s="702" t="s">
        <v>596</v>
      </c>
      <c r="D68" s="703"/>
      <c r="E68" s="703"/>
      <c r="F68" s="703"/>
      <c r="G68" s="703"/>
      <c r="H68" s="703"/>
      <c r="I68" s="704"/>
      <c r="J68" s="705"/>
      <c r="K68" s="705"/>
      <c r="L68" s="705"/>
      <c r="M68" s="705"/>
      <c r="N68" s="705"/>
      <c r="O68" s="370" t="s">
        <v>526</v>
      </c>
      <c r="P68" s="371"/>
      <c r="Q68" s="371"/>
      <c r="R68" s="371"/>
      <c r="S68" s="371"/>
      <c r="T68" s="371"/>
      <c r="U68" s="371"/>
      <c r="V68" s="371"/>
      <c r="W68" s="371"/>
      <c r="X68" s="371"/>
      <c r="Y68" s="371"/>
      <c r="Z68" s="58"/>
      <c r="AA68" s="61"/>
      <c r="AB68" s="61"/>
      <c r="AC68" s="61"/>
      <c r="AD68" s="61"/>
    </row>
    <row r="69" spans="1:30" ht="125.25" customHeight="1">
      <c r="A69" s="56"/>
      <c r="B69" s="143" t="s">
        <v>597</v>
      </c>
      <c r="C69" s="671" t="s">
        <v>598</v>
      </c>
      <c r="D69" s="671"/>
      <c r="E69" s="671"/>
      <c r="F69" s="671"/>
      <c r="G69" s="671"/>
      <c r="H69" s="671"/>
      <c r="I69" s="471"/>
      <c r="J69" s="471"/>
      <c r="K69" s="471"/>
      <c r="L69" s="471"/>
      <c r="M69" s="471"/>
      <c r="N69" s="471"/>
      <c r="O69" s="370" t="s">
        <v>599</v>
      </c>
      <c r="P69" s="370"/>
      <c r="Q69" s="370"/>
      <c r="R69" s="370"/>
      <c r="S69" s="370"/>
      <c r="T69" s="370"/>
      <c r="U69" s="370"/>
      <c r="V69" s="370"/>
      <c r="W69" s="370"/>
      <c r="X69" s="370"/>
      <c r="Y69" s="370"/>
      <c r="Z69" s="58"/>
      <c r="AA69" s="61"/>
      <c r="AB69" s="61"/>
      <c r="AC69" s="61"/>
      <c r="AD69" s="61"/>
    </row>
    <row r="70" spans="1:30" ht="125.25" customHeight="1">
      <c r="A70" s="56"/>
      <c r="B70" s="143" t="s">
        <v>600</v>
      </c>
      <c r="C70" s="691" t="s">
        <v>531</v>
      </c>
      <c r="D70" s="367"/>
      <c r="E70" s="367"/>
      <c r="F70" s="367"/>
      <c r="G70" s="367"/>
      <c r="H70" s="367"/>
      <c r="I70" s="472"/>
      <c r="J70" s="472"/>
      <c r="K70" s="472"/>
      <c r="L70" s="472"/>
      <c r="M70" s="472"/>
      <c r="N70" s="472"/>
      <c r="O70" s="370" t="s">
        <v>532</v>
      </c>
      <c r="P70" s="371"/>
      <c r="Q70" s="371"/>
      <c r="R70" s="371"/>
      <c r="S70" s="371"/>
      <c r="T70" s="371"/>
      <c r="U70" s="371"/>
      <c r="V70" s="371"/>
      <c r="W70" s="371"/>
      <c r="X70" s="371"/>
      <c r="Y70" s="371"/>
      <c r="Z70" s="58"/>
      <c r="AA70" s="61"/>
      <c r="AB70" s="61"/>
      <c r="AC70" s="61"/>
      <c r="AD70" s="61"/>
    </row>
    <row r="71" spans="1:30" ht="125.25" customHeight="1">
      <c r="A71" s="56"/>
      <c r="B71" s="143" t="s">
        <v>601</v>
      </c>
      <c r="C71" s="700" t="s">
        <v>534</v>
      </c>
      <c r="D71" s="373"/>
      <c r="E71" s="373"/>
      <c r="F71" s="373"/>
      <c r="G71" s="373"/>
      <c r="H71" s="373"/>
      <c r="I71" s="745"/>
      <c r="J71" s="356"/>
      <c r="K71" s="356"/>
      <c r="L71" s="356"/>
      <c r="M71" s="356"/>
      <c r="N71" s="356"/>
      <c r="O71" s="370" t="s">
        <v>535</v>
      </c>
      <c r="P71" s="371"/>
      <c r="Q71" s="371"/>
      <c r="R71" s="371"/>
      <c r="S71" s="371"/>
      <c r="T71" s="371"/>
      <c r="U71" s="371"/>
      <c r="V71" s="371"/>
      <c r="W71" s="371"/>
      <c r="X71" s="371"/>
      <c r="Y71" s="371"/>
      <c r="Z71" s="58"/>
      <c r="AA71" s="61"/>
      <c r="AB71" s="61"/>
      <c r="AC71" s="61"/>
      <c r="AD71" s="61"/>
    </row>
    <row r="72" spans="1:30"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row>
    <row r="73" spans="1:30" s="2" customFormat="1" ht="35.75" customHeight="1" thickBot="1">
      <c r="A73" s="750" t="s">
        <v>602</v>
      </c>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row>
    <row r="74" spans="1:30" ht="220.5" customHeight="1">
      <c r="A74" s="56"/>
      <c r="B74" s="167" t="s">
        <v>603</v>
      </c>
      <c r="C74" s="684" t="s">
        <v>604</v>
      </c>
      <c r="D74" s="367"/>
      <c r="E74" s="367"/>
      <c r="F74" s="367"/>
      <c r="G74" s="367"/>
      <c r="H74" s="367"/>
      <c r="I74" s="751" t="str">
        <f>"Overall Net-Zero Target:"&amp;CHAR(10)&amp;IF(F19="Yes",C19,G19)&amp;CHAR(10)&amp;"Near-Term Targets:"&amp;CHAR(10)&amp;IF(I60="Yes",I61,IF('Near-Term Targets'!I42="Yes",'Near-Term Targets'!I41,'Near-Term Targets'!I43))&amp;CHAR(10)&amp;"Long-Term Targets:"&amp;CHAR(10)&amp;'Net-Zero Targets'!I43</f>
        <v xml:space="preserve">Overall Net-Zero Target:
Near-Term Targets:
Long-Term Targets:
</v>
      </c>
      <c r="J74" s="751"/>
      <c r="K74" s="751"/>
      <c r="L74" s="751"/>
      <c r="M74" s="751"/>
      <c r="N74" s="751"/>
      <c r="O74" s="751"/>
      <c r="P74" s="751"/>
      <c r="Q74" s="751"/>
      <c r="R74" s="751"/>
      <c r="S74" s="751"/>
      <c r="T74" s="751"/>
      <c r="U74" s="751"/>
      <c r="V74" s="751"/>
      <c r="W74" s="751"/>
      <c r="X74" s="751"/>
      <c r="Y74" s="751"/>
      <c r="Z74" s="58"/>
      <c r="AA74" s="61"/>
      <c r="AB74" s="61"/>
      <c r="AC74" s="61"/>
      <c r="AD74" s="61"/>
    </row>
    <row r="75" spans="1:30" ht="15.75" customHeight="1">
      <c r="A75" s="102"/>
      <c r="B75" s="752"/>
      <c r="C75" s="333"/>
      <c r="D75" s="333"/>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row>
    <row r="76" spans="1:30" ht="15.75" hidden="1" customHeight="1">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row>
    <row r="77" spans="1:30" ht="15.75" hidden="1" customHeight="1">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row>
    <row r="78" spans="1:30" ht="15.75" hidden="1" customHeight="1">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row>
    <row r="79" spans="1:30" ht="15.75" hidden="1" customHeight="1">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row>
    <row r="80" spans="1:30" ht="15.75" hidden="1" customHeight="1">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row>
    <row r="81" spans="1:30" ht="15.75" hidden="1" customHeight="1">
      <c r="A81" s="103"/>
      <c r="B81" s="103"/>
      <c r="C81" s="103"/>
      <c r="D81" s="103"/>
      <c r="E81" s="103"/>
      <c r="F81" s="103"/>
      <c r="G81" s="103"/>
      <c r="H81" s="103"/>
      <c r="I81" s="103"/>
      <c r="J81" s="103"/>
      <c r="K81" s="103"/>
      <c r="L81" s="747"/>
      <c r="M81" s="333"/>
      <c r="N81" s="333"/>
      <c r="O81" s="333"/>
      <c r="P81" s="103"/>
      <c r="Q81" s="103"/>
      <c r="R81" s="103" t="s">
        <v>0</v>
      </c>
      <c r="S81" s="103"/>
      <c r="T81" s="103"/>
      <c r="U81" s="103"/>
      <c r="V81" s="103"/>
      <c r="W81" s="103"/>
      <c r="X81" s="103"/>
      <c r="Y81" s="103"/>
      <c r="Z81" s="103"/>
      <c r="AA81" s="103"/>
      <c r="AB81" s="103"/>
      <c r="AC81" s="103"/>
      <c r="AD81" s="103"/>
    </row>
    <row r="82" spans="1:30" ht="15.75" hidden="1" customHeight="1">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row>
    <row r="83" spans="1:30" ht="15.75" hidden="1" customHeight="1">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row>
    <row r="84" spans="1:30" ht="15.75" hidden="1" customHeight="1">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row>
    <row r="85" spans="1:30" ht="15.75" hidden="1" customHeight="1">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row>
    <row r="86" spans="1:30" ht="15.75" hidden="1" customHeight="1">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row>
    <row r="87" spans="1:30" s="104" customFormat="1" ht="15.75" hidden="1" customHeight="1">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row>
    <row r="88" spans="1:30" ht="15.75" hidden="1" customHeight="1">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row>
    <row r="89" spans="1:30" ht="15.75" hidden="1" customHeight="1">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row>
    <row r="90" spans="1:30" ht="15.75" hidden="1" customHeight="1"/>
    <row r="91" spans="1:30" ht="15.75" hidden="1" customHeight="1"/>
    <row r="92" spans="1:30" ht="15.75" hidden="1" customHeight="1"/>
    <row r="93" spans="1:30" ht="15.75" hidden="1" customHeight="1"/>
    <row r="94" spans="1:30" ht="15.75" hidden="1" customHeight="1"/>
    <row r="95" spans="1:30" ht="15.75" hidden="1" customHeight="1"/>
    <row r="96" spans="1:30"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sheetData>
  <sheetProtection algorithmName="SHA-512" hashValue="yhQptRiQlEZq/B+pjnIemK2TPA6RFEyOGvHoqGSHxgsonCDtSiFeVspJW7NvqpbEoGV8M+B3KcuO8109/DFixg==" saltValue="asYjjQEqV35YBbuSQStxbQ==" spinCount="100000" sheet="1" objects="1" scenarios="1"/>
  <mergeCells count="121">
    <mergeCell ref="C69:H69"/>
    <mergeCell ref="I69:N69"/>
    <mergeCell ref="O69:Y69"/>
    <mergeCell ref="A11:Z11"/>
    <mergeCell ref="B13:Y17"/>
    <mergeCell ref="A12:Z12"/>
    <mergeCell ref="C18:E18"/>
    <mergeCell ref="C19:E19"/>
    <mergeCell ref="C25:E25"/>
    <mergeCell ref="C26:E26"/>
    <mergeCell ref="C27:E27"/>
    <mergeCell ref="C28:E28"/>
    <mergeCell ref="G18:I18"/>
    <mergeCell ref="G19:I19"/>
    <mergeCell ref="G20:I20"/>
    <mergeCell ref="G21:I21"/>
    <mergeCell ref="G22:I22"/>
    <mergeCell ref="G28:I28"/>
    <mergeCell ref="C29:E29"/>
    <mergeCell ref="C20:E20"/>
    <mergeCell ref="C21:E21"/>
    <mergeCell ref="C22:E22"/>
    <mergeCell ref="C23:E23"/>
    <mergeCell ref="C24:E24"/>
    <mergeCell ref="C30:E30"/>
    <mergeCell ref="C31:E31"/>
    <mergeCell ref="C32:E32"/>
    <mergeCell ref="C33:E33"/>
    <mergeCell ref="C34:E34"/>
    <mergeCell ref="A41:Z41"/>
    <mergeCell ref="B42:Y42"/>
    <mergeCell ref="C46:H46"/>
    <mergeCell ref="I46:N46"/>
    <mergeCell ref="O46:Y46"/>
    <mergeCell ref="C35:E35"/>
    <mergeCell ref="C36:E36"/>
    <mergeCell ref="C37:E37"/>
    <mergeCell ref="I43:N43"/>
    <mergeCell ref="O43:Y43"/>
    <mergeCell ref="C43:H43"/>
    <mergeCell ref="C44:H44"/>
    <mergeCell ref="I44:N44"/>
    <mergeCell ref="O44:Y44"/>
    <mergeCell ref="C39:E39"/>
    <mergeCell ref="C38:E38"/>
    <mergeCell ref="A48:Z48"/>
    <mergeCell ref="C49:H49"/>
    <mergeCell ref="I49:N49"/>
    <mergeCell ref="O49:Y49"/>
    <mergeCell ref="C45:H45"/>
    <mergeCell ref="I45:N45"/>
    <mergeCell ref="O45:Y45"/>
    <mergeCell ref="O56:Y56"/>
    <mergeCell ref="C56:H56"/>
    <mergeCell ref="O60:Y60"/>
    <mergeCell ref="C57:H57"/>
    <mergeCell ref="I57:N57"/>
    <mergeCell ref="O57:Y57"/>
    <mergeCell ref="C50:H50"/>
    <mergeCell ref="I50:N50"/>
    <mergeCell ref="O50:Y50"/>
    <mergeCell ref="C51:H51"/>
    <mergeCell ref="I51:N51"/>
    <mergeCell ref="O51:Y51"/>
    <mergeCell ref="A67:Z67"/>
    <mergeCell ref="I70:N70"/>
    <mergeCell ref="L81:O81"/>
    <mergeCell ref="C63:H63"/>
    <mergeCell ref="C64:H64"/>
    <mergeCell ref="I64:N64"/>
    <mergeCell ref="O64:Y64"/>
    <mergeCell ref="C65:H65"/>
    <mergeCell ref="I65:N65"/>
    <mergeCell ref="O65:Y65"/>
    <mergeCell ref="I63:N63"/>
    <mergeCell ref="O63:Y63"/>
    <mergeCell ref="A73:Z73"/>
    <mergeCell ref="C74:H74"/>
    <mergeCell ref="I74:Y74"/>
    <mergeCell ref="B75:D75"/>
    <mergeCell ref="I71:N71"/>
    <mergeCell ref="O71:Y71"/>
    <mergeCell ref="C68:H68"/>
    <mergeCell ref="I68:N68"/>
    <mergeCell ref="O68:Y68"/>
    <mergeCell ref="C70:H70"/>
    <mergeCell ref="O70:Y70"/>
    <mergeCell ref="C71:H71"/>
    <mergeCell ref="I61:N61"/>
    <mergeCell ref="O61:Y61"/>
    <mergeCell ref="C62:H62"/>
    <mergeCell ref="I62:N62"/>
    <mergeCell ref="O62:Y62"/>
    <mergeCell ref="C61:H61"/>
    <mergeCell ref="G38:I38"/>
    <mergeCell ref="G39:I39"/>
    <mergeCell ref="G33:I33"/>
    <mergeCell ref="G34:I34"/>
    <mergeCell ref="G35:I35"/>
    <mergeCell ref="G36:I36"/>
    <mergeCell ref="G37:I37"/>
    <mergeCell ref="I52:N52"/>
    <mergeCell ref="O52:Y52"/>
    <mergeCell ref="A54:Z54"/>
    <mergeCell ref="C55:H55"/>
    <mergeCell ref="I55:N55"/>
    <mergeCell ref="O55:Y55"/>
    <mergeCell ref="C52:H52"/>
    <mergeCell ref="A59:Z59"/>
    <mergeCell ref="C60:H60"/>
    <mergeCell ref="I60:N60"/>
    <mergeCell ref="I56:N56"/>
    <mergeCell ref="G29:I29"/>
    <mergeCell ref="G30:I30"/>
    <mergeCell ref="G31:I31"/>
    <mergeCell ref="G32:I32"/>
    <mergeCell ref="G23:I23"/>
    <mergeCell ref="G24:I24"/>
    <mergeCell ref="G25:I25"/>
    <mergeCell ref="G26:I26"/>
    <mergeCell ref="G27:I27"/>
  </mergeCells>
  <phoneticPr fontId="36" type="noConversion"/>
  <conditionalFormatting sqref="A45:XFD46">
    <cfRule type="expression" dxfId="33" priority="12">
      <formula>$I$44="Yes"</formula>
    </cfRule>
  </conditionalFormatting>
  <conditionalFormatting sqref="A49:XFD52">
    <cfRule type="expression" dxfId="32" priority="11">
      <formula>COUNTIF($J$19:$J$39,"Intensity")=0</formula>
    </cfRule>
  </conditionalFormatting>
  <conditionalFormatting sqref="A50:XFD52">
    <cfRule type="expression" dxfId="31" priority="9">
      <formula>$I$49="Yes"</formula>
    </cfRule>
  </conditionalFormatting>
  <conditionalFormatting sqref="A52:XFD52">
    <cfRule type="expression" dxfId="30" priority="8">
      <formula>COUNTIF($S$19:$S$39,"Economic intensity")=0</formula>
    </cfRule>
  </conditionalFormatting>
  <conditionalFormatting sqref="A56:XFD57">
    <cfRule type="expression" dxfId="29" priority="7">
      <formula>$I$55="No"</formula>
    </cfRule>
  </conditionalFormatting>
  <conditionalFormatting sqref="A68:XFD71">
    <cfRule type="expression" dxfId="27" priority="2">
      <formula>ISNUMBER(SEARCH("Net-Zero",info_update))=FALSE</formula>
    </cfRule>
  </conditionalFormatting>
  <conditionalFormatting sqref="G19:I39">
    <cfRule type="expression" dxfId="26" priority="14">
      <formula>OR($F19="No",$C19="Consult sector guidance and submit appropriate target wording")</formula>
    </cfRule>
  </conditionalFormatting>
  <conditionalFormatting sqref="I49:N49">
    <cfRule type="expression" dxfId="25" priority="10">
      <formula>COUNTIF($J$19:$J$39, "Intensity")=0</formula>
    </cfRule>
  </conditionalFormatting>
  <conditionalFormatting sqref="L11:L12">
    <cfRule type="containsBlanks" dxfId="23" priority="15">
      <formula>LEN(TRIM(L11))=0</formula>
    </cfRule>
  </conditionalFormatting>
  <conditionalFormatting sqref="P20:R39">
    <cfRule type="expression" dxfId="22" priority="3">
      <formula>$J20&lt;&gt;"Intensity"</formula>
    </cfRule>
  </conditionalFormatting>
  <conditionalFormatting sqref="X20:Y39">
    <cfRule type="expression" dxfId="21" priority="13">
      <formula>$W20="Yes"</formula>
    </cfRule>
  </conditionalFormatting>
  <conditionalFormatting sqref="AN20:AN21">
    <cfRule type="containsText" dxfId="20" priority="4" operator="containsText" text="Enter manually">
      <formula>NOT(ISERROR(SEARCH("Enter manually",AN20)))</formula>
    </cfRule>
  </conditionalFormatting>
  <dataValidations count="17">
    <dataValidation type="list" allowBlank="1" showInputMessage="1" showErrorMessage="1" sqref="I44:N44 I49:N49 I55:N55 I60:N60 I62:N62" xr:uid="{D7A7FE75-BC9F-4FC4-B17A-7EAFDC5E6457}">
      <formula1>"Yes, No"</formula1>
    </dataValidation>
    <dataValidation type="list" allowBlank="1" showInputMessage="1" showErrorMessage="1" sqref="J20:J39" xr:uid="{CC7A1F7F-FE59-4CA2-AC1C-A5292C810CE5}">
      <formula1>"Absolute,Intensity"</formula1>
    </dataValidation>
    <dataValidation type="list" allowBlank="1" showInputMessage="1" showErrorMessage="1" sqref="K20:K39" xr:uid="{3FBDE378-A211-4061-89EB-F15166351BC2}">
      <formula1>"Reduction,Maintenance"</formula1>
    </dataValidation>
    <dataValidation type="list" allowBlank="1" showInputMessage="1" showErrorMessage="1" sqref="F19:F39 W20:W39 Y20:Y39 I63:N63" xr:uid="{3FC96B25-C88F-4C00-AE39-39A1F91F8162}">
      <formula1>"Yes,No"</formula1>
    </dataValidation>
    <dataValidation type="list" allowBlank="1" showInputMessage="1" showErrorMessage="1" sqref="S20:S39" xr:uid="{2CC3400D-74A1-4795-A77C-60A9E1803F1A}">
      <formula1>list_nz_methods</formula1>
    </dataValidation>
    <dataValidation type="list" allowBlank="1" showInputMessage="1" showErrorMessage="1" sqref="T20:T39" xr:uid="{89C7B4B2-3861-4B53-B5CA-B0F93A3C506E}">
      <formula1>list_nz_sectors</formula1>
    </dataValidation>
    <dataValidation type="list" showInputMessage="1" showErrorMessage="1" sqref="X20:X39" xr:uid="{B54D5C12-0797-4F31-888B-487A0EA10615}">
      <formula1>nz_id</formula1>
    </dataValidation>
    <dataValidation type="date" allowBlank="1" showInputMessage="1" showErrorMessage="1" sqref="I64:N64" xr:uid="{CA256634-A48C-4512-AE3D-EE584D54D91E}">
      <formula1>42005</formula1>
      <formula2>47848</formula2>
    </dataValidation>
    <dataValidation type="list" allowBlank="1" showInputMessage="1" showErrorMessage="1" sqref="I68:N68" xr:uid="{54E42F27-0343-41F2-B082-998BFFF595A9}">
      <formula1>list_update_info</formula1>
    </dataValidation>
    <dataValidation type="list" allowBlank="1" showInputMessage="1" showErrorMessage="1" sqref="O19:O39" xr:uid="{0EDFA79A-9FCC-48AC-86AB-4F0D352455BC}">
      <formula1>"2030, 2031, 2032, 2033, 2034, 2035, 2036, 2037, 2038, 2039, 2040, 2041, 2042, 2043, 2044, 2045, 2046, 2047, 2048, 2049, 2050"</formula1>
    </dataValidation>
    <dataValidation type="list" allowBlank="1" showInputMessage="1" showErrorMessage="1" sqref="U19:U39" xr:uid="{7420A485-F14A-4009-89F2-6AE4BC7F7034}">
      <formula1>"Net Zero tool"</formula1>
    </dataValidation>
    <dataValidation type="list" showInputMessage="1" showErrorMessage="1" error="Error: Year does not match with information entered in Section 2.7, GHG Inventory tab" sqref="M20:N39" xr:uid="{8C5D2070-4ECF-4680-8F92-74C34C82E94B}">
      <formula1>list_ghg_years</formula1>
    </dataValidation>
    <dataValidation type="list" allowBlank="1" showErrorMessage="1" sqref="I70:N70" xr:uid="{3B342ED6-317F-4078-9AD1-9CE4A3C11506}">
      <formula1>list_nz_update_scopes</formula1>
    </dataValidation>
    <dataValidation type="decimal" allowBlank="1" showInputMessage="1" showErrorMessage="1" error="Error: Input must be a percentage" sqref="L20:L39" xr:uid="{215FC82A-CE76-4504-B6CF-05A0DA9122BF}">
      <formula1>0</formula1>
      <formula2>1</formula2>
    </dataValidation>
    <dataValidation type="custom" allowBlank="1" showInputMessage="1" showErrorMessage="1" error="Error: Input must be in numerical format" sqref="Q20:R39" xr:uid="{39E50F7B-E47A-41D2-A692-6ECD77413711}">
      <formula1>ISNUMBER(Q20:S39)</formula1>
    </dataValidation>
    <dataValidation allowBlank="1" showInputMessage="1" showErrorMessage="1" error="Error: Input must be a percentage" sqref="L20" xr:uid="{4A5AFFE8-62AA-427D-A207-A5E04A9EC0F8}"/>
    <dataValidation allowBlank="1" showInputMessage="1" showErrorMessage="1" error="Error: Input must be in numerical format" sqref="P20:P39" xr:uid="{3A7D62FF-5B8A-480E-9C5A-299B86A5ACC1}"/>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1AD12F1A-07BB-4AAD-961B-AE729D4AA54C}">
            <xm:f>ISNUMBER(SEARCH("Net Zero",'Company Information'!$G$16))=FALSE</xm:f>
            <x14:dxf>
              <font>
                <color theme="1" tint="0.24994659260841701"/>
              </font>
              <fill>
                <patternFill>
                  <bgColor theme="0" tint="-0.24994659260841701"/>
                </patternFill>
              </fill>
            </x14:dxf>
          </x14:cfRule>
          <xm:sqref>A12:XFD74</xm:sqref>
        </x14:conditionalFormatting>
        <x14:conditionalFormatting xmlns:xm="http://schemas.microsoft.com/office/excel/2006/main">
          <x14:cfRule type="expression" priority="6" id="{00000000-000E-0000-0600-000005000000}">
            <xm:f>'Company Information'!$G$16&lt;&gt;"Net Zero"</xm:f>
            <x14:dxf>
              <font>
                <color theme="1" tint="0.24994659260841701"/>
              </font>
              <fill>
                <patternFill patternType="solid">
                  <bgColor theme="0" tint="-0.24994659260841701"/>
                </patternFill>
              </fill>
            </x14:dxf>
          </x14:cfRule>
          <xm:sqref>A60:XFD65</xm:sqref>
        </x14:conditionalFormatting>
        <x14:conditionalFormatting xmlns:xm="http://schemas.microsoft.com/office/excel/2006/main">
          <x14:cfRule type="expression" priority="5" id="{00000000-000E-0000-0600-000004000000}">
            <xm:f>'Company Information'!$G$16:$L$16&lt;&gt;"Net Zero"</xm:f>
            <x14:dxf>
              <font>
                <color theme="0" tint="-0.24994659260841701"/>
              </font>
              <fill>
                <patternFill patternType="solid">
                  <bgColor theme="0" tint="-0.24994659260841701"/>
                </patternFill>
              </fill>
            </x14:dxf>
          </x14:cfRule>
          <xm:sqref>I60:N60 I62:N62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E1006"/>
  <sheetViews>
    <sheetView zoomScale="80" zoomScaleNormal="80" workbookViewId="0">
      <selection activeCell="A11" sqref="A1:XFD11"/>
    </sheetView>
  </sheetViews>
  <sheetFormatPr baseColWidth="10" defaultColWidth="0" defaultRowHeight="0" customHeight="1" zeroHeight="1"/>
  <cols>
    <col min="1" max="1" width="5.6640625" customWidth="1"/>
    <col min="2" max="25" width="11.5" customWidth="1"/>
    <col min="26" max="26" width="5.6640625" customWidth="1"/>
    <col min="27" max="27" width="14.5" hidden="1" customWidth="1"/>
    <col min="28" max="31" width="0" hidden="1" customWidth="1"/>
    <col min="32" max="16384" width="14.5" hidden="1"/>
  </cols>
  <sheetData>
    <row r="1" spans="1:26" s="323" customFormat="1" ht="15" customHeight="1">
      <c r="A1" s="322"/>
      <c r="B1" s="322"/>
      <c r="C1" s="322"/>
      <c r="D1" s="322"/>
      <c r="E1" s="322"/>
      <c r="F1" s="322"/>
      <c r="G1" s="322"/>
      <c r="H1" s="322"/>
      <c r="I1" s="322"/>
      <c r="J1" s="322"/>
      <c r="K1" s="322"/>
      <c r="L1" s="322"/>
      <c r="M1" s="322"/>
      <c r="N1" s="322"/>
      <c r="O1" s="322"/>
      <c r="P1" s="322"/>
      <c r="Q1" s="322"/>
      <c r="R1" s="322"/>
      <c r="S1" s="322"/>
      <c r="T1" s="322"/>
      <c r="U1" s="322"/>
      <c r="V1" s="322"/>
      <c r="W1" s="322"/>
      <c r="X1" s="322"/>
      <c r="Y1" s="322"/>
      <c r="Z1" s="322"/>
    </row>
    <row r="2" spans="1:26" s="323" customFormat="1" ht="15">
      <c r="A2" s="322"/>
      <c r="B2" s="322"/>
      <c r="C2" s="322"/>
      <c r="D2" s="322"/>
      <c r="E2" s="322"/>
      <c r="F2" s="322"/>
      <c r="G2" s="322"/>
      <c r="H2" s="322"/>
      <c r="I2" s="322"/>
      <c r="J2" s="322"/>
      <c r="K2" s="322"/>
      <c r="L2" s="322"/>
      <c r="M2" s="322"/>
      <c r="N2" s="322"/>
      <c r="O2" s="322"/>
      <c r="P2" s="322"/>
      <c r="Q2" s="322"/>
      <c r="R2" s="322"/>
      <c r="S2" s="322"/>
      <c r="T2" s="322"/>
      <c r="U2" s="322"/>
      <c r="V2" s="322"/>
      <c r="W2" s="322"/>
      <c r="X2" s="322"/>
      <c r="Y2" s="322"/>
      <c r="Z2" s="322"/>
    </row>
    <row r="3" spans="1:26" s="323" customFormat="1" ht="15">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row>
    <row r="4" spans="1:26" s="323" customFormat="1" ht="15">
      <c r="A4" s="322"/>
      <c r="B4" s="322"/>
      <c r="C4" s="322"/>
      <c r="D4" s="322"/>
      <c r="E4" s="322"/>
      <c r="F4" s="322"/>
      <c r="G4" s="322"/>
      <c r="H4" s="322"/>
      <c r="I4" s="322"/>
      <c r="J4" s="322"/>
      <c r="K4" s="322"/>
      <c r="L4" s="322"/>
      <c r="M4" s="322"/>
      <c r="N4" s="322"/>
      <c r="O4" s="322"/>
      <c r="P4" s="322"/>
      <c r="Q4" s="322"/>
      <c r="R4" s="322"/>
      <c r="S4" s="322"/>
      <c r="T4" s="322"/>
      <c r="U4" s="322"/>
      <c r="V4" s="322"/>
      <c r="W4" s="322"/>
      <c r="X4" s="322"/>
      <c r="Y4" s="322"/>
      <c r="Z4" s="322"/>
    </row>
    <row r="5" spans="1:26" s="323" customFormat="1" ht="15">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row>
    <row r="6" spans="1:26" s="323" customFormat="1" ht="15">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row>
    <row r="7" spans="1:26" s="323" customFormat="1" ht="15">
      <c r="A7" s="322"/>
      <c r="B7" s="322"/>
      <c r="C7" s="322"/>
      <c r="D7" s="322"/>
      <c r="E7" s="322"/>
      <c r="F7" s="322"/>
      <c r="G7" s="322"/>
      <c r="H7" s="322"/>
      <c r="I7" s="322"/>
      <c r="J7" s="322"/>
      <c r="K7" s="322"/>
      <c r="L7" s="322"/>
      <c r="M7" s="322"/>
      <c r="N7" s="322"/>
      <c r="O7" s="322"/>
      <c r="P7" s="322"/>
      <c r="Q7" s="322"/>
      <c r="R7" s="322"/>
      <c r="S7" s="322"/>
      <c r="T7" s="322"/>
      <c r="U7" s="322"/>
      <c r="V7" s="322"/>
      <c r="W7" s="322"/>
      <c r="X7" s="322"/>
      <c r="Y7" s="322"/>
      <c r="Z7" s="322"/>
    </row>
    <row r="8" spans="1:26" s="323" customFormat="1" ht="15">
      <c r="A8" s="322"/>
      <c r="B8" s="322"/>
      <c r="C8" s="322"/>
      <c r="D8" s="322"/>
      <c r="E8" s="322"/>
      <c r="F8" s="322"/>
      <c r="G8" s="322"/>
      <c r="H8" s="322"/>
      <c r="I8" s="322"/>
      <c r="J8" s="322"/>
      <c r="K8" s="322"/>
      <c r="L8" s="322"/>
      <c r="M8" s="322"/>
      <c r="N8" s="322"/>
      <c r="O8" s="322"/>
      <c r="P8" s="322"/>
      <c r="Q8" s="322"/>
      <c r="R8" s="322"/>
      <c r="S8" s="322"/>
      <c r="T8" s="322"/>
      <c r="U8" s="322"/>
      <c r="V8" s="322"/>
      <c r="W8" s="322"/>
      <c r="X8" s="322"/>
      <c r="Y8" s="322"/>
      <c r="Z8" s="322"/>
    </row>
    <row r="9" spans="1:26" s="323" customFormat="1" ht="15">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row>
    <row r="10" spans="1:26" s="323" customFormat="1" ht="15">
      <c r="A10" s="322"/>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row>
    <row r="11" spans="1:26" s="323" customFormat="1" ht="30" customHeight="1">
      <c r="A11" s="354" t="s">
        <v>605</v>
      </c>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row>
    <row r="12" spans="1:26" s="2" customFormat="1" ht="24.75" customHeight="1" thickBot="1">
      <c r="A12" s="359" t="s">
        <v>606</v>
      </c>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row>
    <row r="13" spans="1:26" ht="45" customHeight="1">
      <c r="A13" s="96"/>
      <c r="B13" s="773" t="s">
        <v>1154</v>
      </c>
      <c r="C13" s="774"/>
      <c r="D13" s="774"/>
      <c r="E13" s="774"/>
      <c r="F13" s="774"/>
      <c r="G13" s="774"/>
      <c r="H13" s="774"/>
      <c r="I13" s="774"/>
      <c r="J13" s="774"/>
      <c r="K13" s="774"/>
      <c r="L13" s="774"/>
      <c r="M13" s="774"/>
      <c r="N13" s="774"/>
      <c r="O13" s="774"/>
      <c r="P13" s="774"/>
      <c r="Q13" s="774"/>
      <c r="R13" s="774"/>
      <c r="S13" s="774"/>
      <c r="T13" s="774"/>
      <c r="U13" s="774"/>
      <c r="V13" s="774"/>
      <c r="W13" s="774"/>
      <c r="X13" s="774"/>
      <c r="Y13" s="774"/>
      <c r="Z13" s="96"/>
    </row>
    <row r="14" spans="1:26" ht="45" customHeight="1">
      <c r="A14" s="96"/>
      <c r="B14" s="774"/>
      <c r="C14" s="774"/>
      <c r="D14" s="774"/>
      <c r="E14" s="774"/>
      <c r="F14" s="774"/>
      <c r="G14" s="774"/>
      <c r="H14" s="774"/>
      <c r="I14" s="774"/>
      <c r="J14" s="774"/>
      <c r="K14" s="774"/>
      <c r="L14" s="774"/>
      <c r="M14" s="774"/>
      <c r="N14" s="774"/>
      <c r="O14" s="774"/>
      <c r="P14" s="774"/>
      <c r="Q14" s="774"/>
      <c r="R14" s="774"/>
      <c r="S14" s="774"/>
      <c r="T14" s="774"/>
      <c r="U14" s="774"/>
      <c r="V14" s="774"/>
      <c r="W14" s="774"/>
      <c r="X14" s="774"/>
      <c r="Y14" s="774"/>
      <c r="Z14" s="96"/>
    </row>
    <row r="15" spans="1:26" ht="45" customHeight="1">
      <c r="A15" s="96"/>
      <c r="B15" s="774"/>
      <c r="C15" s="774"/>
      <c r="D15" s="774"/>
      <c r="E15" s="774"/>
      <c r="F15" s="774"/>
      <c r="G15" s="774"/>
      <c r="H15" s="774"/>
      <c r="I15" s="774"/>
      <c r="J15" s="774"/>
      <c r="K15" s="774"/>
      <c r="L15" s="774"/>
      <c r="M15" s="774"/>
      <c r="N15" s="774"/>
      <c r="O15" s="774"/>
      <c r="P15" s="774"/>
      <c r="Q15" s="774"/>
      <c r="R15" s="774"/>
      <c r="S15" s="774"/>
      <c r="T15" s="774"/>
      <c r="U15" s="774"/>
      <c r="V15" s="774"/>
      <c r="W15" s="774"/>
      <c r="X15" s="774"/>
      <c r="Y15" s="774"/>
      <c r="Z15" s="96"/>
    </row>
    <row r="16" spans="1:26" ht="45" customHeight="1">
      <c r="A16" s="96"/>
      <c r="B16" s="774"/>
      <c r="C16" s="774"/>
      <c r="D16" s="774"/>
      <c r="E16" s="774"/>
      <c r="F16" s="774"/>
      <c r="G16" s="774"/>
      <c r="H16" s="774"/>
      <c r="I16" s="774"/>
      <c r="J16" s="774"/>
      <c r="K16" s="774"/>
      <c r="L16" s="774"/>
      <c r="M16" s="774"/>
      <c r="N16" s="774"/>
      <c r="O16" s="774"/>
      <c r="P16" s="774"/>
      <c r="Q16" s="774"/>
      <c r="R16" s="774"/>
      <c r="S16" s="774"/>
      <c r="T16" s="774"/>
      <c r="U16" s="774"/>
      <c r="V16" s="774"/>
      <c r="W16" s="774"/>
      <c r="X16" s="774"/>
      <c r="Y16" s="774"/>
      <c r="Z16" s="96"/>
    </row>
    <row r="17" spans="1:26" ht="53.75" customHeight="1">
      <c r="A17" s="96"/>
      <c r="B17" s="774"/>
      <c r="C17" s="774"/>
      <c r="D17" s="774"/>
      <c r="E17" s="774"/>
      <c r="F17" s="774"/>
      <c r="G17" s="774"/>
      <c r="H17" s="774"/>
      <c r="I17" s="774"/>
      <c r="J17" s="774"/>
      <c r="K17" s="774"/>
      <c r="L17" s="774"/>
      <c r="M17" s="774"/>
      <c r="N17" s="774"/>
      <c r="O17" s="774"/>
      <c r="P17" s="774"/>
      <c r="Q17" s="774"/>
      <c r="R17" s="774"/>
      <c r="S17" s="774"/>
      <c r="T17" s="774"/>
      <c r="U17" s="774"/>
      <c r="V17" s="774"/>
      <c r="W17" s="774"/>
      <c r="X17" s="774"/>
      <c r="Y17" s="774"/>
      <c r="Z17" s="96"/>
    </row>
    <row r="18" spans="1:26" ht="24.75" customHeight="1" thickBot="1">
      <c r="A18" s="721" t="s">
        <v>607</v>
      </c>
      <c r="B18" s="767"/>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8"/>
    </row>
    <row r="19" spans="1:26" ht="60" customHeight="1">
      <c r="A19" s="98"/>
      <c r="B19" s="764" t="s">
        <v>541</v>
      </c>
      <c r="C19" s="373"/>
      <c r="D19" s="765"/>
      <c r="E19" s="30" t="s">
        <v>232</v>
      </c>
      <c r="F19" s="105" t="str">
        <f>nz_target_id1</f>
        <v/>
      </c>
      <c r="G19" s="105" t="str">
        <f>nz_target_id2</f>
        <v/>
      </c>
      <c r="H19" s="105" t="str">
        <f>nz_target_id3</f>
        <v/>
      </c>
      <c r="I19" s="105" t="str">
        <f>nz_target_id4</f>
        <v/>
      </c>
      <c r="J19" s="105" t="str">
        <f>nz_target_id5</f>
        <v/>
      </c>
      <c r="K19" s="105" t="str">
        <f>nz_target_id6</f>
        <v/>
      </c>
      <c r="L19" s="105" t="str">
        <f>nz_target_id7</f>
        <v/>
      </c>
      <c r="M19" s="105" t="str">
        <f>nz_target_id8</f>
        <v/>
      </c>
      <c r="N19" s="105" t="str">
        <f>nz_target_id9</f>
        <v/>
      </c>
      <c r="O19" s="105" t="str">
        <f>nz_target_id10</f>
        <v/>
      </c>
      <c r="P19" s="105" t="str">
        <f>nz_target_id11</f>
        <v/>
      </c>
      <c r="Q19" s="105" t="str">
        <f>nz_target_id12</f>
        <v/>
      </c>
      <c r="R19" s="105" t="str">
        <f>nz_target_id13</f>
        <v/>
      </c>
      <c r="S19" s="105" t="str">
        <f>nz_target_id14</f>
        <v/>
      </c>
      <c r="T19" s="105" t="str">
        <f>nz_target_id15</f>
        <v/>
      </c>
      <c r="U19" s="105" t="str">
        <f>nz_target_id16</f>
        <v/>
      </c>
      <c r="V19" s="105" t="str">
        <f>nz_target_id17</f>
        <v/>
      </c>
      <c r="W19" s="105" t="str">
        <f>nz_target_id18</f>
        <v/>
      </c>
      <c r="X19" s="105" t="str">
        <f>nz_target_id19</f>
        <v/>
      </c>
      <c r="Y19" s="105" t="str">
        <f>nz_target_id20</f>
        <v/>
      </c>
      <c r="Z19" s="98"/>
    </row>
    <row r="20" spans="1:26" ht="30" customHeight="1">
      <c r="A20" s="62"/>
      <c r="B20" s="763" t="s">
        <v>389</v>
      </c>
      <c r="C20" s="367"/>
      <c r="D20" s="428"/>
      <c r="E20" s="316" cm="1">
        <f t="array" ref="E20">_xlfn.IFS(AND(SUM(IF(COUNTIF(F20:Y20,F20:Y20)=1,1,0))&gt;1,COUNTIF(F20:Y20,1)&gt;0),1,SUM(F20:Y20)=0,0,SUM(F20:Y20)&gt;1,"Enter manually",COUNT(F20:Y20)=(COUNTIF(F20:Y20,0)+1),SUM(F20:Y20),SUM(F20:Y20)&lt;&gt;0,SUM(F20:Y20))</f>
        <v>0</v>
      </c>
      <c r="F20" s="259"/>
      <c r="G20" s="259"/>
      <c r="H20" s="259"/>
      <c r="I20" s="259"/>
      <c r="J20" s="259"/>
      <c r="K20" s="259"/>
      <c r="L20" s="259"/>
      <c r="M20" s="259"/>
      <c r="N20" s="259"/>
      <c r="O20" s="259"/>
      <c r="P20" s="259"/>
      <c r="Q20" s="259"/>
      <c r="R20" s="259"/>
      <c r="S20" s="259"/>
      <c r="T20" s="259"/>
      <c r="U20" s="259"/>
      <c r="V20" s="259"/>
      <c r="W20" s="259"/>
      <c r="X20" s="259"/>
      <c r="Y20" s="259"/>
      <c r="Z20" s="62"/>
    </row>
    <row r="21" spans="1:26" ht="30" customHeight="1">
      <c r="A21" s="62"/>
      <c r="B21" s="763" t="s">
        <v>390</v>
      </c>
      <c r="C21" s="367"/>
      <c r="D21" s="428"/>
      <c r="E21" s="316" cm="1">
        <f t="array" ref="E21">_xlfn.IFS(AND(SUM(IF(COUNTIF(F21:Y21,F21:Y21)=1,1,0))&gt;1,COUNTIF(F21:Y21,1)&gt;0),1,SUM(F21:Y21)=0,0,SUM(F21:Y21)&gt;1,"Enter manually",COUNT(F21:Y21)=(COUNTIF(F21:Y21,0)+1),SUM(F21:Y21),SUM(F21:Y21)&lt;&gt;0,SUM(F21:Y21))</f>
        <v>0</v>
      </c>
      <c r="F21" s="259"/>
      <c r="G21" s="259"/>
      <c r="H21" s="259"/>
      <c r="I21" s="259"/>
      <c r="J21" s="259"/>
      <c r="K21" s="259"/>
      <c r="L21" s="259"/>
      <c r="M21" s="259"/>
      <c r="N21" s="259"/>
      <c r="O21" s="259"/>
      <c r="P21" s="259"/>
      <c r="Q21" s="259"/>
      <c r="R21" s="259"/>
      <c r="S21" s="259"/>
      <c r="T21" s="259"/>
      <c r="U21" s="259"/>
      <c r="V21" s="259"/>
      <c r="W21" s="259"/>
      <c r="X21" s="259"/>
      <c r="Y21" s="259"/>
      <c r="Z21" s="62"/>
    </row>
    <row r="22" spans="1:26" ht="30" customHeight="1">
      <c r="A22" s="62"/>
      <c r="B22" s="763" t="s">
        <v>391</v>
      </c>
      <c r="C22" s="367"/>
      <c r="D22" s="428"/>
      <c r="E22" s="316" cm="1">
        <f t="array" ref="E22">_xlfn.IFS(AND(SUM(IF(COUNTIF(F22:Y22,F22:Y22)=1,1,0))&gt;1,COUNTIF(F22:Y22,1)&gt;0),1,SUM(F22:Y22)=0,0,SUM(F22:Y22)&gt;1,"Enter manually",COUNT(F22:Y22)=(COUNTIF(F22:Y22,0)+1),SUM(F22:Y22),SUM(F22:Y22)&lt;&gt;0,SUM(F22:Y22))</f>
        <v>0</v>
      </c>
      <c r="F22" s="259"/>
      <c r="G22" s="259"/>
      <c r="H22" s="259"/>
      <c r="I22" s="259"/>
      <c r="J22" s="259"/>
      <c r="K22" s="259"/>
      <c r="L22" s="259"/>
      <c r="M22" s="259"/>
      <c r="N22" s="259"/>
      <c r="O22" s="259"/>
      <c r="P22" s="259"/>
      <c r="Q22" s="259"/>
      <c r="R22" s="259"/>
      <c r="S22" s="259"/>
      <c r="T22" s="259"/>
      <c r="U22" s="259"/>
      <c r="V22" s="259"/>
      <c r="W22" s="259"/>
      <c r="X22" s="259"/>
      <c r="Y22" s="259"/>
      <c r="Z22" s="62"/>
    </row>
    <row r="23" spans="1:26" ht="30" customHeight="1">
      <c r="A23" s="62"/>
      <c r="B23" s="766" t="s">
        <v>392</v>
      </c>
      <c r="C23" s="367"/>
      <c r="D23" s="367"/>
      <c r="E23" s="317"/>
      <c r="F23" s="187"/>
      <c r="G23" s="187"/>
      <c r="H23" s="187"/>
      <c r="I23" s="187"/>
      <c r="J23" s="187"/>
      <c r="K23" s="187"/>
      <c r="L23" s="187"/>
      <c r="M23" s="187"/>
      <c r="N23" s="187"/>
      <c r="O23" s="187"/>
      <c r="P23" s="187"/>
      <c r="Q23" s="187"/>
      <c r="R23" s="187"/>
      <c r="S23" s="187"/>
      <c r="T23" s="187"/>
      <c r="U23" s="187"/>
      <c r="V23" s="187"/>
      <c r="W23" s="187"/>
      <c r="X23" s="187"/>
      <c r="Y23" s="187"/>
      <c r="Z23" s="62"/>
    </row>
    <row r="24" spans="1:26" ht="30" customHeight="1">
      <c r="A24" s="62"/>
      <c r="B24" s="763" t="s">
        <v>393</v>
      </c>
      <c r="C24" s="367"/>
      <c r="D24" s="428"/>
      <c r="E24" s="316" cm="1">
        <f t="array" ref="E24">_xlfn.IFS(AND(SUM(IF(COUNTIF(F24:Y24,F24:Y24)=1,1,0))&gt;1,COUNTIF(F24:Y24,1)&gt;0),1,SUM(F24:Y24)=0,0,SUM(F24:Y24)&gt;1,"Enter manually",COUNT(F24:Y24)=(COUNTIF(F24:Y24,0)+1),SUM(F24:Y24),SUM(F24:Y24)&lt;&gt;0,SUM(F24:Y24))</f>
        <v>0</v>
      </c>
      <c r="F24" s="259"/>
      <c r="G24" s="259"/>
      <c r="H24" s="259"/>
      <c r="I24" s="259"/>
      <c r="J24" s="259"/>
      <c r="K24" s="259"/>
      <c r="L24" s="259"/>
      <c r="M24" s="259"/>
      <c r="N24" s="259"/>
      <c r="O24" s="259"/>
      <c r="P24" s="259"/>
      <c r="Q24" s="259"/>
      <c r="R24" s="259"/>
      <c r="S24" s="259"/>
      <c r="T24" s="259"/>
      <c r="U24" s="259"/>
      <c r="V24" s="259"/>
      <c r="W24" s="259"/>
      <c r="X24" s="259"/>
      <c r="Y24" s="259"/>
      <c r="Z24" s="62"/>
    </row>
    <row r="25" spans="1:26" ht="30" customHeight="1">
      <c r="A25" s="62"/>
      <c r="B25" s="763" t="s">
        <v>394</v>
      </c>
      <c r="C25" s="367"/>
      <c r="D25" s="428"/>
      <c r="E25" s="316" cm="1">
        <f t="array" ref="E25">_xlfn.IFS(AND(SUM(IF(COUNTIF(F25:Y25,F25:Y25)=1,1,0))&gt;1,COUNTIF(F25:Y25,1)&gt;0),1,SUM(F25:Y25)=0,0,SUM(F25:Y25)&gt;1,"Enter manually",COUNT(F25:Y25)=(COUNTIF(F25:Y25,0)+1),SUM(F25:Y25),SUM(F25:Y25)&lt;&gt;0,SUM(F25:Y25))</f>
        <v>0</v>
      </c>
      <c r="F25" s="259"/>
      <c r="G25" s="259"/>
      <c r="H25" s="259"/>
      <c r="I25" s="259"/>
      <c r="J25" s="259"/>
      <c r="K25" s="259"/>
      <c r="L25" s="259"/>
      <c r="M25" s="259"/>
      <c r="N25" s="259"/>
      <c r="O25" s="259"/>
      <c r="P25" s="259"/>
      <c r="Q25" s="259"/>
      <c r="R25" s="259"/>
      <c r="S25" s="259"/>
      <c r="T25" s="259"/>
      <c r="U25" s="259"/>
      <c r="V25" s="259"/>
      <c r="W25" s="259"/>
      <c r="X25" s="259"/>
      <c r="Y25" s="259"/>
      <c r="Z25" s="62"/>
    </row>
    <row r="26" spans="1:26" ht="30" customHeight="1">
      <c r="A26" s="62"/>
      <c r="B26" s="763" t="s">
        <v>395</v>
      </c>
      <c r="C26" s="367"/>
      <c r="D26" s="428"/>
      <c r="E26" s="316" cm="1">
        <f t="array" ref="E26">_xlfn.IFS(AND(SUM(IF(COUNTIF(F26:Y26,F26:Y26)=1,1,0))&gt;1,COUNTIF(F26:Y26,1)&gt;0),1,SUM(F26:Y26)=0,0,SUM(F26:Y26)&gt;1,"Enter manually",COUNT(F26:Y26)=(COUNTIF(F26:Y26,0)+1),SUM(F26:Y26),SUM(F26:Y26)&lt;&gt;0,SUM(F26:Y26))</f>
        <v>0</v>
      </c>
      <c r="F26" s="259"/>
      <c r="G26" s="259"/>
      <c r="H26" s="259"/>
      <c r="I26" s="259"/>
      <c r="J26" s="259"/>
      <c r="K26" s="259"/>
      <c r="L26" s="259"/>
      <c r="M26" s="259"/>
      <c r="N26" s="259"/>
      <c r="O26" s="259"/>
      <c r="P26" s="259"/>
      <c r="Q26" s="259"/>
      <c r="R26" s="259"/>
      <c r="S26" s="259"/>
      <c r="T26" s="259"/>
      <c r="U26" s="259"/>
      <c r="V26" s="259"/>
      <c r="W26" s="259"/>
      <c r="X26" s="259"/>
      <c r="Y26" s="259"/>
      <c r="Z26" s="62"/>
    </row>
    <row r="27" spans="1:26" ht="30" customHeight="1">
      <c r="A27" s="62"/>
      <c r="B27" s="763" t="s">
        <v>396</v>
      </c>
      <c r="C27" s="367"/>
      <c r="D27" s="428"/>
      <c r="E27" s="316" cm="1">
        <f t="array" ref="E27">_xlfn.IFS(AND(SUM(IF(COUNTIF(F27:Y27,F27:Y27)=1,1,0))&gt;1,COUNTIF(F27:Y27,1)&gt;0),1,SUM(F27:Y27)=0,0,SUM(F27:Y27)&gt;1,"Enter manually",COUNT(F27:Y27)=(COUNTIF(F27:Y27,0)+1),SUM(F27:Y27),SUM(F27:Y27)&lt;&gt;0,SUM(F27:Y27))</f>
        <v>0</v>
      </c>
      <c r="F27" s="259"/>
      <c r="G27" s="259"/>
      <c r="H27" s="259"/>
      <c r="I27" s="259"/>
      <c r="J27" s="259"/>
      <c r="K27" s="259"/>
      <c r="L27" s="259"/>
      <c r="M27" s="259"/>
      <c r="N27" s="259"/>
      <c r="O27" s="259"/>
      <c r="P27" s="259"/>
      <c r="Q27" s="259"/>
      <c r="R27" s="259"/>
      <c r="S27" s="259"/>
      <c r="T27" s="259"/>
      <c r="U27" s="259"/>
      <c r="V27" s="259"/>
      <c r="W27" s="259"/>
      <c r="X27" s="259"/>
      <c r="Y27" s="259"/>
      <c r="Z27" s="62"/>
    </row>
    <row r="28" spans="1:26" ht="30" customHeight="1">
      <c r="A28" s="62"/>
      <c r="B28" s="763" t="s">
        <v>397</v>
      </c>
      <c r="C28" s="367"/>
      <c r="D28" s="428"/>
      <c r="E28" s="316" cm="1">
        <f t="array" ref="E28">_xlfn.IFS(AND(SUM(IF(COUNTIF(F28:Y28,F28:Y28)=1,1,0))&gt;1,COUNTIF(F28:Y28,1)&gt;0),1,SUM(F28:Y28)=0,0,SUM(F28:Y28)&gt;1,"Enter manually",COUNT(F28:Y28)=(COUNTIF(F28:Y28,0)+1),SUM(F28:Y28),SUM(F28:Y28)&lt;&gt;0,SUM(F28:Y28))</f>
        <v>0</v>
      </c>
      <c r="F28" s="259"/>
      <c r="G28" s="259"/>
      <c r="H28" s="259"/>
      <c r="I28" s="259"/>
      <c r="J28" s="259"/>
      <c r="K28" s="259"/>
      <c r="L28" s="259"/>
      <c r="M28" s="259"/>
      <c r="N28" s="259"/>
      <c r="O28" s="259"/>
      <c r="P28" s="259"/>
      <c r="Q28" s="259"/>
      <c r="R28" s="259"/>
      <c r="S28" s="259"/>
      <c r="T28" s="259"/>
      <c r="U28" s="259"/>
      <c r="V28" s="259"/>
      <c r="W28" s="259"/>
      <c r="X28" s="259"/>
      <c r="Y28" s="259"/>
      <c r="Z28" s="62"/>
    </row>
    <row r="29" spans="1:26" ht="30" customHeight="1">
      <c r="A29" s="62"/>
      <c r="B29" s="763" t="s">
        <v>398</v>
      </c>
      <c r="C29" s="367"/>
      <c r="D29" s="428"/>
      <c r="E29" s="316" cm="1">
        <f t="array" ref="E29">_xlfn.IFS(AND(SUM(IF(COUNTIF(F29:Y29,F29:Y29)=1,1,0))&gt;1,COUNTIF(F29:Y29,1)&gt;0),1,SUM(F29:Y29)=0,0,SUM(F29:Y29)&gt;1,"Enter manually",COUNT(F29:Y29)=(COUNTIF(F29:Y29,0)+1),SUM(F29:Y29),SUM(F29:Y29)&lt;&gt;0,SUM(F29:Y29))</f>
        <v>0</v>
      </c>
      <c r="F29" s="259"/>
      <c r="G29" s="253"/>
      <c r="H29" s="259"/>
      <c r="I29" s="253"/>
      <c r="J29" s="253"/>
      <c r="K29" s="253"/>
      <c r="L29" s="253"/>
      <c r="M29" s="253"/>
      <c r="N29" s="253"/>
      <c r="O29" s="253"/>
      <c r="P29" s="253"/>
      <c r="Q29" s="253"/>
      <c r="R29" s="253"/>
      <c r="S29" s="253"/>
      <c r="T29" s="253"/>
      <c r="U29" s="253"/>
      <c r="V29" s="261"/>
      <c r="W29" s="259"/>
      <c r="X29" s="259"/>
      <c r="Y29" s="259"/>
      <c r="Z29" s="62"/>
    </row>
    <row r="30" spans="1:26" ht="30" customHeight="1">
      <c r="A30" s="62"/>
      <c r="B30" s="763" t="s">
        <v>399</v>
      </c>
      <c r="C30" s="367"/>
      <c r="D30" s="428"/>
      <c r="E30" s="316" cm="1">
        <f t="array" ref="E30">_xlfn.IFS(AND(SUM(IF(COUNTIF(F30:Y30,F30:Y30)=1,1,0))&gt;1,COUNTIF(F30:Y30,1)&gt;0),1,SUM(F30:Y30)=0,0,SUM(F30:Y30)&gt;1,"Enter manually",COUNT(F30:Y30)=(COUNTIF(F30:Y30,0)+1),SUM(F30:Y30),SUM(F30:Y30)&lt;&gt;0,SUM(F30:Y30))</f>
        <v>0</v>
      </c>
      <c r="F30" s="259"/>
      <c r="G30" s="259"/>
      <c r="H30" s="259"/>
      <c r="I30" s="259"/>
      <c r="J30" s="259"/>
      <c r="K30" s="259"/>
      <c r="L30" s="259"/>
      <c r="M30" s="259"/>
      <c r="N30" s="259"/>
      <c r="O30" s="259"/>
      <c r="P30" s="259"/>
      <c r="Q30" s="259"/>
      <c r="R30" s="259"/>
      <c r="S30" s="259"/>
      <c r="T30" s="259"/>
      <c r="U30" s="259"/>
      <c r="V30" s="259"/>
      <c r="W30" s="259"/>
      <c r="X30" s="259"/>
      <c r="Y30" s="259"/>
      <c r="Z30" s="62"/>
    </row>
    <row r="31" spans="1:26" ht="30" customHeight="1">
      <c r="A31" s="62"/>
      <c r="B31" s="763" t="s">
        <v>400</v>
      </c>
      <c r="C31" s="367"/>
      <c r="D31" s="428"/>
      <c r="E31" s="316" cm="1">
        <f t="array" ref="E31">_xlfn.IFS(AND(SUM(IF(COUNTIF(F31:Y31,F31:Y31)=1,1,0))&gt;1,COUNTIF(F31:Y31,1)&gt;0),1,SUM(F31:Y31)=0,0,SUM(F31:Y31)&gt;1,"Enter manually",COUNT(F31:Y31)=(COUNTIF(F31:Y31,0)+1),SUM(F31:Y31),SUM(F31:Y31)&lt;&gt;0,SUM(F31:Y31))</f>
        <v>0</v>
      </c>
      <c r="F31" s="259"/>
      <c r="G31" s="259"/>
      <c r="H31" s="259"/>
      <c r="I31" s="259"/>
      <c r="J31" s="259"/>
      <c r="K31" s="259"/>
      <c r="L31" s="259"/>
      <c r="M31" s="259"/>
      <c r="N31" s="259"/>
      <c r="O31" s="259"/>
      <c r="P31" s="259"/>
      <c r="Q31" s="259"/>
      <c r="R31" s="259"/>
      <c r="S31" s="259"/>
      <c r="T31" s="259"/>
      <c r="U31" s="259"/>
      <c r="V31" s="259"/>
      <c r="W31" s="259"/>
      <c r="X31" s="259"/>
      <c r="Y31" s="259"/>
      <c r="Z31" s="62"/>
    </row>
    <row r="32" spans="1:26" ht="30" customHeight="1">
      <c r="A32" s="62"/>
      <c r="B32" s="763" t="s">
        <v>401</v>
      </c>
      <c r="C32" s="367"/>
      <c r="D32" s="428"/>
      <c r="E32" s="316" cm="1">
        <f t="array" ref="E32">_xlfn.IFS(AND(SUM(IF(COUNTIF(F32:Y32,F32:Y32)=1,1,0))&gt;1,COUNTIF(F32:Y32,1)&gt;0),1,SUM(F32:Y32)=0,0,SUM(F32:Y32)&gt;1,"Enter manually",COUNT(F32:Y32)=(COUNTIF(F32:Y32,0)+1),SUM(F32:Y32),SUM(F32:Y32)&lt;&gt;0,SUM(F32:Y32))</f>
        <v>0</v>
      </c>
      <c r="F32" s="259"/>
      <c r="G32" s="259"/>
      <c r="H32" s="259"/>
      <c r="I32" s="259"/>
      <c r="J32" s="259"/>
      <c r="K32" s="259"/>
      <c r="L32" s="259"/>
      <c r="M32" s="259"/>
      <c r="N32" s="259"/>
      <c r="O32" s="259"/>
      <c r="P32" s="259"/>
      <c r="Q32" s="259"/>
      <c r="R32" s="259"/>
      <c r="S32" s="259"/>
      <c r="T32" s="259"/>
      <c r="U32" s="259"/>
      <c r="V32" s="259"/>
      <c r="W32" s="259"/>
      <c r="X32" s="259"/>
      <c r="Y32" s="259"/>
      <c r="Z32" s="62"/>
    </row>
    <row r="33" spans="1:26" ht="30" customHeight="1">
      <c r="A33" s="62"/>
      <c r="B33" s="763" t="s">
        <v>402</v>
      </c>
      <c r="C33" s="367"/>
      <c r="D33" s="428"/>
      <c r="E33" s="316" cm="1">
        <f t="array" ref="E33">_xlfn.IFS(AND(SUM(IF(COUNTIF(F33:Y33,F33:Y33)=1,1,0))&gt;1,COUNTIF(F33:Y33,1)&gt;0),1,SUM(F33:Y33)=0,0,SUM(F33:Y33)&gt;1,"Enter manually",COUNT(F33:Y33)=(COUNTIF(F33:Y33,0)+1),SUM(F33:Y33),SUM(F33:Y33)&lt;&gt;0,SUM(F33:Y33))</f>
        <v>0</v>
      </c>
      <c r="F33" s="259"/>
      <c r="G33" s="259"/>
      <c r="H33" s="259"/>
      <c r="I33" s="259"/>
      <c r="J33" s="259"/>
      <c r="K33" s="259"/>
      <c r="L33" s="259"/>
      <c r="M33" s="259"/>
      <c r="N33" s="259"/>
      <c r="O33" s="259"/>
      <c r="P33" s="259"/>
      <c r="Q33" s="259"/>
      <c r="R33" s="259"/>
      <c r="S33" s="259"/>
      <c r="T33" s="259"/>
      <c r="U33" s="259"/>
      <c r="V33" s="259"/>
      <c r="W33" s="259"/>
      <c r="X33" s="259"/>
      <c r="Y33" s="259"/>
      <c r="Z33" s="62"/>
    </row>
    <row r="34" spans="1:26" ht="30" customHeight="1">
      <c r="A34" s="62"/>
      <c r="B34" s="763" t="s">
        <v>403</v>
      </c>
      <c r="C34" s="367"/>
      <c r="D34" s="428"/>
      <c r="E34" s="316" cm="1">
        <f t="array" ref="E34">_xlfn.IFS(AND(SUM(IF(COUNTIF(F34:Y34,F34:Y34)=1,1,0))&gt;1,COUNTIF(F34:Y34,1)&gt;0),1,SUM(F34:Y34)=0,0,SUM(F34:Y34)&gt;1,"Enter manually",COUNT(F34:Y34)=(COUNTIF(F34:Y34,0)+1),SUM(F34:Y34),SUM(F34:Y34)&lt;&gt;0,SUM(F34:Y34))</f>
        <v>0</v>
      </c>
      <c r="F34" s="259"/>
      <c r="G34" s="259"/>
      <c r="H34" s="259"/>
      <c r="I34" s="259"/>
      <c r="J34" s="259"/>
      <c r="K34" s="259"/>
      <c r="L34" s="259"/>
      <c r="M34" s="259"/>
      <c r="N34" s="259"/>
      <c r="O34" s="259"/>
      <c r="P34" s="259"/>
      <c r="Q34" s="259"/>
      <c r="R34" s="259"/>
      <c r="S34" s="259"/>
      <c r="T34" s="259"/>
      <c r="U34" s="259"/>
      <c r="V34" s="259"/>
      <c r="W34" s="259"/>
      <c r="X34" s="259"/>
      <c r="Y34" s="259"/>
      <c r="Z34" s="62"/>
    </row>
    <row r="35" spans="1:26" ht="30" customHeight="1">
      <c r="A35" s="62"/>
      <c r="B35" s="763" t="s">
        <v>404</v>
      </c>
      <c r="C35" s="367"/>
      <c r="D35" s="428"/>
      <c r="E35" s="316" cm="1">
        <f t="array" ref="E35">_xlfn.IFS(AND(SUM(IF(COUNTIF(F35:Y35,F35:Y35)=1,1,0))&gt;1,COUNTIF(F35:Y35,1)&gt;0),1,SUM(F35:Y35)=0,0,SUM(F35:Y35)&gt;1,"Enter manually",COUNT(F35:Y35)=(COUNTIF(F35:Y35,0)+1),SUM(F35:Y35),SUM(F35:Y35)&lt;&gt;0,SUM(F35:Y35))</f>
        <v>0</v>
      </c>
      <c r="F35" s="259"/>
      <c r="G35" s="259"/>
      <c r="H35" s="259"/>
      <c r="I35" s="259"/>
      <c r="J35" s="259"/>
      <c r="K35" s="259"/>
      <c r="L35" s="259"/>
      <c r="M35" s="259"/>
      <c r="N35" s="259"/>
      <c r="O35" s="259"/>
      <c r="P35" s="259"/>
      <c r="Q35" s="259"/>
      <c r="R35" s="259"/>
      <c r="S35" s="259"/>
      <c r="T35" s="259"/>
      <c r="U35" s="259"/>
      <c r="V35" s="259"/>
      <c r="W35" s="259"/>
      <c r="X35" s="259"/>
      <c r="Y35" s="259"/>
      <c r="Z35" s="62"/>
    </row>
    <row r="36" spans="1:26" ht="30" customHeight="1">
      <c r="A36" s="62"/>
      <c r="B36" s="763" t="s">
        <v>405</v>
      </c>
      <c r="C36" s="367"/>
      <c r="D36" s="428"/>
      <c r="E36" s="316" cm="1">
        <f t="array" ref="E36">_xlfn.IFS(AND(SUM(IF(COUNTIF(F36:Y36,F36:Y36)=1,1,0))&gt;1,COUNTIF(F36:Y36,1)&gt;0),1,SUM(F36:Y36)=0,0,SUM(F36:Y36)&gt;1,"Enter manually",COUNT(F36:Y36)=(COUNTIF(F36:Y36,0)+1),SUM(F36:Y36),SUM(F36:Y36)&lt;&gt;0,SUM(F36:Y36))</f>
        <v>0</v>
      </c>
      <c r="F36" s="259"/>
      <c r="G36" s="259"/>
      <c r="H36" s="259"/>
      <c r="I36" s="259"/>
      <c r="J36" s="259"/>
      <c r="K36" s="259"/>
      <c r="L36" s="259"/>
      <c r="M36" s="259"/>
      <c r="N36" s="259"/>
      <c r="O36" s="259"/>
      <c r="P36" s="259"/>
      <c r="Q36" s="259"/>
      <c r="R36" s="259"/>
      <c r="S36" s="259"/>
      <c r="T36" s="259"/>
      <c r="U36" s="259"/>
      <c r="V36" s="259"/>
      <c r="W36" s="259"/>
      <c r="X36" s="259"/>
      <c r="Y36" s="259"/>
      <c r="Z36" s="62"/>
    </row>
    <row r="37" spans="1:26" ht="30" customHeight="1">
      <c r="A37" s="62"/>
      <c r="B37" s="763" t="s">
        <v>406</v>
      </c>
      <c r="C37" s="367"/>
      <c r="D37" s="428"/>
      <c r="E37" s="316" cm="1">
        <f t="array" ref="E37">_xlfn.IFS(AND(SUM(IF(COUNTIF(F37:Y37,F37:Y37)=1,1,0))&gt;1,COUNTIF(F37:Y37,1)&gt;0),1,SUM(F37:Y37)=0,0,SUM(F37:Y37)&gt;1,"Enter manually",COUNT(F37:Y37)=(COUNTIF(F37:Y37,0)+1),SUM(F37:Y37),SUM(F37:Y37)&lt;&gt;0,SUM(F37:Y37))</f>
        <v>0</v>
      </c>
      <c r="F37" s="259"/>
      <c r="G37" s="259"/>
      <c r="H37" s="259"/>
      <c r="I37" s="259"/>
      <c r="J37" s="259"/>
      <c r="K37" s="259"/>
      <c r="L37" s="259"/>
      <c r="M37" s="259"/>
      <c r="N37" s="259"/>
      <c r="O37" s="259"/>
      <c r="P37" s="259"/>
      <c r="Q37" s="259"/>
      <c r="R37" s="259"/>
      <c r="S37" s="259"/>
      <c r="T37" s="259"/>
      <c r="U37" s="259"/>
      <c r="V37" s="259"/>
      <c r="W37" s="259"/>
      <c r="X37" s="259"/>
      <c r="Y37" s="259"/>
      <c r="Z37" s="62"/>
    </row>
    <row r="38" spans="1:26" ht="30" customHeight="1">
      <c r="A38" s="62"/>
      <c r="B38" s="763" t="s">
        <v>407</v>
      </c>
      <c r="C38" s="367"/>
      <c r="D38" s="428"/>
      <c r="E38" s="316" cm="1">
        <f t="array" ref="E38">_xlfn.IFS(AND(SUM(IF(COUNTIF(F38:Y38,F38:Y38)=1,1,0))&gt;1,COUNTIF(F38:Y38,1)&gt;0),1,SUM(F38:Y38)=0,0,SUM(F38:Y38)&gt;1,"Enter manually",COUNT(F38:Y38)=(COUNTIF(F38:Y38,0)+1),SUM(F38:Y38),SUM(F38:Y38)&lt;&gt;0,SUM(F38:Y38))</f>
        <v>0</v>
      </c>
      <c r="F38" s="259"/>
      <c r="G38" s="259"/>
      <c r="H38" s="259"/>
      <c r="I38" s="259"/>
      <c r="J38" s="259"/>
      <c r="K38" s="259"/>
      <c r="L38" s="259"/>
      <c r="M38" s="259"/>
      <c r="N38" s="259"/>
      <c r="O38" s="259"/>
      <c r="P38" s="259"/>
      <c r="Q38" s="259"/>
      <c r="R38" s="259"/>
      <c r="S38" s="259"/>
      <c r="T38" s="259"/>
      <c r="U38" s="259"/>
      <c r="V38" s="259"/>
      <c r="W38" s="259"/>
      <c r="X38" s="259"/>
      <c r="Y38" s="259"/>
      <c r="Z38" s="62"/>
    </row>
    <row r="39" spans="1:26" ht="55.5" customHeight="1">
      <c r="A39" s="62"/>
      <c r="B39" s="761"/>
      <c r="C39" s="333"/>
      <c r="D39" s="333"/>
      <c r="E39" s="62"/>
      <c r="F39" s="62"/>
      <c r="G39" s="62"/>
      <c r="H39" s="62"/>
      <c r="I39" s="62"/>
      <c r="J39" s="62"/>
      <c r="K39" s="62"/>
      <c r="L39" s="62"/>
      <c r="M39" s="62"/>
      <c r="N39" s="62"/>
      <c r="O39" s="62"/>
      <c r="P39" s="62"/>
      <c r="Q39" s="62"/>
      <c r="R39" s="62"/>
      <c r="S39" s="62"/>
      <c r="T39" s="62"/>
      <c r="U39" s="62"/>
      <c r="V39" s="62"/>
      <c r="W39" s="62"/>
      <c r="X39" s="62"/>
      <c r="Y39" s="62"/>
      <c r="Z39" s="62"/>
    </row>
    <row r="40" spans="1:26" s="106" customFormat="1" ht="116.75" customHeight="1">
      <c r="A40" s="268"/>
      <c r="B40" s="268"/>
      <c r="C40" s="268"/>
      <c r="D40" s="268"/>
      <c r="E40" s="734" t="s">
        <v>542</v>
      </c>
      <c r="F40" s="345"/>
      <c r="G40" s="345"/>
      <c r="H40" s="345"/>
      <c r="I40" s="736" t="str">
        <f>IFERROR("Accounting for exclusions, you have reported total coverage of "&amp;TEXT(Lists!AT27,IF(ISNUMBER(SEARCH(",", Lists!AT27)), "0,00%", "0.00%"))&amp;IF(Lists!AT27&gt;=0.95,". This meets the required minimum threshold.", ". This is below the required minimum threshold of 95% of total scope 1 and 2 GHG emissions."),"")</f>
        <v/>
      </c>
      <c r="J40" s="736"/>
      <c r="K40" s="736"/>
      <c r="L40" s="736"/>
      <c r="M40" s="736"/>
      <c r="N40" s="268"/>
      <c r="O40" s="268"/>
      <c r="P40" s="734" t="s">
        <v>543</v>
      </c>
      <c r="Q40" s="345"/>
      <c r="R40" s="345"/>
      <c r="S40" s="735"/>
      <c r="T40" s="736" t="str">
        <f>IFERROR("Accounting for exclusions, you have reported total coverage of "&amp;TEXT(Lists!AT28,IF(ISNUMBER(SEARCH(",",Lists!AT28)), "0,00%", "0.00%"))&amp;IF(Lists!AT28&gt;=0.9,". This meets the required minimum threshold.", ". This is below the required minimum threshold of 90% of total scope 3 GHG emissions."),"")</f>
        <v/>
      </c>
      <c r="U40" s="736"/>
      <c r="V40" s="736"/>
      <c r="W40" s="736"/>
      <c r="X40" s="736"/>
      <c r="Y40" s="269"/>
      <c r="Z40" s="269"/>
    </row>
    <row r="41" spans="1:26" ht="74.25" customHeight="1">
      <c r="A41" s="62"/>
      <c r="B41" s="267"/>
      <c r="C41" s="266"/>
      <c r="D41" s="267"/>
      <c r="E41" s="286"/>
      <c r="F41" s="286"/>
      <c r="G41" s="286"/>
      <c r="H41" s="286"/>
      <c r="I41" s="284"/>
      <c r="J41" s="284"/>
      <c r="K41" s="284"/>
      <c r="L41" s="284"/>
      <c r="M41" s="284"/>
      <c r="N41" s="288"/>
      <c r="O41" s="287"/>
      <c r="P41" s="287"/>
      <c r="Q41" s="287"/>
      <c r="R41" s="287"/>
      <c r="S41" s="285"/>
      <c r="T41" s="285"/>
      <c r="U41" s="285"/>
      <c r="V41" s="285"/>
      <c r="W41" s="285"/>
      <c r="X41" s="62"/>
      <c r="Y41" s="62"/>
      <c r="Z41" s="62"/>
    </row>
    <row r="42" spans="1:26" ht="24.75" customHeight="1" thickBot="1">
      <c r="A42" s="721" t="s">
        <v>608</v>
      </c>
      <c r="B42" s="767"/>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8"/>
    </row>
    <row r="43" spans="1:26" ht="60" customHeight="1">
      <c r="A43" s="98"/>
      <c r="B43" s="764" t="s">
        <v>541</v>
      </c>
      <c r="C43" s="373"/>
      <c r="D43" s="765"/>
      <c r="E43" s="30" t="s">
        <v>232</v>
      </c>
      <c r="F43" s="105" t="str">
        <f>nz_target_id1</f>
        <v/>
      </c>
      <c r="G43" s="105" t="str">
        <f>nz_target_id2</f>
        <v/>
      </c>
      <c r="H43" s="105" t="str">
        <f>nz_target_id3</f>
        <v/>
      </c>
      <c r="I43" s="105" t="str">
        <f>nz_target_id4</f>
        <v/>
      </c>
      <c r="J43" s="105" t="str">
        <f>nz_target_id5</f>
        <v/>
      </c>
      <c r="K43" s="105" t="str">
        <f>nz_target_id6</f>
        <v/>
      </c>
      <c r="L43" s="105" t="str">
        <f>nz_target_id7</f>
        <v/>
      </c>
      <c r="M43" s="105" t="str">
        <f>nz_target_id8</f>
        <v/>
      </c>
      <c r="N43" s="105" t="str">
        <f>nz_target_id9</f>
        <v/>
      </c>
      <c r="O43" s="105" t="str">
        <f>nz_target_id10</f>
        <v/>
      </c>
      <c r="P43" s="105" t="str">
        <f>nz_target_id11</f>
        <v/>
      </c>
      <c r="Q43" s="105" t="str">
        <f>nz_target_id12</f>
        <v/>
      </c>
      <c r="R43" s="105" t="str">
        <f>nz_target_id13</f>
        <v/>
      </c>
      <c r="S43" s="105" t="str">
        <f>nz_target_id14</f>
        <v/>
      </c>
      <c r="T43" s="105" t="str">
        <f>nz_target_id15</f>
        <v/>
      </c>
      <c r="U43" s="105" t="str">
        <f>nz_target_id16</f>
        <v/>
      </c>
      <c r="V43" s="105" t="str">
        <f>nz_target_id17</f>
        <v/>
      </c>
      <c r="W43" s="105" t="str">
        <f>nz_target_id18</f>
        <v/>
      </c>
      <c r="X43" s="105" t="str">
        <f>nz_target_id19</f>
        <v/>
      </c>
      <c r="Y43" s="105" t="str">
        <f>nz_target_id20</f>
        <v/>
      </c>
      <c r="Z43" s="98"/>
    </row>
    <row r="44" spans="1:26" ht="30" customHeight="1">
      <c r="A44" s="62"/>
      <c r="B44" s="763" t="s">
        <v>389</v>
      </c>
      <c r="C44" s="367"/>
      <c r="D44" s="428"/>
      <c r="E44" s="156" cm="1">
        <f t="array" ref="E44">_xlfn.IFS(AND(SUM(IF(COUNTIF(F44:Y44,F44:Y44)=1,1,0))&gt;1,COUNTIF(F44:Y44,1)&gt;0),1,SUM(F44:Y44)=0,0,SUM(F44:Y44)&gt;1,"Enter manually",COUNT(F44:Y44)=(COUNTIF(F44:Y44,0)+1),SUM(F44:Y44),SUM(F44:Y44)&lt;&gt;0,SUM(F44:Y44))</f>
        <v>0</v>
      </c>
      <c r="F44" s="259"/>
      <c r="G44" s="259"/>
      <c r="H44" s="259"/>
      <c r="I44" s="259"/>
      <c r="J44" s="259"/>
      <c r="K44" s="259"/>
      <c r="L44" s="259"/>
      <c r="M44" s="259"/>
      <c r="N44" s="259"/>
      <c r="O44" s="259"/>
      <c r="P44" s="259"/>
      <c r="Q44" s="259"/>
      <c r="R44" s="259"/>
      <c r="S44" s="259"/>
      <c r="T44" s="259"/>
      <c r="U44" s="259"/>
      <c r="V44" s="259"/>
      <c r="W44" s="259"/>
      <c r="X44" s="259"/>
      <c r="Y44" s="259"/>
      <c r="Z44" s="62"/>
    </row>
    <row r="45" spans="1:26" ht="30" customHeight="1">
      <c r="A45" s="62"/>
      <c r="B45" s="763" t="s">
        <v>390</v>
      </c>
      <c r="C45" s="367"/>
      <c r="D45" s="428"/>
      <c r="E45" s="156" cm="1">
        <f t="array" ref="E45">_xlfn.IFS(AND(SUM(IF(COUNTIF(F45:Y45,F45:Y45)=1,1,0))&gt;1,COUNTIF(F45:Y45,1)&gt;0),1,SUM(F45:Y45)=0,0,SUM(F45:Y45)&gt;1,"Enter manually",COUNT(F45:Y45)=(COUNTIF(F45:Y45,0)+1),SUM(F45:Y45),SUM(F45:Y45)&lt;&gt;0,SUM(F45:Y45))</f>
        <v>0</v>
      </c>
      <c r="F45" s="259"/>
      <c r="G45" s="259"/>
      <c r="H45" s="259"/>
      <c r="I45" s="259"/>
      <c r="J45" s="259"/>
      <c r="K45" s="259"/>
      <c r="L45" s="259"/>
      <c r="M45" s="259"/>
      <c r="N45" s="259"/>
      <c r="O45" s="259"/>
      <c r="P45" s="259"/>
      <c r="Q45" s="259"/>
      <c r="R45" s="259"/>
      <c r="S45" s="259"/>
      <c r="T45" s="259"/>
      <c r="U45" s="259"/>
      <c r="V45" s="259"/>
      <c r="W45" s="259"/>
      <c r="X45" s="259"/>
      <c r="Y45" s="259"/>
      <c r="Z45" s="62"/>
    </row>
    <row r="46" spans="1:26" ht="30" customHeight="1">
      <c r="A46" s="62"/>
      <c r="B46" s="763" t="s">
        <v>391</v>
      </c>
      <c r="C46" s="367"/>
      <c r="D46" s="428"/>
      <c r="E46" s="156" cm="1">
        <f t="array" ref="E46">_xlfn.IFS(AND(SUM(IF(COUNTIF(F46:Y46,F46:Y46)=1,1,0))&gt;1,COUNTIF(F46:Y46,1)&gt;0),1,SUM(F46:Y46)=0,0,SUM(F46:Y46)&gt;1,"Enter manually",COUNT(F46:Y46)=(COUNTIF(F46:Y46,0)+1),SUM(F46:Y46),SUM(F46:Y46)&lt;&gt;0,SUM(F46:Y46))</f>
        <v>0</v>
      </c>
      <c r="F46" s="259"/>
      <c r="G46" s="259"/>
      <c r="H46" s="259"/>
      <c r="I46" s="259"/>
      <c r="J46" s="259"/>
      <c r="K46" s="259"/>
      <c r="L46" s="259"/>
      <c r="M46" s="259"/>
      <c r="N46" s="259"/>
      <c r="O46" s="259"/>
      <c r="P46" s="259"/>
      <c r="Q46" s="259"/>
      <c r="R46" s="259"/>
      <c r="S46" s="259"/>
      <c r="T46" s="259"/>
      <c r="U46" s="259"/>
      <c r="V46" s="259"/>
      <c r="W46" s="259"/>
      <c r="X46" s="259"/>
      <c r="Y46" s="259"/>
      <c r="Z46" s="62"/>
    </row>
    <row r="47" spans="1:26" ht="30" customHeight="1">
      <c r="A47" s="62"/>
      <c r="B47" s="766" t="s">
        <v>392</v>
      </c>
      <c r="C47" s="367"/>
      <c r="D47" s="367"/>
      <c r="E47" s="156"/>
      <c r="F47" s="187"/>
      <c r="G47" s="187"/>
      <c r="H47" s="187"/>
      <c r="I47" s="187"/>
      <c r="J47" s="187"/>
      <c r="K47" s="187"/>
      <c r="L47" s="187"/>
      <c r="M47" s="187"/>
      <c r="N47" s="187"/>
      <c r="O47" s="187"/>
      <c r="P47" s="187"/>
      <c r="Q47" s="187"/>
      <c r="R47" s="187"/>
      <c r="S47" s="187"/>
      <c r="T47" s="187"/>
      <c r="U47" s="187"/>
      <c r="V47" s="187"/>
      <c r="W47" s="187"/>
      <c r="X47" s="187"/>
      <c r="Y47" s="187"/>
      <c r="Z47" s="62"/>
    </row>
    <row r="48" spans="1:26" ht="30" customHeight="1">
      <c r="A48" s="62"/>
      <c r="B48" s="763" t="s">
        <v>393</v>
      </c>
      <c r="C48" s="367"/>
      <c r="D48" s="428"/>
      <c r="E48" s="156" cm="1">
        <f t="array" ref="E48">_xlfn.IFS(AND(SUM(IF(COUNTIF(F48:Y48,F48:Y48)=1,1,0))&gt;1,COUNTIF(F48:Y48,1)&gt;0),1,SUM(F48:Y48)=0,0,SUM(F48:Y48)&gt;1,"Enter manually",COUNT(F48:Y48)=(COUNTIF(F48:Y48,0)+1),SUM(F48:Y48),SUM(F48:Y48)&lt;&gt;0,SUM(F48:Y48))</f>
        <v>0</v>
      </c>
      <c r="F48" s="259"/>
      <c r="G48" s="259"/>
      <c r="H48" s="259"/>
      <c r="I48" s="259"/>
      <c r="J48" s="259"/>
      <c r="K48" s="259"/>
      <c r="L48" s="259"/>
      <c r="M48" s="259"/>
      <c r="N48" s="259"/>
      <c r="O48" s="259"/>
      <c r="P48" s="259"/>
      <c r="Q48" s="259"/>
      <c r="R48" s="259"/>
      <c r="S48" s="259"/>
      <c r="T48" s="259"/>
      <c r="U48" s="259"/>
      <c r="V48" s="259"/>
      <c r="W48" s="259"/>
      <c r="X48" s="259"/>
      <c r="Y48" s="259"/>
      <c r="Z48" s="62"/>
    </row>
    <row r="49" spans="1:26" ht="30" customHeight="1">
      <c r="A49" s="62"/>
      <c r="B49" s="763" t="s">
        <v>394</v>
      </c>
      <c r="C49" s="367"/>
      <c r="D49" s="428"/>
      <c r="E49" s="156" cm="1">
        <f t="array" ref="E49">_xlfn.IFS(AND(SUM(IF(COUNTIF(F49:Y49,F49:Y49)=1,1,0))&gt;1,COUNTIF(F49:Y49,1)&gt;0),1,SUM(F49:Y49)=0,0,SUM(F49:Y49)&gt;1,"Enter manually",COUNT(F49:Y49)=(COUNTIF(F49:Y49,0)+1),SUM(F49:Y49),SUM(F49:Y49)&lt;&gt;0,SUM(F49:Y49))</f>
        <v>0</v>
      </c>
      <c r="F49" s="259"/>
      <c r="G49" s="259"/>
      <c r="H49" s="259"/>
      <c r="I49" s="259"/>
      <c r="J49" s="259"/>
      <c r="K49" s="259"/>
      <c r="L49" s="259"/>
      <c r="M49" s="259"/>
      <c r="N49" s="259"/>
      <c r="O49" s="259"/>
      <c r="P49" s="259"/>
      <c r="Q49" s="259"/>
      <c r="R49" s="259"/>
      <c r="S49" s="259"/>
      <c r="T49" s="259"/>
      <c r="U49" s="259"/>
      <c r="V49" s="259"/>
      <c r="W49" s="259"/>
      <c r="X49" s="259"/>
      <c r="Y49" s="259"/>
      <c r="Z49" s="62"/>
    </row>
    <row r="50" spans="1:26" ht="30" customHeight="1">
      <c r="A50" s="62"/>
      <c r="B50" s="763" t="s">
        <v>395</v>
      </c>
      <c r="C50" s="367"/>
      <c r="D50" s="428"/>
      <c r="E50" s="156" cm="1">
        <f t="array" ref="E50">_xlfn.IFS(AND(SUM(IF(COUNTIF(F50:Y50,F50:Y50)=1,1,0))&gt;1,COUNTIF(F50:Y50,1)&gt;0),1,SUM(F50:Y50)=0,0,SUM(F50:Y50)&gt;1,"Enter manually",COUNT(F50:Y50)=(COUNTIF(F50:Y50,0)+1),SUM(F50:Y50),SUM(F50:Y50)&lt;&gt;0,SUM(F50:Y50))</f>
        <v>0</v>
      </c>
      <c r="F50" s="259"/>
      <c r="G50" s="259"/>
      <c r="H50" s="259"/>
      <c r="I50" s="259"/>
      <c r="J50" s="259"/>
      <c r="K50" s="259"/>
      <c r="L50" s="259"/>
      <c r="M50" s="259"/>
      <c r="N50" s="259"/>
      <c r="O50" s="259"/>
      <c r="P50" s="259"/>
      <c r="Q50" s="259"/>
      <c r="R50" s="259"/>
      <c r="S50" s="259"/>
      <c r="T50" s="259"/>
      <c r="U50" s="259"/>
      <c r="V50" s="259"/>
      <c r="W50" s="259"/>
      <c r="X50" s="259"/>
      <c r="Y50" s="259"/>
      <c r="Z50" s="62"/>
    </row>
    <row r="51" spans="1:26" ht="30" customHeight="1">
      <c r="A51" s="62"/>
      <c r="B51" s="763" t="s">
        <v>396</v>
      </c>
      <c r="C51" s="367"/>
      <c r="D51" s="428"/>
      <c r="E51" s="156" cm="1">
        <f t="array" ref="E51">_xlfn.IFS(AND(SUM(IF(COUNTIF(F51:Y51,F51:Y51)=1,1,0))&gt;1,COUNTIF(F51:Y51,1)&gt;0),1,SUM(F51:Y51)=0,0,SUM(F51:Y51)&gt;1,"Enter manually",COUNT(F51:Y51)=(COUNTIF(F51:Y51,0)+1),SUM(F51:Y51),SUM(F51:Y51)&lt;&gt;0,SUM(F51:Y51))</f>
        <v>0</v>
      </c>
      <c r="F51" s="259"/>
      <c r="G51" s="259"/>
      <c r="H51" s="259"/>
      <c r="I51" s="259"/>
      <c r="J51" s="259"/>
      <c r="K51" s="259"/>
      <c r="L51" s="259"/>
      <c r="M51" s="259"/>
      <c r="N51" s="259"/>
      <c r="O51" s="259"/>
      <c r="P51" s="259"/>
      <c r="Q51" s="259"/>
      <c r="R51" s="259"/>
      <c r="S51" s="259"/>
      <c r="T51" s="259"/>
      <c r="U51" s="259"/>
      <c r="V51" s="259"/>
      <c r="W51" s="259"/>
      <c r="X51" s="259"/>
      <c r="Y51" s="259"/>
      <c r="Z51" s="62"/>
    </row>
    <row r="52" spans="1:26" ht="30" customHeight="1">
      <c r="A52" s="62"/>
      <c r="B52" s="763" t="s">
        <v>397</v>
      </c>
      <c r="C52" s="367"/>
      <c r="D52" s="428"/>
      <c r="E52" s="156" cm="1">
        <f t="array" ref="E52">_xlfn.IFS(AND(SUM(IF(COUNTIF(F52:Y52,F52:Y52)=1,1,0))&gt;1,COUNTIF(F52:Y52,1)&gt;0),1,SUM(F52:Y52)=0,0,SUM(F52:Y52)&gt;1,"Enter manually",COUNT(F52:Y52)=(COUNTIF(F52:Y52,0)+1),SUM(F52:Y52),SUM(F52:Y52)&lt;&gt;0,SUM(F52:Y52))</f>
        <v>0</v>
      </c>
      <c r="F52" s="259"/>
      <c r="G52" s="259"/>
      <c r="H52" s="259"/>
      <c r="I52" s="259"/>
      <c r="J52" s="259"/>
      <c r="K52" s="259"/>
      <c r="L52" s="259"/>
      <c r="M52" s="259"/>
      <c r="N52" s="259"/>
      <c r="O52" s="259"/>
      <c r="P52" s="259"/>
      <c r="Q52" s="259"/>
      <c r="R52" s="259"/>
      <c r="S52" s="259"/>
      <c r="T52" s="259"/>
      <c r="U52" s="259"/>
      <c r="V52" s="259"/>
      <c r="W52" s="259"/>
      <c r="X52" s="259"/>
      <c r="Y52" s="259"/>
      <c r="Z52" s="62"/>
    </row>
    <row r="53" spans="1:26" ht="30" customHeight="1">
      <c r="A53" s="62"/>
      <c r="B53" s="763" t="s">
        <v>398</v>
      </c>
      <c r="C53" s="367"/>
      <c r="D53" s="428"/>
      <c r="E53" s="156" cm="1">
        <f t="array" ref="E53">_xlfn.IFS(AND(SUM(IF(COUNTIF(F53:Y53,F53:Y53)=1,1,0))&gt;1,COUNTIF(F53:Y53,1)&gt;0),1,SUM(F53:Y53)=0,0,SUM(F53:Y53)&gt;1,"Enter manually",COUNT(F53:Y53)=(COUNTIF(F53:Y53,0)+1),SUM(F53:Y53),SUM(F53:Y53)&lt;&gt;0,SUM(F53:Y53))</f>
        <v>0</v>
      </c>
      <c r="F53" s="259"/>
      <c r="G53" s="253"/>
      <c r="H53" s="253"/>
      <c r="I53" s="253"/>
      <c r="J53" s="253"/>
      <c r="K53" s="253"/>
      <c r="L53" s="253"/>
      <c r="M53" s="253"/>
      <c r="N53" s="253"/>
      <c r="O53" s="253"/>
      <c r="P53" s="253"/>
      <c r="Q53" s="253"/>
      <c r="R53" s="253"/>
      <c r="S53" s="253"/>
      <c r="T53" s="253"/>
      <c r="U53" s="253"/>
      <c r="V53" s="261"/>
      <c r="W53" s="259"/>
      <c r="X53" s="259"/>
      <c r="Y53" s="259"/>
      <c r="Z53" s="62"/>
    </row>
    <row r="54" spans="1:26" ht="30" customHeight="1">
      <c r="A54" s="62"/>
      <c r="B54" s="763" t="s">
        <v>399</v>
      </c>
      <c r="C54" s="367"/>
      <c r="D54" s="428"/>
      <c r="E54" s="156" cm="1">
        <f t="array" ref="E54">_xlfn.IFS(AND(SUM(IF(COUNTIF(F54:Y54,F54:Y54)=1,1,0))&gt;1,COUNTIF(F54:Y54,1)&gt;0),1,SUM(F54:Y54)=0,0,SUM(F54:Y54)&gt;1,"Enter manually",COUNT(F54:Y54)=(COUNTIF(F54:Y54,0)+1),SUM(F54:Y54),SUM(F54:Y54)&lt;&gt;0,SUM(F54:Y54))</f>
        <v>0</v>
      </c>
      <c r="F54" s="259"/>
      <c r="G54" s="259"/>
      <c r="H54" s="259"/>
      <c r="I54" s="259"/>
      <c r="J54" s="259"/>
      <c r="K54" s="259"/>
      <c r="L54" s="259"/>
      <c r="M54" s="259"/>
      <c r="N54" s="259"/>
      <c r="O54" s="259"/>
      <c r="P54" s="259"/>
      <c r="Q54" s="259"/>
      <c r="R54" s="259"/>
      <c r="S54" s="259"/>
      <c r="T54" s="259"/>
      <c r="U54" s="259"/>
      <c r="V54" s="259"/>
      <c r="W54" s="259"/>
      <c r="X54" s="259"/>
      <c r="Y54" s="259"/>
      <c r="Z54" s="62"/>
    </row>
    <row r="55" spans="1:26" ht="30" customHeight="1">
      <c r="A55" s="62"/>
      <c r="B55" s="763" t="s">
        <v>400</v>
      </c>
      <c r="C55" s="367"/>
      <c r="D55" s="428"/>
      <c r="E55" s="156" cm="1">
        <f t="array" ref="E55">_xlfn.IFS(AND(SUM(IF(COUNTIF(F55:Y55,F55:Y55)=1,1,0))&gt;1,COUNTIF(F55:Y55,1)&gt;0),1,SUM(F55:Y55)=0,0,SUM(F55:Y55)&gt;1,"Enter manually",COUNT(F55:Y55)=(COUNTIF(F55:Y55,0)+1),SUM(F55:Y55),SUM(F55:Y55)&lt;&gt;0,SUM(F55:Y55))</f>
        <v>0</v>
      </c>
      <c r="F55" s="259"/>
      <c r="G55" s="259"/>
      <c r="H55" s="259"/>
      <c r="I55" s="259"/>
      <c r="J55" s="259"/>
      <c r="K55" s="259"/>
      <c r="L55" s="259"/>
      <c r="M55" s="259"/>
      <c r="N55" s="259"/>
      <c r="O55" s="259"/>
      <c r="P55" s="259"/>
      <c r="Q55" s="259"/>
      <c r="R55" s="259"/>
      <c r="S55" s="259"/>
      <c r="T55" s="259"/>
      <c r="U55" s="259"/>
      <c r="V55" s="259"/>
      <c r="W55" s="259"/>
      <c r="X55" s="259"/>
      <c r="Y55" s="259"/>
      <c r="Z55" s="62"/>
    </row>
    <row r="56" spans="1:26" ht="30" customHeight="1">
      <c r="A56" s="62"/>
      <c r="B56" s="763" t="s">
        <v>401</v>
      </c>
      <c r="C56" s="367"/>
      <c r="D56" s="428"/>
      <c r="E56" s="156" cm="1">
        <f t="array" ref="E56">_xlfn.IFS(AND(SUM(IF(COUNTIF(F56:Y56,F56:Y56)=1,1,0))&gt;1,COUNTIF(F56:Y56,1)&gt;0),1,SUM(F56:Y56)=0,0,SUM(F56:Y56)&gt;1,"Enter manually",COUNT(F56:Y56)=(COUNTIF(F56:Y56,0)+1),SUM(F56:Y56),SUM(F56:Y56)&lt;&gt;0,SUM(F56:Y56))</f>
        <v>0</v>
      </c>
      <c r="F56" s="259"/>
      <c r="G56" s="259"/>
      <c r="H56" s="259"/>
      <c r="I56" s="259"/>
      <c r="J56" s="259"/>
      <c r="K56" s="259"/>
      <c r="L56" s="259"/>
      <c r="M56" s="259"/>
      <c r="N56" s="259"/>
      <c r="O56" s="259"/>
      <c r="P56" s="259"/>
      <c r="Q56" s="259"/>
      <c r="R56" s="259"/>
      <c r="S56" s="259"/>
      <c r="T56" s="259"/>
      <c r="U56" s="259"/>
      <c r="V56" s="259"/>
      <c r="W56" s="259"/>
      <c r="X56" s="259"/>
      <c r="Y56" s="259"/>
      <c r="Z56" s="62"/>
    </row>
    <row r="57" spans="1:26" ht="30" customHeight="1">
      <c r="A57" s="62"/>
      <c r="B57" s="763" t="s">
        <v>402</v>
      </c>
      <c r="C57" s="367"/>
      <c r="D57" s="428"/>
      <c r="E57" s="156" cm="1">
        <f t="array" ref="E57">_xlfn.IFS(AND(SUM(IF(COUNTIF(F57:Y57,F57:Y57)=1,1,0))&gt;1,COUNTIF(F57:Y57,1)&gt;0),1,SUM(F57:Y57)=0,0,SUM(F57:Y57)&gt;1,"Enter manually",COUNT(F57:Y57)=(COUNTIF(F57:Y57,0)+1),SUM(F57:Y57),SUM(F57:Y57)&lt;&gt;0,SUM(F57:Y57))</f>
        <v>0</v>
      </c>
      <c r="F57" s="259"/>
      <c r="G57" s="259"/>
      <c r="H57" s="259"/>
      <c r="I57" s="259"/>
      <c r="J57" s="259"/>
      <c r="K57" s="259"/>
      <c r="L57" s="259"/>
      <c r="M57" s="259"/>
      <c r="N57" s="259"/>
      <c r="O57" s="259"/>
      <c r="P57" s="259"/>
      <c r="Q57" s="259"/>
      <c r="R57" s="259"/>
      <c r="S57" s="259"/>
      <c r="T57" s="259"/>
      <c r="U57" s="259"/>
      <c r="V57" s="259"/>
      <c r="W57" s="259"/>
      <c r="X57" s="259"/>
      <c r="Y57" s="259"/>
      <c r="Z57" s="62"/>
    </row>
    <row r="58" spans="1:26" ht="30" customHeight="1">
      <c r="A58" s="62"/>
      <c r="B58" s="763" t="s">
        <v>403</v>
      </c>
      <c r="C58" s="367"/>
      <c r="D58" s="428"/>
      <c r="E58" s="156" cm="1">
        <f t="array" ref="E58">_xlfn.IFS(AND(SUM(IF(COUNTIF(F58:Y58,F58:Y58)=1,1,0))&gt;1,COUNTIF(F58:Y58,1)&gt;0),1,SUM(F58:Y58)=0,0,SUM(F58:Y58)&gt;1,"Enter manually",COUNT(F58:Y58)=(COUNTIF(F58:Y58,0)+1),SUM(F58:Y58),SUM(F58:Y58)&lt;&gt;0,SUM(F58:Y58))</f>
        <v>0</v>
      </c>
      <c r="F58" s="259"/>
      <c r="G58" s="259"/>
      <c r="H58" s="259"/>
      <c r="I58" s="259"/>
      <c r="J58" s="259"/>
      <c r="K58" s="259"/>
      <c r="L58" s="259"/>
      <c r="M58" s="259"/>
      <c r="N58" s="259"/>
      <c r="O58" s="259"/>
      <c r="P58" s="259"/>
      <c r="Q58" s="259"/>
      <c r="R58" s="259"/>
      <c r="S58" s="259"/>
      <c r="T58" s="259"/>
      <c r="U58" s="259"/>
      <c r="V58" s="259"/>
      <c r="W58" s="259"/>
      <c r="X58" s="259"/>
      <c r="Y58" s="259"/>
      <c r="Z58" s="62"/>
    </row>
    <row r="59" spans="1:26" ht="30" customHeight="1">
      <c r="A59" s="62"/>
      <c r="B59" s="763" t="s">
        <v>404</v>
      </c>
      <c r="C59" s="367"/>
      <c r="D59" s="428"/>
      <c r="E59" s="156" cm="1">
        <f t="array" ref="E59">_xlfn.IFS(AND(SUM(IF(COUNTIF(F59:Y59,F59:Y59)=1,1,0))&gt;1,COUNTIF(F59:Y59,1)&gt;0),1,SUM(F59:Y59)=0,0,SUM(F59:Y59)&gt;1,"Enter manually",COUNT(F59:Y59)=(COUNTIF(F59:Y59,0)+1),SUM(F59:Y59),SUM(F59:Y59)&lt;&gt;0,SUM(F59:Y59))</f>
        <v>0</v>
      </c>
      <c r="F59" s="259"/>
      <c r="G59" s="259"/>
      <c r="H59" s="259"/>
      <c r="I59" s="259"/>
      <c r="J59" s="259"/>
      <c r="K59" s="259"/>
      <c r="L59" s="259"/>
      <c r="M59" s="259"/>
      <c r="N59" s="259"/>
      <c r="O59" s="259"/>
      <c r="P59" s="259"/>
      <c r="Q59" s="259"/>
      <c r="R59" s="259"/>
      <c r="S59" s="259"/>
      <c r="T59" s="259"/>
      <c r="U59" s="259"/>
      <c r="V59" s="259"/>
      <c r="W59" s="259"/>
      <c r="X59" s="259"/>
      <c r="Y59" s="259"/>
      <c r="Z59" s="62"/>
    </row>
    <row r="60" spans="1:26" ht="30" customHeight="1">
      <c r="A60" s="62"/>
      <c r="B60" s="763" t="s">
        <v>405</v>
      </c>
      <c r="C60" s="367"/>
      <c r="D60" s="428"/>
      <c r="E60" s="156" cm="1">
        <f t="array" ref="E60">_xlfn.IFS(AND(SUM(IF(COUNTIF(F60:Y60,F60:Y60)=1,1,0))&gt;1,COUNTIF(F60:Y60,1)&gt;0),1,SUM(F60:Y60)=0,0,SUM(F60:Y60)&gt;1,"Enter manually",COUNT(F60:Y60)=(COUNTIF(F60:Y60,0)+1),SUM(F60:Y60),SUM(F60:Y60)&lt;&gt;0,SUM(F60:Y60))</f>
        <v>0</v>
      </c>
      <c r="F60" s="259"/>
      <c r="G60" s="259"/>
      <c r="H60" s="259"/>
      <c r="I60" s="259"/>
      <c r="J60" s="259"/>
      <c r="K60" s="259"/>
      <c r="L60" s="259"/>
      <c r="M60" s="259"/>
      <c r="N60" s="259"/>
      <c r="O60" s="259"/>
      <c r="P60" s="259"/>
      <c r="Q60" s="259"/>
      <c r="R60" s="259"/>
      <c r="S60" s="259"/>
      <c r="T60" s="259"/>
      <c r="U60" s="259"/>
      <c r="V60" s="259"/>
      <c r="W60" s="259"/>
      <c r="X60" s="259"/>
      <c r="Y60" s="259"/>
      <c r="Z60" s="62"/>
    </row>
    <row r="61" spans="1:26" ht="30" customHeight="1">
      <c r="A61" s="62"/>
      <c r="B61" s="763" t="s">
        <v>406</v>
      </c>
      <c r="C61" s="367"/>
      <c r="D61" s="428"/>
      <c r="E61" s="156" cm="1">
        <f t="array" ref="E61">_xlfn.IFS(AND(SUM(IF(COUNTIF(F61:Y61,F61:Y61)=1,1,0))&gt;1,COUNTIF(F61:Y61,1)&gt;0),1,SUM(F61:Y61)=0,0,SUM(F61:Y61)&gt;1,"Enter manually",COUNT(F61:Y61)=(COUNTIF(F61:Y61,0)+1),SUM(F61:Y61),SUM(F61:Y61)&lt;&gt;0,SUM(F61:Y61))</f>
        <v>0</v>
      </c>
      <c r="F61" s="259"/>
      <c r="G61" s="259"/>
      <c r="H61" s="259"/>
      <c r="I61" s="259"/>
      <c r="J61" s="259"/>
      <c r="K61" s="259"/>
      <c r="L61" s="259"/>
      <c r="M61" s="259"/>
      <c r="N61" s="259"/>
      <c r="O61" s="259"/>
      <c r="P61" s="259"/>
      <c r="Q61" s="259"/>
      <c r="R61" s="259"/>
      <c r="S61" s="259"/>
      <c r="T61" s="259"/>
      <c r="U61" s="259"/>
      <c r="V61" s="259"/>
      <c r="W61" s="259"/>
      <c r="X61" s="259"/>
      <c r="Y61" s="259"/>
      <c r="Z61" s="62"/>
    </row>
    <row r="62" spans="1:26" ht="30" customHeight="1">
      <c r="A62" s="62"/>
      <c r="B62" s="763" t="s">
        <v>407</v>
      </c>
      <c r="C62" s="367"/>
      <c r="D62" s="428"/>
      <c r="E62" s="156" cm="1">
        <f t="array" ref="E62">_xlfn.IFS(AND(SUM(IF(COUNTIF(F62:Y62,F62:Y62)=1,1,0))&gt;1,COUNTIF(F62:Y62,1)&gt;0),1,SUM(F62:Y62)=0,0,SUM(F62:Y62)&gt;1,"Enter manually",COUNT(F62:Y62)=(COUNTIF(F62:Y62,0)+1),SUM(F62:Y62),SUM(F62:Y62)&lt;&gt;0,SUM(F62:Y62))</f>
        <v>0</v>
      </c>
      <c r="F62" s="259"/>
      <c r="G62" s="259"/>
      <c r="H62" s="259"/>
      <c r="I62" s="259"/>
      <c r="J62" s="259"/>
      <c r="K62" s="259"/>
      <c r="L62" s="259"/>
      <c r="M62" s="259"/>
      <c r="N62" s="259"/>
      <c r="O62" s="259"/>
      <c r="P62" s="259"/>
      <c r="Q62" s="259"/>
      <c r="R62" s="259"/>
      <c r="S62" s="259"/>
      <c r="T62" s="259"/>
      <c r="U62" s="259"/>
      <c r="V62" s="259"/>
      <c r="W62" s="259"/>
      <c r="X62" s="259"/>
      <c r="Y62" s="259"/>
      <c r="Z62" s="62"/>
    </row>
    <row r="63" spans="1:26" ht="15.75" customHeight="1">
      <c r="A63" s="62"/>
      <c r="B63" s="771"/>
      <c r="C63" s="772"/>
      <c r="D63" s="772"/>
      <c r="E63" s="62"/>
      <c r="F63" s="62"/>
      <c r="G63" s="62"/>
      <c r="H63" s="62"/>
      <c r="I63" s="62"/>
      <c r="J63" s="62"/>
      <c r="K63" s="62"/>
      <c r="L63" s="62"/>
      <c r="M63" s="62"/>
      <c r="N63" s="62"/>
      <c r="O63" s="62"/>
      <c r="P63" s="62"/>
      <c r="Q63" s="62"/>
      <c r="R63" s="62"/>
      <c r="S63" s="62"/>
      <c r="T63" s="62"/>
      <c r="U63" s="62"/>
      <c r="V63" s="62"/>
      <c r="W63" s="62"/>
      <c r="X63" s="62"/>
      <c r="Y63" s="62"/>
      <c r="Z63" s="62"/>
    </row>
    <row r="64" spans="1:26" ht="24.75" customHeight="1" thickBot="1">
      <c r="A64" s="721" t="s">
        <v>609</v>
      </c>
      <c r="B64" s="767"/>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8"/>
    </row>
    <row r="65" spans="1:26" ht="60" customHeight="1">
      <c r="A65" s="98"/>
      <c r="B65" s="764" t="s">
        <v>541</v>
      </c>
      <c r="C65" s="373"/>
      <c r="D65" s="765"/>
      <c r="E65" s="30" t="s">
        <v>232</v>
      </c>
      <c r="F65" s="105" t="str">
        <f>nz_target_id1</f>
        <v/>
      </c>
      <c r="G65" s="105" t="str">
        <f>nz_target_id2</f>
        <v/>
      </c>
      <c r="H65" s="105" t="str">
        <f>nz_target_id3</f>
        <v/>
      </c>
      <c r="I65" s="105" t="str">
        <f>nz_target_id4</f>
        <v/>
      </c>
      <c r="J65" s="105" t="str">
        <f>nz_target_id5</f>
        <v/>
      </c>
      <c r="K65" s="105" t="str">
        <f>nz_target_id6</f>
        <v/>
      </c>
      <c r="L65" s="105" t="str">
        <f>nz_target_id7</f>
        <v/>
      </c>
      <c r="M65" s="105" t="str">
        <f>nz_target_id8</f>
        <v/>
      </c>
      <c r="N65" s="105" t="str">
        <f>nz_target_id9</f>
        <v/>
      </c>
      <c r="O65" s="105" t="str">
        <f>nz_target_id10</f>
        <v/>
      </c>
      <c r="P65" s="105" t="str">
        <f>nz_target_id11</f>
        <v/>
      </c>
      <c r="Q65" s="105" t="str">
        <f>nz_target_id12</f>
        <v/>
      </c>
      <c r="R65" s="105" t="str">
        <f>nz_target_id13</f>
        <v/>
      </c>
      <c r="S65" s="105" t="str">
        <f>nz_target_id14</f>
        <v/>
      </c>
      <c r="T65" s="105" t="str">
        <f>nz_target_id15</f>
        <v/>
      </c>
      <c r="U65" s="105" t="str">
        <f>nz_target_id16</f>
        <v/>
      </c>
      <c r="V65" s="105" t="str">
        <f>nz_target_id17</f>
        <v/>
      </c>
      <c r="W65" s="105" t="str">
        <f>nz_target_id18</f>
        <v/>
      </c>
      <c r="X65" s="105" t="str">
        <f>nz_target_id19</f>
        <v/>
      </c>
      <c r="Y65" s="105" t="str">
        <f>nz_target_id20</f>
        <v/>
      </c>
      <c r="Z65" s="98"/>
    </row>
    <row r="66" spans="1:26" ht="30" customHeight="1">
      <c r="A66" s="62"/>
      <c r="B66" s="763" t="s">
        <v>393</v>
      </c>
      <c r="C66" s="367"/>
      <c r="D66" s="428"/>
      <c r="E66" s="156" cm="1">
        <f t="array" ref="E66">_xlfn.IFS(AND(SUM(IF(COUNTIF(F66:Y66,F66:Y66)=1,1,0))&gt;1,COUNTIF(F66:Y66,1)&gt;0),1,SUM(F66:Y66)=0,0,SUM(F66:Y66)&gt;1,"Enter manually",COUNT(F66:Y66)=(COUNTIF(F66:Y66,0)+1),SUM(F66:Y66),SUM(F66:Y66)&lt;&gt;0,SUM(F66:Y66))</f>
        <v>0</v>
      </c>
      <c r="F66" s="259"/>
      <c r="G66" s="259"/>
      <c r="H66" s="259"/>
      <c r="I66" s="259"/>
      <c r="J66" s="259"/>
      <c r="K66" s="259"/>
      <c r="L66" s="259"/>
      <c r="M66" s="259"/>
      <c r="N66" s="259"/>
      <c r="O66" s="259"/>
      <c r="P66" s="259"/>
      <c r="Q66" s="259"/>
      <c r="R66" s="259"/>
      <c r="S66" s="259"/>
      <c r="T66" s="259"/>
      <c r="U66" s="259"/>
      <c r="V66" s="259"/>
      <c r="W66" s="259"/>
      <c r="X66" s="259"/>
      <c r="Y66" s="259"/>
      <c r="Z66" s="62"/>
    </row>
    <row r="67" spans="1:26" ht="30" customHeight="1">
      <c r="A67" s="62"/>
      <c r="B67" s="763" t="s">
        <v>394</v>
      </c>
      <c r="C67" s="367"/>
      <c r="D67" s="428"/>
      <c r="E67" s="156" cm="1">
        <f t="array" ref="E67">_xlfn.IFS(AND(SUM(IF(COUNTIF(F67:Y67,F67:Y67)=1,1,0))&gt;1,COUNTIF(F67:Y67,1)&gt;0),1,SUM(F67:Y67)=0,0,SUM(F67:Y67)&gt;1,"Enter manually",COUNT(F67:Y67)=(COUNTIF(F67:Y67,0)+1),SUM(F67:Y67),SUM(F67:Y67)&lt;&gt;0,SUM(F67:Y67))</f>
        <v>0</v>
      </c>
      <c r="F67" s="259"/>
      <c r="G67" s="259"/>
      <c r="H67" s="259"/>
      <c r="I67" s="259"/>
      <c r="J67" s="259"/>
      <c r="K67" s="259"/>
      <c r="L67" s="259"/>
      <c r="M67" s="259"/>
      <c r="N67" s="259"/>
      <c r="O67" s="259"/>
      <c r="P67" s="259"/>
      <c r="Q67" s="259"/>
      <c r="R67" s="259"/>
      <c r="S67" s="259"/>
      <c r="T67" s="259"/>
      <c r="U67" s="259"/>
      <c r="V67" s="259"/>
      <c r="W67" s="259"/>
      <c r="X67" s="259"/>
      <c r="Y67" s="259"/>
      <c r="Z67" s="62"/>
    </row>
    <row r="68" spans="1:26" ht="30" customHeight="1">
      <c r="A68" s="62"/>
      <c r="B68" s="763" t="s">
        <v>395</v>
      </c>
      <c r="C68" s="367"/>
      <c r="D68" s="428"/>
      <c r="E68" s="156" cm="1">
        <f t="array" ref="E68">_xlfn.IFS(AND(SUM(IF(COUNTIF(F68:Y68,F68:Y68)=1,1,0))&gt;1,COUNTIF(F68:Y68,1)&gt;0),1,SUM(F68:Y68)=0,0,SUM(F68:Y68)&gt;1,"Enter manually",COUNT(F68:Y68)=(COUNTIF(F68:Y68,0)+1),SUM(F68:Y68),SUM(F68:Y68)&lt;&gt;0,SUM(F68:Y68))</f>
        <v>0</v>
      </c>
      <c r="F68" s="259"/>
      <c r="G68" s="259"/>
      <c r="H68" s="259"/>
      <c r="I68" s="259"/>
      <c r="J68" s="259"/>
      <c r="K68" s="259"/>
      <c r="L68" s="259"/>
      <c r="M68" s="259"/>
      <c r="N68" s="259"/>
      <c r="O68" s="259"/>
      <c r="P68" s="259"/>
      <c r="Q68" s="259"/>
      <c r="R68" s="259"/>
      <c r="S68" s="259"/>
      <c r="T68" s="259"/>
      <c r="U68" s="259"/>
      <c r="V68" s="259"/>
      <c r="W68" s="259"/>
      <c r="X68" s="259"/>
      <c r="Y68" s="259"/>
      <c r="Z68" s="62"/>
    </row>
    <row r="69" spans="1:26" ht="30" customHeight="1">
      <c r="A69" s="62"/>
      <c r="B69" s="763" t="s">
        <v>396</v>
      </c>
      <c r="C69" s="367"/>
      <c r="D69" s="428"/>
      <c r="E69" s="156" cm="1">
        <f t="array" ref="E69">_xlfn.IFS(AND(SUM(IF(COUNTIF(F69:Y69,F69:Y69)=1,1,0))&gt;1,COUNTIF(F69:Y69,1)&gt;0),1,SUM(F69:Y69)=0,0,SUM(F69:Y69)&gt;1,"Enter manually",COUNT(F69:Y69)=(COUNTIF(F69:Y69,0)+1),SUM(F69:Y69),SUM(F69:Y69)&lt;&gt;0,SUM(F69:Y69))</f>
        <v>0</v>
      </c>
      <c r="F69" s="259"/>
      <c r="G69" s="259"/>
      <c r="H69" s="259"/>
      <c r="I69" s="259"/>
      <c r="J69" s="259"/>
      <c r="K69" s="259"/>
      <c r="L69" s="259"/>
      <c r="M69" s="259"/>
      <c r="N69" s="259"/>
      <c r="O69" s="259"/>
      <c r="P69" s="259"/>
      <c r="Q69" s="259"/>
      <c r="R69" s="259"/>
      <c r="S69" s="259"/>
      <c r="T69" s="259"/>
      <c r="U69" s="259"/>
      <c r="V69" s="259"/>
      <c r="W69" s="259"/>
      <c r="X69" s="259"/>
      <c r="Y69" s="259"/>
      <c r="Z69" s="62"/>
    </row>
    <row r="70" spans="1:26" ht="30" customHeight="1">
      <c r="A70" s="62"/>
      <c r="B70" s="763" t="s">
        <v>397</v>
      </c>
      <c r="C70" s="367"/>
      <c r="D70" s="428"/>
      <c r="E70" s="156" cm="1">
        <f t="array" ref="E70">_xlfn.IFS(AND(SUM(IF(COUNTIF(F70:Y70,F70:Y70)=1,1,0))&gt;1,COUNTIF(F70:Y70,1)&gt;0),1,SUM(F70:Y70)=0,0,SUM(F70:Y70)&gt;1,"Enter manually",COUNT(F70:Y70)=(COUNTIF(F70:Y70,0)+1),SUM(F70:Y70),SUM(F70:Y70)&lt;&gt;0,SUM(F70:Y70))</f>
        <v>0</v>
      </c>
      <c r="F70" s="259"/>
      <c r="G70" s="259"/>
      <c r="H70" s="259"/>
      <c r="I70" s="259"/>
      <c r="J70" s="259"/>
      <c r="K70" s="259"/>
      <c r="L70" s="259"/>
      <c r="M70" s="259"/>
      <c r="N70" s="259"/>
      <c r="O70" s="259"/>
      <c r="P70" s="259"/>
      <c r="Q70" s="259"/>
      <c r="R70" s="259"/>
      <c r="S70" s="259"/>
      <c r="T70" s="259"/>
      <c r="U70" s="259"/>
      <c r="V70" s="259"/>
      <c r="W70" s="259"/>
      <c r="X70" s="259"/>
      <c r="Y70" s="259"/>
      <c r="Z70" s="62"/>
    </row>
    <row r="71" spans="1:26" ht="30" customHeight="1">
      <c r="A71" s="62"/>
      <c r="B71" s="763" t="s">
        <v>398</v>
      </c>
      <c r="C71" s="367"/>
      <c r="D71" s="428"/>
      <c r="E71" s="156" cm="1">
        <f t="array" ref="E71">_xlfn.IFS(AND(SUM(IF(COUNTIF(F71:Y71,F71:Y71)=1,1,0))&gt;1,COUNTIF(F71:Y71,1)&gt;0),1,SUM(F71:Y71)=0,0,SUM(F71:Y71)&gt;1,"Enter manually",COUNT(F71:Y71)=(COUNTIF(F71:Y71,0)+1),SUM(F71:Y71),SUM(F71:Y71)&lt;&gt;0,SUM(F71:Y71))</f>
        <v>0</v>
      </c>
      <c r="F71" s="259"/>
      <c r="G71" s="253"/>
      <c r="H71" s="253"/>
      <c r="I71" s="253"/>
      <c r="J71" s="253"/>
      <c r="K71" s="253"/>
      <c r="L71" s="253"/>
      <c r="M71" s="253"/>
      <c r="N71" s="253"/>
      <c r="O71" s="253"/>
      <c r="P71" s="253"/>
      <c r="Q71" s="253"/>
      <c r="R71" s="253"/>
      <c r="S71" s="253"/>
      <c r="T71" s="253"/>
      <c r="U71" s="253"/>
      <c r="V71" s="261"/>
      <c r="W71" s="259"/>
      <c r="X71" s="259"/>
      <c r="Y71" s="259"/>
      <c r="Z71" s="62"/>
    </row>
    <row r="72" spans="1:26" ht="30" customHeight="1">
      <c r="A72" s="62"/>
      <c r="B72" s="763" t="s">
        <v>399</v>
      </c>
      <c r="C72" s="367"/>
      <c r="D72" s="428"/>
      <c r="E72" s="156" cm="1">
        <f t="array" ref="E72">_xlfn.IFS(AND(SUM(IF(COUNTIF(F72:Y72,F72:Y72)=1,1,0))&gt;1,COUNTIF(F72:Y72,1)&gt;0),1,SUM(F72:Y72)=0,0,SUM(F72:Y72)&gt;1,"Enter manually",COUNT(F72:Y72)=(COUNTIF(F72:Y72,0)+1),SUM(F72:Y72),SUM(F72:Y72)&lt;&gt;0,SUM(F72:Y72))</f>
        <v>0</v>
      </c>
      <c r="F72" s="259"/>
      <c r="G72" s="259"/>
      <c r="H72" s="259"/>
      <c r="I72" s="259"/>
      <c r="J72" s="259"/>
      <c r="K72" s="259"/>
      <c r="L72" s="259"/>
      <c r="M72" s="259"/>
      <c r="N72" s="259"/>
      <c r="O72" s="259"/>
      <c r="P72" s="259"/>
      <c r="Q72" s="259"/>
      <c r="R72" s="259"/>
      <c r="S72" s="259"/>
      <c r="T72" s="259"/>
      <c r="U72" s="259"/>
      <c r="V72" s="259"/>
      <c r="W72" s="259"/>
      <c r="X72" s="259"/>
      <c r="Y72" s="259"/>
      <c r="Z72" s="62"/>
    </row>
    <row r="73" spans="1:26" ht="30" customHeight="1">
      <c r="A73" s="62"/>
      <c r="B73" s="763" t="s">
        <v>400</v>
      </c>
      <c r="C73" s="367"/>
      <c r="D73" s="428"/>
      <c r="E73" s="156" cm="1">
        <f t="array" ref="E73">_xlfn.IFS(AND(SUM(IF(COUNTIF(F73:Y73,F73:Y73)=1,1,0))&gt;1,COUNTIF(F73:Y73,1)&gt;0),1,SUM(F73:Y73)=0,0,SUM(F73:Y73)&gt;1,"Enter manually",COUNT(F73:Y73)=(COUNTIF(F73:Y73,0)+1),SUM(F73:Y73),SUM(F73:Y73)&lt;&gt;0,SUM(F73:Y73))</f>
        <v>0</v>
      </c>
      <c r="F73" s="259"/>
      <c r="G73" s="259"/>
      <c r="H73" s="259"/>
      <c r="I73" s="259"/>
      <c r="J73" s="259"/>
      <c r="K73" s="259"/>
      <c r="L73" s="259"/>
      <c r="M73" s="259"/>
      <c r="N73" s="259"/>
      <c r="O73" s="259"/>
      <c r="P73" s="259"/>
      <c r="Q73" s="259"/>
      <c r="R73" s="259"/>
      <c r="S73" s="259"/>
      <c r="T73" s="259"/>
      <c r="U73" s="259"/>
      <c r="V73" s="259"/>
      <c r="W73" s="259"/>
      <c r="X73" s="259"/>
      <c r="Y73" s="259"/>
      <c r="Z73" s="62"/>
    </row>
    <row r="74" spans="1:26" ht="30" customHeight="1">
      <c r="A74" s="62"/>
      <c r="B74" s="763" t="s">
        <v>401</v>
      </c>
      <c r="C74" s="367"/>
      <c r="D74" s="428"/>
      <c r="E74" s="156" cm="1">
        <f t="array" ref="E74">_xlfn.IFS(AND(SUM(IF(COUNTIF(F74:Y74,F74:Y74)=1,1,0))&gt;1,COUNTIF(F74:Y74,1)&gt;0),1,SUM(F74:Y74)=0,0,SUM(F74:Y74)&gt;1,"Enter manually",COUNT(F74:Y74)=(COUNTIF(F74:Y74,0)+1),SUM(F74:Y74),SUM(F74:Y74)&lt;&gt;0,SUM(F74:Y74))</f>
        <v>0</v>
      </c>
      <c r="F74" s="259"/>
      <c r="G74" s="259"/>
      <c r="H74" s="259"/>
      <c r="I74" s="259"/>
      <c r="J74" s="259"/>
      <c r="K74" s="259"/>
      <c r="L74" s="259"/>
      <c r="M74" s="259"/>
      <c r="N74" s="259"/>
      <c r="O74" s="259"/>
      <c r="P74" s="259"/>
      <c r="Q74" s="259"/>
      <c r="R74" s="259"/>
      <c r="S74" s="259"/>
      <c r="T74" s="259"/>
      <c r="U74" s="259"/>
      <c r="V74" s="259"/>
      <c r="W74" s="259"/>
      <c r="X74" s="259"/>
      <c r="Y74" s="259"/>
      <c r="Z74" s="62"/>
    </row>
    <row r="75" spans="1:26" ht="30" customHeight="1">
      <c r="A75" s="62"/>
      <c r="B75" s="763" t="s">
        <v>402</v>
      </c>
      <c r="C75" s="367"/>
      <c r="D75" s="428"/>
      <c r="E75" s="156" cm="1">
        <f t="array" ref="E75">_xlfn.IFS(AND(SUM(IF(COUNTIF(F75:Y75,F75:Y75)=1,1,0))&gt;1,COUNTIF(F75:Y75,1)&gt;0),1,SUM(F75:Y75)=0,0,SUM(F75:Y75)&gt;1,"Enter manually",COUNT(F75:Y75)=(COUNTIF(F75:Y75,0)+1),SUM(F75:Y75),SUM(F75:Y75)&lt;&gt;0,SUM(F75:Y75))</f>
        <v>0</v>
      </c>
      <c r="F75" s="259"/>
      <c r="G75" s="259"/>
      <c r="H75" s="259"/>
      <c r="I75" s="259"/>
      <c r="J75" s="259"/>
      <c r="K75" s="259"/>
      <c r="L75" s="259"/>
      <c r="M75" s="259"/>
      <c r="N75" s="259"/>
      <c r="O75" s="259"/>
      <c r="P75" s="259"/>
      <c r="Q75" s="259"/>
      <c r="R75" s="259"/>
      <c r="S75" s="259"/>
      <c r="T75" s="259"/>
      <c r="U75" s="259"/>
      <c r="V75" s="259"/>
      <c r="W75" s="259"/>
      <c r="X75" s="259"/>
      <c r="Y75" s="259"/>
      <c r="Z75" s="62"/>
    </row>
    <row r="76" spans="1:26" ht="30" customHeight="1">
      <c r="A76" s="62"/>
      <c r="B76" s="763" t="s">
        <v>403</v>
      </c>
      <c r="C76" s="367"/>
      <c r="D76" s="428"/>
      <c r="E76" s="156" cm="1">
        <f t="array" ref="E76">_xlfn.IFS(AND(SUM(IF(COUNTIF(F76:Y76,F76:Y76)=1,1,0))&gt;1,COUNTIF(F76:Y76,1)&gt;0),1,SUM(F76:Y76)=0,0,SUM(F76:Y76)&gt;1,"Enter manually",COUNT(F76:Y76)=(COUNTIF(F76:Y76,0)+1),SUM(F76:Y76),SUM(F76:Y76)&lt;&gt;0,SUM(F76:Y76))</f>
        <v>0</v>
      </c>
      <c r="F76" s="259"/>
      <c r="G76" s="259"/>
      <c r="H76" s="259"/>
      <c r="I76" s="259"/>
      <c r="J76" s="259"/>
      <c r="K76" s="259"/>
      <c r="L76" s="259"/>
      <c r="M76" s="259"/>
      <c r="N76" s="259"/>
      <c r="O76" s="259"/>
      <c r="P76" s="259"/>
      <c r="Q76" s="259"/>
      <c r="R76" s="259"/>
      <c r="S76" s="259"/>
      <c r="T76" s="259"/>
      <c r="U76" s="259"/>
      <c r="V76" s="259"/>
      <c r="W76" s="259"/>
      <c r="X76" s="259"/>
      <c r="Y76" s="259"/>
      <c r="Z76" s="62"/>
    </row>
    <row r="77" spans="1:26" ht="30" customHeight="1">
      <c r="A77" s="62"/>
      <c r="B77" s="763" t="s">
        <v>404</v>
      </c>
      <c r="C77" s="367"/>
      <c r="D77" s="428"/>
      <c r="E77" s="156" cm="1">
        <f t="array" ref="E77">_xlfn.IFS(AND(SUM(IF(COUNTIF(F77:Y77,F77:Y77)=1,1,0))&gt;1,COUNTIF(F77:Y77,1)&gt;0),1,SUM(F77:Y77)=0,0,SUM(F77:Y77)&gt;1,"Enter manually",COUNT(F77:Y77)=(COUNTIF(F77:Y77,0)+1),SUM(F77:Y77),SUM(F77:Y77)&lt;&gt;0,SUM(F77:Y77))</f>
        <v>0</v>
      </c>
      <c r="F77" s="259"/>
      <c r="G77" s="259"/>
      <c r="H77" s="259"/>
      <c r="I77" s="259"/>
      <c r="J77" s="259"/>
      <c r="K77" s="259"/>
      <c r="L77" s="259"/>
      <c r="M77" s="259"/>
      <c r="N77" s="259"/>
      <c r="O77" s="259"/>
      <c r="P77" s="259"/>
      <c r="Q77" s="259"/>
      <c r="R77" s="259"/>
      <c r="S77" s="259"/>
      <c r="T77" s="259"/>
      <c r="U77" s="259"/>
      <c r="V77" s="259"/>
      <c r="W77" s="259"/>
      <c r="X77" s="259"/>
      <c r="Y77" s="259"/>
      <c r="Z77" s="62"/>
    </row>
    <row r="78" spans="1:26" ht="30" customHeight="1">
      <c r="A78" s="62"/>
      <c r="B78" s="763" t="s">
        <v>405</v>
      </c>
      <c r="C78" s="367"/>
      <c r="D78" s="428"/>
      <c r="E78" s="156" cm="1">
        <f t="array" ref="E78">_xlfn.IFS(AND(SUM(IF(COUNTIF(F78:Y78,F78:Y78)=1,1,0))&gt;1,COUNTIF(F78:Y78,1)&gt;0),1,SUM(F78:Y78)=0,0,SUM(F78:Y78)&gt;1,"Enter manually",COUNT(F78:Y78)=(COUNTIF(F78:Y78,0)+1),SUM(F78:Y78),SUM(F78:Y78)&lt;&gt;0,SUM(F78:Y78))</f>
        <v>0</v>
      </c>
      <c r="F78" s="259"/>
      <c r="G78" s="259"/>
      <c r="H78" s="259"/>
      <c r="I78" s="259"/>
      <c r="J78" s="259"/>
      <c r="K78" s="259"/>
      <c r="L78" s="259"/>
      <c r="M78" s="259"/>
      <c r="N78" s="259"/>
      <c r="O78" s="259"/>
      <c r="P78" s="259"/>
      <c r="Q78" s="259"/>
      <c r="R78" s="259"/>
      <c r="S78" s="259"/>
      <c r="T78" s="259"/>
      <c r="U78" s="259"/>
      <c r="V78" s="259"/>
      <c r="W78" s="259"/>
      <c r="X78" s="259"/>
      <c r="Y78" s="259"/>
      <c r="Z78" s="62"/>
    </row>
    <row r="79" spans="1:26" ht="30" customHeight="1">
      <c r="A79" s="62"/>
      <c r="B79" s="763" t="s">
        <v>406</v>
      </c>
      <c r="C79" s="367"/>
      <c r="D79" s="428"/>
      <c r="E79" s="156" cm="1">
        <f t="array" ref="E79">_xlfn.IFS(AND(SUM(IF(COUNTIF(F79:Y79,F79:Y79)=1,1,0))&gt;1,COUNTIF(F79:Y79,1)&gt;0),1,SUM(F79:Y79)=0,0,SUM(F79:Y79)&gt;1,"Enter manually",COUNT(F79:Y79)=(COUNTIF(F79:Y79,0)+1),SUM(F79:Y79),SUM(F79:Y79)&lt;&gt;0,SUM(F79:Y79))</f>
        <v>0</v>
      </c>
      <c r="F79" s="259"/>
      <c r="G79" s="259"/>
      <c r="H79" s="259"/>
      <c r="I79" s="259"/>
      <c r="J79" s="259"/>
      <c r="K79" s="259"/>
      <c r="L79" s="259"/>
      <c r="M79" s="259"/>
      <c r="N79" s="259"/>
      <c r="O79" s="259"/>
      <c r="P79" s="259"/>
      <c r="Q79" s="259"/>
      <c r="R79" s="259"/>
      <c r="S79" s="259"/>
      <c r="T79" s="259"/>
      <c r="U79" s="259"/>
      <c r="V79" s="259"/>
      <c r="W79" s="259"/>
      <c r="X79" s="259"/>
      <c r="Y79" s="259"/>
      <c r="Z79" s="62"/>
    </row>
    <row r="80" spans="1:26" ht="30" customHeight="1">
      <c r="A80" s="62"/>
      <c r="B80" s="763" t="s">
        <v>407</v>
      </c>
      <c r="C80" s="367"/>
      <c r="D80" s="428"/>
      <c r="E80" s="156" cm="1">
        <f t="array" ref="E80">_xlfn.IFS(AND(SUM(IF(COUNTIF(F80:Y80,F80:Y80)=1,1,0))&gt;1,COUNTIF(F80:Y80,1)&gt;0),1,SUM(F80:Y80)=0,0,SUM(F80:Y80)&gt;1,"Enter manually",COUNT(F80:Y80)=(COUNTIF(F80:Y80,0)+1),SUM(F80:Y80),SUM(F80:Y80)&lt;&gt;0,SUM(F80:Y80))</f>
        <v>0</v>
      </c>
      <c r="F80" s="259"/>
      <c r="G80" s="259"/>
      <c r="H80" s="259"/>
      <c r="I80" s="259"/>
      <c r="J80" s="259"/>
      <c r="K80" s="259"/>
      <c r="L80" s="259"/>
      <c r="M80" s="259"/>
      <c r="N80" s="259"/>
      <c r="O80" s="259"/>
      <c r="P80" s="259"/>
      <c r="Q80" s="259"/>
      <c r="R80" s="259"/>
      <c r="S80" s="259"/>
      <c r="T80" s="259"/>
      <c r="U80" s="259"/>
      <c r="V80" s="259"/>
      <c r="W80" s="259"/>
      <c r="X80" s="259"/>
      <c r="Y80" s="259"/>
      <c r="Z80" s="62"/>
    </row>
    <row r="81" spans="1:31" ht="15.75" customHeight="1">
      <c r="A81" s="62"/>
      <c r="B81" s="761"/>
      <c r="C81" s="333"/>
      <c r="D81" s="333"/>
      <c r="E81" s="62"/>
      <c r="F81" s="62"/>
      <c r="G81" s="62"/>
      <c r="H81" s="62"/>
      <c r="I81" s="62"/>
      <c r="J81" s="62"/>
      <c r="K81" s="62"/>
      <c r="L81" s="62"/>
      <c r="M81" s="62"/>
      <c r="N81" s="62"/>
      <c r="O81" s="62"/>
      <c r="P81" s="62"/>
      <c r="Q81" s="62"/>
      <c r="R81" s="62"/>
      <c r="S81" s="62"/>
      <c r="T81" s="62"/>
      <c r="U81" s="62"/>
      <c r="V81" s="62"/>
      <c r="W81" s="62"/>
      <c r="X81" s="62"/>
      <c r="Y81" s="62"/>
      <c r="Z81" s="62"/>
    </row>
    <row r="82" spans="1:31" s="157" customFormat="1" ht="45.75" hidden="1" customHeight="1">
      <c r="A82" s="282" t="s">
        <v>288</v>
      </c>
      <c r="B82" s="762" t="s">
        <v>442</v>
      </c>
      <c r="C82" s="762"/>
      <c r="D82" s="762"/>
      <c r="E82" s="282"/>
      <c r="F82" s="283" t="str" cm="1">
        <f t="array" ref="F82">IFERROR("scope "&amp;_xlfn.IFS(AND(ISBLANK(F20)=FALSE,SUM(F21:F22)=0,SUM(F24:F38)=0),"1",AND(ISBLANK(F20)=FALSE,SUM(F21:F22)=0,SUM(F24:F38)&gt;0),"1 and 3",AND(ISBLANK(F20)=FALSE,SUM(F21:F22)&gt;0,SUM(F24:F38)=0),"1 and 2",AND(ISBLANK(F20)=FALSE,SUM(F21:F22)&gt;0,SUM(F24:F38)&gt;0),"1, 2 and 3",AND(ISBLANK(F20)=TRUE,SUM(F21:F22)&gt;0,SUM(F24:F38)=0),"2",AND(ISBLANK(F20)=TRUE,SUM(F21:F22)&gt;0,SUM(F24:F38)&gt;0),"2 and 3",AND(ISBLANK(F20)=TRUE,SUM(F21:F22)=0,SUM(F24:F38)&gt;0),"3")&amp;" GHG emissions ","")</f>
        <v/>
      </c>
      <c r="G82" s="283" t="str" cm="1">
        <f t="array" ref="G82">IFERROR("scope "&amp;_xlfn.IFS(AND(ISBLANK(G20)=FALSE,SUM(G21:G22)=0,SUM(G24:G38)=0),"1",AND(ISBLANK(G20)=FALSE,SUM(G21:G22)=0,SUM(G24:G38)&gt;0),"1 and 3",AND(ISBLANK(G20)=FALSE,SUM(G21:G22)&gt;0,SUM(G24:G38)=0),"1 and 2",AND(ISBLANK(G20)=FALSE,SUM(G21:G22)&gt;0,SUM(G24:G38)&gt;0),"1, 2 and 3",AND(ISBLANK(G20)=TRUE,SUM(G21:G22)&gt;0,SUM(G24:G38)=0),"2",AND(ISBLANK(G20)=TRUE,SUM(G21:G22)&gt;0,SUM(G24:G38)&gt;0),"2 and 3",AND(ISBLANK(G20)=TRUE,SUM(G21:G22)=0,SUM(G24:G38)&gt;0),"3")&amp;" GHG emissions ","")</f>
        <v/>
      </c>
      <c r="H82" s="283" t="str" cm="1">
        <f t="array" ref="H82">IFERROR("scope "&amp;_xlfn.IFS(AND(ISBLANK(H20)=FALSE,SUM(H21:H22)=0,SUM(H24:H38)=0),"1",AND(ISBLANK(H20)=FALSE,SUM(H21:H22)=0,SUM(H24:H38)&gt;0),"1 and 3",AND(ISBLANK(H20)=FALSE,SUM(H21:H22)&gt;0,SUM(H24:H38)=0),"1 and 2",AND(ISBLANK(H20)=FALSE,SUM(H21:H22)&gt;0,SUM(H24:H38)&gt;0),"1, 2 and 3",AND(ISBLANK(H20)=TRUE,SUM(H21:H22)&gt;0,SUM(H24:H38)=0),"2",AND(ISBLANK(H20)=TRUE,SUM(H21:H22)&gt;0,SUM(H24:H38)&gt;0),"2 and 3",AND(ISBLANK(H20)=TRUE,SUM(H21:H22)=0,SUM(H24:H38)&gt;0),"3")&amp;" GHG emissions ","")</f>
        <v/>
      </c>
      <c r="I82" s="283" t="str" cm="1">
        <f t="array" ref="I82">IFERROR("scope "&amp;_xlfn.IFS(AND(ISBLANK(I20)=FALSE,SUM(I21:I22)=0,SUM(I24:I38)=0),"1",AND(ISBLANK(I20)=FALSE,SUM(I21:I22)=0,SUM(I24:I38)&gt;0),"1 and 3",AND(ISBLANK(I20)=FALSE,SUM(I21:I22)&gt;0,SUM(I24:I38)=0),"1 and 2",AND(ISBLANK(I20)=FALSE,SUM(I21:I22)&gt;0,SUM(I24:I38)&gt;0),"1, 2 and 3",AND(ISBLANK(I20)=TRUE,SUM(I21:I22)&gt;0,SUM(I24:I38)=0),"2",AND(ISBLANK(I20)=TRUE,SUM(I21:I22)&gt;0,SUM(I24:I38)&gt;0),"2 and 3",AND(ISBLANK(I20)=TRUE,SUM(I21:I22)=0,SUM(I24:I38)&gt;0),"3")&amp;" GHG emissions ","")</f>
        <v/>
      </c>
      <c r="J82" s="283" t="str" cm="1">
        <f t="array" ref="J82">IFERROR("scope "&amp;_xlfn.IFS(AND(ISBLANK(J20)=FALSE,SUM(J21:J22)=0,SUM(J24:J38)=0),"1",AND(ISBLANK(J20)=FALSE,SUM(J21:J22)=0,SUM(J24:J38)&gt;0),"1 and 3",AND(ISBLANK(J20)=FALSE,SUM(J21:J22)&gt;0,SUM(J24:J38)=0),"1 and 2",AND(ISBLANK(J20)=FALSE,SUM(J21:J22)&gt;0,SUM(J24:J38)&gt;0),"1, 2 and 3",AND(ISBLANK(J20)=TRUE,SUM(J21:J22)&gt;0,SUM(J24:J38)=0),"2",AND(ISBLANK(J20)=TRUE,SUM(J21:J22)&gt;0,SUM(J24:J38)&gt;0),"2 and 3",AND(ISBLANK(J20)=TRUE,SUM(J21:J22)=0,SUM(J24:J38)&gt;0),"3")&amp;" GHG emissions ","")</f>
        <v/>
      </c>
      <c r="K82" s="283" t="str" cm="1">
        <f t="array" ref="K82">IFERROR("scope "&amp;_xlfn.IFS(AND(ISBLANK(K20)=FALSE,SUM(K21:K22)=0,SUM(K24:K38)=0),"1",AND(ISBLANK(K20)=FALSE,SUM(K21:K22)=0,SUM(K24:K38)&gt;0),"1 and 3",AND(ISBLANK(K20)=FALSE,SUM(K21:K22)&gt;0,SUM(K24:K38)=0),"1 and 2",AND(ISBLANK(K20)=FALSE,SUM(K21:K22)&gt;0,SUM(K24:K38)&gt;0),"1, 2 and 3",AND(ISBLANK(K20)=TRUE,SUM(K21:K22)&gt;0,SUM(K24:K38)=0),"2",AND(ISBLANK(K20)=TRUE,SUM(K21:K22)&gt;0,SUM(K24:K38)&gt;0),"2 and 3",AND(ISBLANK(K20)=TRUE,SUM(K21:K22)=0,SUM(K24:K38)&gt;0),"3")&amp;" GHG emissions ","")</f>
        <v/>
      </c>
      <c r="L82" s="283" t="str" cm="1">
        <f t="array" ref="L82">IFERROR("scope "&amp;_xlfn.IFS(AND(ISBLANK(L20)=FALSE,SUM(L21:L22)=0,SUM(L24:L38)=0),"1",AND(ISBLANK(L20)=FALSE,SUM(L21:L22)=0,SUM(L24:L38)&gt;0),"1 and 3",AND(ISBLANK(L20)=FALSE,SUM(L21:L22)&gt;0,SUM(L24:L38)=0),"1 and 2",AND(ISBLANK(L20)=FALSE,SUM(L21:L22)&gt;0,SUM(L24:L38)&gt;0),"1, 2 and 3",AND(ISBLANK(L20)=TRUE,SUM(L21:L22)&gt;0,SUM(L24:L38)=0),"2",AND(ISBLANK(L20)=TRUE,SUM(L21:L22)&gt;0,SUM(L24:L38)&gt;0),"2 and 3",AND(ISBLANK(L20)=TRUE,SUM(L21:L22)=0,SUM(L24:L38)&gt;0),"3")&amp;" GHG emissions ","")</f>
        <v/>
      </c>
      <c r="M82" s="283" t="str" cm="1">
        <f t="array" ref="M82">IFERROR("scope "&amp;_xlfn.IFS(AND(ISBLANK(M20)=FALSE,SUM(M21:M22)=0,SUM(M24:M38)=0),"1",AND(ISBLANK(M20)=FALSE,SUM(M21:M22)=0,SUM(M24:M38)&gt;0),"1 and 3",AND(ISBLANK(M20)=FALSE,SUM(M21:M22)&gt;0,SUM(M24:M38)=0),"1 and 2",AND(ISBLANK(M20)=FALSE,SUM(M21:M22)&gt;0,SUM(M24:M38)&gt;0),"1, 2 and 3",AND(ISBLANK(M20)=TRUE,SUM(M21:M22)&gt;0,SUM(M24:M38)=0),"2",AND(ISBLANK(M20)=TRUE,SUM(M21:M22)&gt;0,SUM(M24:M38)&gt;0),"2 and 3",AND(ISBLANK(M20)=TRUE,SUM(M21:M22)=0,SUM(M24:M38)&gt;0),"3")&amp;" GHG emissions ","")</f>
        <v/>
      </c>
      <c r="N82" s="283" t="str" cm="1">
        <f t="array" ref="N82">IFERROR("scope "&amp;_xlfn.IFS(AND(ISBLANK(N20)=FALSE,SUM(N21:N22)=0,SUM(N24:N38)=0),"1",AND(ISBLANK(N20)=FALSE,SUM(N21:N22)=0,SUM(N24:N38)&gt;0),"1 and 3",AND(ISBLANK(N20)=FALSE,SUM(N21:N22)&gt;0,SUM(N24:N38)=0),"1 and 2",AND(ISBLANK(N20)=FALSE,SUM(N21:N22)&gt;0,SUM(N24:N38)&gt;0),"1, 2 and 3",AND(ISBLANK(N20)=TRUE,SUM(N21:N22)&gt;0,SUM(N24:N38)=0),"2",AND(ISBLANK(N20)=TRUE,SUM(N21:N22)&gt;0,SUM(N24:N38)&gt;0),"2 and 3",AND(ISBLANK(N20)=TRUE,SUM(N21:N22)=0,SUM(N24:N38)&gt;0),"3")&amp;" GHG emissions ","")</f>
        <v/>
      </c>
      <c r="O82" s="283" t="str" cm="1">
        <f t="array" ref="O82">IFERROR("scope "&amp;_xlfn.IFS(AND(ISBLANK(O20)=FALSE,SUM(O21:O22)=0,SUM(O24:O38)=0),"1",AND(ISBLANK(O20)=FALSE,SUM(O21:O22)=0,SUM(O24:O38)&gt;0),"1 and 3",AND(ISBLANK(O20)=FALSE,SUM(O21:O22)&gt;0,SUM(O24:O38)=0),"1 and 2",AND(ISBLANK(O20)=FALSE,SUM(O21:O22)&gt;0,SUM(O24:O38)&gt;0),"1, 2 and 3",AND(ISBLANK(O20)=TRUE,SUM(O21:O22)&gt;0,SUM(O24:O38)=0),"2",AND(ISBLANK(O20)=TRUE,SUM(O21:O22)&gt;0,SUM(O24:O38)&gt;0),"2 and 3",AND(ISBLANK(O20)=TRUE,SUM(O21:O22)=0,SUM(O24:O38)&gt;0),"3")&amp;" GHG emissions ","")</f>
        <v/>
      </c>
      <c r="P82" s="283" t="str" cm="1">
        <f t="array" ref="P82">IFERROR("scope "&amp;_xlfn.IFS(AND(ISBLANK(P20)=FALSE,SUM(P21:P22)=0,SUM(P24:P38)=0),"1",AND(ISBLANK(P20)=FALSE,SUM(P21:P22)=0,SUM(P24:P38)&gt;0),"1 and 3",AND(ISBLANK(P20)=FALSE,SUM(P21:P22)&gt;0,SUM(P24:P38)=0),"1 and 2",AND(ISBLANK(P20)=FALSE,SUM(P21:P22)&gt;0,SUM(P24:P38)&gt;0),"1, 2 and 3",AND(ISBLANK(P20)=TRUE,SUM(P21:P22)&gt;0,SUM(P24:P38)=0),"2",AND(ISBLANK(P20)=TRUE,SUM(P21:P22)&gt;0,SUM(P24:P38)&gt;0),"2 and 3",AND(ISBLANK(P20)=TRUE,SUM(P21:P22)=0,SUM(P24:P38)&gt;0),"3")&amp;" GHG emissions ","")</f>
        <v/>
      </c>
      <c r="Q82" s="283" t="str" cm="1">
        <f t="array" ref="Q82">IFERROR("scope "&amp;_xlfn.IFS(AND(ISBLANK(Q20)=FALSE,SUM(Q21:Q22)=0,SUM(Q24:Q38)=0),"1",AND(ISBLANK(Q20)=FALSE,SUM(Q21:Q22)=0,SUM(Q24:Q38)&gt;0),"1 and 3",AND(ISBLANK(Q20)=FALSE,SUM(Q21:Q22)&gt;0,SUM(Q24:Q38)=0),"1 and 2",AND(ISBLANK(Q20)=FALSE,SUM(Q21:Q22)&gt;0,SUM(Q24:Q38)&gt;0),"1, 2 and 3",AND(ISBLANK(Q20)=TRUE,SUM(Q21:Q22)&gt;0,SUM(Q24:Q38)=0),"2",AND(ISBLANK(Q20)=TRUE,SUM(Q21:Q22)&gt;0,SUM(Q24:Q38)&gt;0),"2 and 3",AND(ISBLANK(Q20)=TRUE,SUM(Q21:Q22)=0,SUM(Q24:Q38)&gt;0),"3")&amp;" GHG emissions ","")</f>
        <v/>
      </c>
      <c r="R82" s="283" t="str" cm="1">
        <f t="array" ref="R82">IFERROR("scope "&amp;_xlfn.IFS(AND(ISBLANK(R20)=FALSE,SUM(R21:R22)=0,SUM(R24:R38)=0),"1",AND(ISBLANK(R20)=FALSE,SUM(R21:R22)=0,SUM(R24:R38)&gt;0),"1 and 3",AND(ISBLANK(R20)=FALSE,SUM(R21:R22)&gt;0,SUM(R24:R38)=0),"1 and 2",AND(ISBLANK(R20)=FALSE,SUM(R21:R22)&gt;0,SUM(R24:R38)&gt;0),"1, 2 and 3",AND(ISBLANK(R20)=TRUE,SUM(R21:R22)&gt;0,SUM(R24:R38)=0),"2",AND(ISBLANK(R20)=TRUE,SUM(R21:R22)&gt;0,SUM(R24:R38)&gt;0),"2 and 3",AND(ISBLANK(R20)=TRUE,SUM(R21:R22)=0,SUM(R24:R38)&gt;0),"3")&amp;" GHG emissions ","")</f>
        <v/>
      </c>
      <c r="S82" s="283" t="str" cm="1">
        <f t="array" ref="S82">IFERROR("scope "&amp;_xlfn.IFS(AND(ISBLANK(S20)=FALSE,SUM(S21:S22)=0,SUM(S24:S38)=0),"1",AND(ISBLANK(S20)=FALSE,SUM(S21:S22)=0,SUM(S24:S38)&gt;0),"1 and 3",AND(ISBLANK(S20)=FALSE,SUM(S21:S22)&gt;0,SUM(S24:S38)=0),"1 and 2",AND(ISBLANK(S20)=FALSE,SUM(S21:S22)&gt;0,SUM(S24:S38)&gt;0),"1, 2 and 3",AND(ISBLANK(S20)=TRUE,SUM(S21:S22)&gt;0,SUM(S24:S38)=0),"2",AND(ISBLANK(S20)=TRUE,SUM(S21:S22)&gt;0,SUM(S24:S38)&gt;0),"2 and 3",AND(ISBLANK(S20)=TRUE,SUM(S21:S22)=0,SUM(S24:S38)&gt;0),"3")&amp;" GHG emissions ","")</f>
        <v/>
      </c>
      <c r="T82" s="283" t="str" cm="1">
        <f t="array" ref="T82">IFERROR("scope "&amp;_xlfn.IFS(AND(ISBLANK(T20)=FALSE,SUM(T21:T22)=0,SUM(T24:T38)=0),"1",AND(ISBLANK(T20)=FALSE,SUM(T21:T22)=0,SUM(T24:T38)&gt;0),"1 and 3",AND(ISBLANK(T20)=FALSE,SUM(T21:T22)&gt;0,SUM(T24:T38)=0),"1 and 2",AND(ISBLANK(T20)=FALSE,SUM(T21:T22)&gt;0,SUM(T24:T38)&gt;0),"1, 2 and 3",AND(ISBLANK(T20)=TRUE,SUM(T21:T22)&gt;0,SUM(T24:T38)=0),"2",AND(ISBLANK(T20)=TRUE,SUM(T21:T22)&gt;0,SUM(T24:T38)&gt;0),"2 and 3",AND(ISBLANK(T20)=TRUE,SUM(T21:T22)=0,SUM(T24:T38)&gt;0),"3")&amp;" GHG emissions ","")</f>
        <v/>
      </c>
      <c r="U82" s="283" t="str" cm="1">
        <f t="array" ref="U82">IFERROR("scope "&amp;_xlfn.IFS(AND(ISBLANK(U20)=FALSE,SUM(U21:U22)=0,SUM(U24:U38)=0),"1",AND(ISBLANK(U20)=FALSE,SUM(U21:U22)=0,SUM(U24:U38)&gt;0),"1 and 3",AND(ISBLANK(U20)=FALSE,SUM(U21:U22)&gt;0,SUM(U24:U38)=0),"1 and 2",AND(ISBLANK(U20)=FALSE,SUM(U21:U22)&gt;0,SUM(U24:U38)&gt;0),"1, 2 and 3",AND(ISBLANK(U20)=TRUE,SUM(U21:U22)&gt;0,SUM(U24:U38)=0),"2",AND(ISBLANK(U20)=TRUE,SUM(U21:U22)&gt;0,SUM(U24:U38)&gt;0),"2 and 3",AND(ISBLANK(U20)=TRUE,SUM(U21:U22)=0,SUM(U24:U38)&gt;0),"3")&amp;" GHG emissions ","")</f>
        <v/>
      </c>
      <c r="V82" s="283" t="str" cm="1">
        <f t="array" ref="V82">IFERROR("scope "&amp;_xlfn.IFS(AND(ISBLANK(V20)=FALSE,SUM(V21:V22)=0,SUM(V24:V38)=0),"1",AND(ISBLANK(V20)=FALSE,SUM(V21:V22)=0,SUM(V24:V38)&gt;0),"1 and 3",AND(ISBLANK(V20)=FALSE,SUM(V21:V22)&gt;0,SUM(V24:V38)=0),"1 and 2",AND(ISBLANK(V20)=FALSE,SUM(V21:V22)&gt;0,SUM(V24:V38)&gt;0),"1, 2 and 3",AND(ISBLANK(V20)=TRUE,SUM(V21:V22)&gt;0,SUM(V24:V38)=0),"2",AND(ISBLANK(V20)=TRUE,SUM(V21:V22)&gt;0,SUM(V24:V38)&gt;0),"2 and 3",AND(ISBLANK(V20)=TRUE,SUM(V21:V22)=0,SUM(V24:V38)&gt;0),"3")&amp;" GHG emissions ","")</f>
        <v/>
      </c>
      <c r="W82" s="283" t="str" cm="1">
        <f t="array" ref="W82">IFERROR("scope "&amp;_xlfn.IFS(AND(ISBLANK(W20)=FALSE,SUM(W21:W22)=0,SUM(W24:W38)=0),"1",AND(ISBLANK(W20)=FALSE,SUM(W21:W22)=0,SUM(W24:W38)&gt;0),"1 and 3",AND(ISBLANK(W20)=FALSE,SUM(W21:W22)&gt;0,SUM(W24:W38)=0),"1 and 2",AND(ISBLANK(W20)=FALSE,SUM(W21:W22)&gt;0,SUM(W24:W38)&gt;0),"1, 2 and 3",AND(ISBLANK(W20)=TRUE,SUM(W21:W22)&gt;0,SUM(W24:W38)=0),"2",AND(ISBLANK(W20)=TRUE,SUM(W21:W22)&gt;0,SUM(W24:W38)&gt;0),"2 and 3",AND(ISBLANK(W20)=TRUE,SUM(W21:W22)=0,SUM(W24:W38)&gt;0),"3")&amp;" GHG emissions ","")</f>
        <v/>
      </c>
      <c r="X82" s="283" t="str" cm="1">
        <f t="array" ref="X82">IFERROR("scope "&amp;_xlfn.IFS(AND(ISBLANK(X20)=FALSE,SUM(X21:X22)=0,SUM(X24:X38)=0),"1",AND(ISBLANK(X20)=FALSE,SUM(X21:X22)=0,SUM(X24:X38)&gt;0),"1 and 3",AND(ISBLANK(X20)=FALSE,SUM(X21:X22)&gt;0,SUM(X24:X38)=0),"1 and 2",AND(ISBLANK(X20)=FALSE,SUM(X21:X22)&gt;0,SUM(X24:X38)&gt;0),"1, 2 and 3",AND(ISBLANK(X20)=TRUE,SUM(X21:X22)&gt;0,SUM(X24:X38)=0),"2",AND(ISBLANK(X20)=TRUE,SUM(X21:X22)&gt;0,SUM(X24:X38)&gt;0),"2 and 3",AND(ISBLANK(X20)=TRUE,SUM(X21:X22)=0,SUM(X24:X38)&gt;0),"3")&amp;" GHG emissions ","")</f>
        <v/>
      </c>
      <c r="Y82" s="283" t="str" cm="1">
        <f t="array" ref="Y82">IFERROR("scope "&amp;_xlfn.IFS(AND(ISBLANK(Y20)=FALSE,SUM(Y21:Y22)=0,SUM(Y24:Y38)=0),"1",AND(ISBLANK(Y20)=FALSE,SUM(Y21:Y22)=0,SUM(Y24:Y38)&gt;0),"1 and 3",AND(ISBLANK(Y20)=FALSE,SUM(Y21:Y22)&gt;0,SUM(Y24:Y38)=0),"1 and 2",AND(ISBLANK(Y20)=FALSE,SUM(Y21:Y22)&gt;0,SUM(Y24:Y38)&gt;0),"1, 2 and 3",AND(ISBLANK(Y20)=TRUE,SUM(Y21:Y22)&gt;0,SUM(Y24:Y38)=0),"2",AND(ISBLANK(Y20)=TRUE,SUM(Y21:Y22)&gt;0,SUM(Y24:Y38)&gt;0),"2 and 3",AND(ISBLANK(Y20)=TRUE,SUM(Y21:Y22)=0,SUM(Y24:Y38)&gt;0),"3")&amp;" GHG emissions ","")</f>
        <v/>
      </c>
      <c r="Z82" s="282"/>
      <c r="AA82" s="282"/>
      <c r="AB82" s="282"/>
      <c r="AC82" s="282"/>
      <c r="AD82" s="282"/>
      <c r="AE82" s="282"/>
    </row>
    <row r="83" spans="1:31" s="158" customFormat="1" ht="100.25" hidden="1" customHeight="1">
      <c r="B83" s="720" t="s">
        <v>546</v>
      </c>
      <c r="C83" s="720"/>
      <c r="D83" s="720"/>
      <c r="F83" s="158"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58"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58" t="str">
        <f t="shared" si="0"/>
        <v/>
      </c>
      <c r="I83" s="158" t="str">
        <f t="shared" si="0"/>
        <v/>
      </c>
      <c r="J83" s="158" t="str">
        <f t="shared" si="0"/>
        <v/>
      </c>
      <c r="K83" s="158"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58" t="str">
        <f t="shared" si="1"/>
        <v/>
      </c>
      <c r="M83" s="158" t="str">
        <f t="shared" si="1"/>
        <v/>
      </c>
      <c r="N83" s="158" t="str">
        <f t="shared" si="1"/>
        <v/>
      </c>
      <c r="O83" s="158" t="str">
        <f t="shared" si="1"/>
        <v/>
      </c>
      <c r="P83" s="158" t="str">
        <f t="shared" si="1"/>
        <v/>
      </c>
      <c r="Q83" s="158" t="str">
        <f t="shared" si="1"/>
        <v/>
      </c>
      <c r="R83" s="158" t="str">
        <f t="shared" si="1"/>
        <v/>
      </c>
      <c r="S83" s="158" t="str">
        <f t="shared" si="1"/>
        <v/>
      </c>
      <c r="T83" s="158" t="str">
        <f t="shared" si="1"/>
        <v/>
      </c>
      <c r="U83" s="158" t="str">
        <f t="shared" si="1"/>
        <v/>
      </c>
      <c r="V83" s="158" t="str">
        <f t="shared" si="1"/>
        <v/>
      </c>
      <c r="W83" s="158" t="str">
        <f t="shared" si="1"/>
        <v/>
      </c>
      <c r="X83" s="158" t="str">
        <f t="shared" si="1"/>
        <v/>
      </c>
      <c r="Y83" s="158" t="str">
        <f t="shared" si="1"/>
        <v/>
      </c>
    </row>
    <row r="84" spans="1:31" s="159" customFormat="1" ht="48.75" hidden="1" customHeight="1">
      <c r="B84" s="730" t="s">
        <v>547</v>
      </c>
      <c r="C84" s="730"/>
      <c r="D84" s="730"/>
      <c r="F84" s="159" t="str">
        <f>IF(COUNTA(F44:F62)&gt;0,"*","")</f>
        <v/>
      </c>
      <c r="G84" s="159" t="str">
        <f t="shared" ref="G84:Y84" si="2">IF(COUNTA(G44:G62)&gt;0,"*","")</f>
        <v/>
      </c>
      <c r="H84" s="159" t="str">
        <f t="shared" si="2"/>
        <v/>
      </c>
      <c r="I84" s="159" t="str">
        <f t="shared" si="2"/>
        <v/>
      </c>
      <c r="J84" s="159" t="str">
        <f t="shared" si="2"/>
        <v/>
      </c>
      <c r="K84" s="159" t="str">
        <f t="shared" si="2"/>
        <v/>
      </c>
      <c r="L84" s="159" t="str">
        <f t="shared" si="2"/>
        <v/>
      </c>
      <c r="M84" s="159" t="str">
        <f>IF(COUNTA(M44:M62)&gt;0,"*","")</f>
        <v/>
      </c>
      <c r="N84" s="159" t="str">
        <f t="shared" si="2"/>
        <v/>
      </c>
      <c r="O84" s="159" t="str">
        <f t="shared" si="2"/>
        <v/>
      </c>
      <c r="P84" s="159" t="str">
        <f t="shared" si="2"/>
        <v/>
      </c>
      <c r="Q84" s="159" t="str">
        <f t="shared" si="2"/>
        <v/>
      </c>
      <c r="R84" s="159" t="str">
        <f t="shared" si="2"/>
        <v/>
      </c>
      <c r="S84" s="159" t="str">
        <f t="shared" si="2"/>
        <v/>
      </c>
      <c r="T84" s="159" t="str">
        <f t="shared" si="2"/>
        <v/>
      </c>
      <c r="U84" s="159" t="str">
        <f t="shared" si="2"/>
        <v/>
      </c>
      <c r="V84" s="159" t="str">
        <f t="shared" si="2"/>
        <v/>
      </c>
      <c r="W84" s="159" t="str">
        <f t="shared" si="2"/>
        <v/>
      </c>
      <c r="X84" s="159" t="str">
        <f t="shared" si="2"/>
        <v/>
      </c>
      <c r="Y84" s="159" t="str">
        <f t="shared" si="2"/>
        <v/>
      </c>
    </row>
    <row r="85" spans="1:31" s="159" customFormat="1" ht="273.5" hidden="1" customHeight="1">
      <c r="B85" s="730" t="s">
        <v>548</v>
      </c>
      <c r="C85" s="730"/>
      <c r="D85" s="730"/>
      <c r="F85" s="159" t="e">
        <f>F82&amp;IF(AND(ISNUMBER(SEARCH("3",F82))=TRUE,F86&lt;=0.95)," from "&amp;F83&amp;" ","")</f>
        <v>#DIV/0!</v>
      </c>
      <c r="G85" s="159" t="e">
        <f t="shared" ref="G85:Y85" si="3">G82&amp;IF(AND(ISNUMBER(SEARCH("3",G82))=TRUE,G86&lt;=0.95)," from "&amp;G83&amp;" ","")</f>
        <v>#DIV/0!</v>
      </c>
      <c r="H85" s="159" t="e">
        <f t="shared" si="3"/>
        <v>#DIV/0!</v>
      </c>
      <c r="I85" s="159" t="e">
        <f t="shared" si="3"/>
        <v>#DIV/0!</v>
      </c>
      <c r="J85" s="159" t="e">
        <f t="shared" si="3"/>
        <v>#DIV/0!</v>
      </c>
      <c r="K85" s="159" t="e">
        <f t="shared" si="3"/>
        <v>#DIV/0!</v>
      </c>
      <c r="L85" s="159" t="e">
        <f t="shared" si="3"/>
        <v>#DIV/0!</v>
      </c>
      <c r="M85" s="159" t="e">
        <f t="shared" si="3"/>
        <v>#DIV/0!</v>
      </c>
      <c r="N85" s="159" t="e">
        <f t="shared" si="3"/>
        <v>#DIV/0!</v>
      </c>
      <c r="O85" s="159" t="e">
        <f t="shared" si="3"/>
        <v>#DIV/0!</v>
      </c>
      <c r="P85" s="159" t="e">
        <f t="shared" si="3"/>
        <v>#DIV/0!</v>
      </c>
      <c r="Q85" s="159" t="e">
        <f t="shared" si="3"/>
        <v>#DIV/0!</v>
      </c>
      <c r="R85" s="159" t="e">
        <f t="shared" si="3"/>
        <v>#DIV/0!</v>
      </c>
      <c r="S85" s="159" t="e">
        <f t="shared" si="3"/>
        <v>#DIV/0!</v>
      </c>
      <c r="T85" s="159" t="e">
        <f t="shared" si="3"/>
        <v>#DIV/0!</v>
      </c>
      <c r="U85" s="159" t="e">
        <f t="shared" si="3"/>
        <v>#DIV/0!</v>
      </c>
      <c r="V85" s="159" t="e">
        <f t="shared" si="3"/>
        <v>#DIV/0!</v>
      </c>
      <c r="W85" s="159" t="e">
        <f t="shared" si="3"/>
        <v>#DIV/0!</v>
      </c>
      <c r="X85" s="159" t="e">
        <f t="shared" si="3"/>
        <v>#DIV/0!</v>
      </c>
      <c r="Y85" s="159" t="e">
        <f t="shared" si="3"/>
        <v>#DIV/0!</v>
      </c>
    </row>
    <row r="86" spans="1:31" s="160" customFormat="1" ht="99.75" hidden="1" customHeight="1">
      <c r="B86" s="731" t="s">
        <v>549</v>
      </c>
      <c r="C86" s="731"/>
      <c r="D86" s="731"/>
      <c r="F86" s="161" t="e">
        <f t="shared" ref="F86:Y86" si="4">SUMPRODUCT(F24:F38,list_s3_em)/SUM(list_s3_em)</f>
        <v>#DIV/0!</v>
      </c>
      <c r="G86" s="161" t="e">
        <f t="shared" si="4"/>
        <v>#DIV/0!</v>
      </c>
      <c r="H86" s="161" t="e">
        <f t="shared" si="4"/>
        <v>#DIV/0!</v>
      </c>
      <c r="I86" s="161" t="e">
        <f t="shared" si="4"/>
        <v>#DIV/0!</v>
      </c>
      <c r="J86" s="161" t="e">
        <f t="shared" si="4"/>
        <v>#DIV/0!</v>
      </c>
      <c r="K86" s="161" t="e">
        <f t="shared" si="4"/>
        <v>#DIV/0!</v>
      </c>
      <c r="L86" s="161" t="e">
        <f t="shared" si="4"/>
        <v>#DIV/0!</v>
      </c>
      <c r="M86" s="161" t="e">
        <f t="shared" si="4"/>
        <v>#DIV/0!</v>
      </c>
      <c r="N86" s="161" t="e">
        <f t="shared" si="4"/>
        <v>#DIV/0!</v>
      </c>
      <c r="O86" s="161" t="e">
        <f t="shared" si="4"/>
        <v>#DIV/0!</v>
      </c>
      <c r="P86" s="161" t="e">
        <f t="shared" si="4"/>
        <v>#DIV/0!</v>
      </c>
      <c r="Q86" s="161" t="e">
        <f t="shared" si="4"/>
        <v>#DIV/0!</v>
      </c>
      <c r="R86" s="161" t="e">
        <f t="shared" si="4"/>
        <v>#DIV/0!</v>
      </c>
      <c r="S86" s="161" t="e">
        <f t="shared" si="4"/>
        <v>#DIV/0!</v>
      </c>
      <c r="T86" s="161" t="e">
        <f t="shared" si="4"/>
        <v>#DIV/0!</v>
      </c>
      <c r="U86" s="161" t="e">
        <f t="shared" si="4"/>
        <v>#DIV/0!</v>
      </c>
      <c r="V86" s="161" t="e">
        <f t="shared" si="4"/>
        <v>#DIV/0!</v>
      </c>
      <c r="W86" s="161" t="e">
        <f t="shared" si="4"/>
        <v>#DIV/0!</v>
      </c>
      <c r="X86" s="161" t="e">
        <f t="shared" si="4"/>
        <v>#DIV/0!</v>
      </c>
      <c r="Y86" s="161" t="e">
        <f t="shared" si="4"/>
        <v>#DIV/0!</v>
      </c>
    </row>
    <row r="87" spans="1:31" s="163" customFormat="1" ht="54.75" hidden="1" customHeight="1">
      <c r="A87" s="159"/>
      <c r="B87" s="730" t="s">
        <v>550</v>
      </c>
      <c r="C87" s="730"/>
      <c r="D87" s="730"/>
      <c r="E87" s="159"/>
      <c r="F87" s="159" t="str">
        <f t="shared" ref="F87:Y87" si="5">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59" t="str">
        <f t="shared" si="5"/>
        <v/>
      </c>
      <c r="H87" s="159" t="str">
        <f t="shared" si="5"/>
        <v/>
      </c>
      <c r="I87" s="159" t="str">
        <f t="shared" si="5"/>
        <v/>
      </c>
      <c r="J87" s="159" t="str">
        <f t="shared" si="5"/>
        <v/>
      </c>
      <c r="K87" s="159" t="str">
        <f t="shared" si="5"/>
        <v/>
      </c>
      <c r="L87" s="159" t="str">
        <f t="shared" si="5"/>
        <v/>
      </c>
      <c r="M87" s="159" t="str">
        <f t="shared" si="5"/>
        <v/>
      </c>
      <c r="N87" s="159" t="str">
        <f t="shared" si="5"/>
        <v/>
      </c>
      <c r="O87" s="159" t="str">
        <f t="shared" si="5"/>
        <v/>
      </c>
      <c r="P87" s="159" t="str">
        <f t="shared" si="5"/>
        <v/>
      </c>
      <c r="Q87" s="159" t="str">
        <f t="shared" si="5"/>
        <v/>
      </c>
      <c r="R87" s="159" t="str">
        <f t="shared" si="5"/>
        <v/>
      </c>
      <c r="S87" s="159" t="str">
        <f t="shared" si="5"/>
        <v/>
      </c>
      <c r="T87" s="159" t="str">
        <f t="shared" si="5"/>
        <v/>
      </c>
      <c r="U87" s="159" t="str">
        <f t="shared" si="5"/>
        <v/>
      </c>
      <c r="V87" s="159" t="str">
        <f t="shared" si="5"/>
        <v/>
      </c>
      <c r="W87" s="159" t="str">
        <f t="shared" si="5"/>
        <v/>
      </c>
      <c r="X87" s="159" t="str">
        <f t="shared" si="5"/>
        <v/>
      </c>
      <c r="Y87" s="159" t="str">
        <f t="shared" si="5"/>
        <v/>
      </c>
      <c r="Z87" s="162"/>
    </row>
    <row r="88" spans="1:31" s="165" customFormat="1" ht="15.75" hidden="1" customHeight="1">
      <c r="A88" s="164"/>
      <c r="B88" s="730" t="s">
        <v>449</v>
      </c>
      <c r="C88" s="730"/>
      <c r="D88" s="730"/>
      <c r="E88" s="159"/>
      <c r="F88" s="159" t="str">
        <f t="shared" ref="F88:Y88" si="6">F19</f>
        <v/>
      </c>
      <c r="G88" s="159" t="str">
        <f t="shared" si="6"/>
        <v/>
      </c>
      <c r="H88" s="159" t="str">
        <f t="shared" si="6"/>
        <v/>
      </c>
      <c r="I88" s="159" t="str">
        <f t="shared" si="6"/>
        <v/>
      </c>
      <c r="J88" s="159" t="str">
        <f t="shared" si="6"/>
        <v/>
      </c>
      <c r="K88" s="159" t="str">
        <f t="shared" si="6"/>
        <v/>
      </c>
      <c r="L88" s="159" t="str">
        <f t="shared" si="6"/>
        <v/>
      </c>
      <c r="M88" s="159" t="str">
        <f t="shared" si="6"/>
        <v/>
      </c>
      <c r="N88" s="159" t="str">
        <f t="shared" si="6"/>
        <v/>
      </c>
      <c r="O88" s="159" t="str">
        <f t="shared" si="6"/>
        <v/>
      </c>
      <c r="P88" s="159" t="str">
        <f t="shared" si="6"/>
        <v/>
      </c>
      <c r="Q88" s="159" t="str">
        <f t="shared" si="6"/>
        <v/>
      </c>
      <c r="R88" s="159" t="str">
        <f t="shared" si="6"/>
        <v/>
      </c>
      <c r="S88" s="159" t="str">
        <f t="shared" si="6"/>
        <v/>
      </c>
      <c r="T88" s="159" t="str">
        <f t="shared" si="6"/>
        <v/>
      </c>
      <c r="U88" s="159" t="str">
        <f t="shared" si="6"/>
        <v/>
      </c>
      <c r="V88" s="159" t="str">
        <f t="shared" si="6"/>
        <v/>
      </c>
      <c r="W88" s="159" t="str">
        <f t="shared" si="6"/>
        <v/>
      </c>
      <c r="X88" s="159" t="str">
        <f t="shared" si="6"/>
        <v/>
      </c>
      <c r="Y88" s="159" t="str">
        <f t="shared" si="6"/>
        <v/>
      </c>
      <c r="Z88" s="164"/>
    </row>
    <row r="89" spans="1:31"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31"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31"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31" s="132" customFormat="1"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31" s="132" customFormat="1"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31" s="132" customFormat="1"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31" s="132" customFormat="1"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31" s="132" customFormat="1"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s="132" customFormat="1"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s="132" customFormat="1"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s="132" customFormat="1"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173"/>
      <c r="X99" s="173"/>
      <c r="Y99" s="173"/>
      <c r="Z99" s="173"/>
    </row>
    <row r="100" spans="1:26" s="132" customFormat="1"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173"/>
      <c r="X100" s="173"/>
      <c r="Y100" s="173"/>
      <c r="Z100" s="173"/>
    </row>
    <row r="101" spans="1:26" s="177" customFormat="1" ht="16.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175"/>
      <c r="X101" s="176"/>
      <c r="Y101" s="176"/>
      <c r="Z101" s="176"/>
    </row>
    <row r="102" spans="1:26" s="132" customFormat="1" ht="15.75" hidden="1" customHeight="1">
      <c r="A102" s="32"/>
      <c r="B102" s="32"/>
      <c r="C102" s="32"/>
      <c r="D102" s="334"/>
      <c r="E102" s="770"/>
      <c r="F102" s="770"/>
      <c r="G102" s="770"/>
      <c r="H102" s="32"/>
      <c r="I102" s="32"/>
      <c r="J102" s="32"/>
      <c r="K102" s="32"/>
      <c r="L102" s="32"/>
      <c r="M102" s="32"/>
      <c r="N102" s="32"/>
      <c r="O102" s="32"/>
      <c r="P102" s="32"/>
      <c r="Q102" s="32"/>
      <c r="R102" s="32"/>
      <c r="S102" s="32"/>
      <c r="T102" s="32"/>
      <c r="U102" s="32"/>
      <c r="V102" s="32"/>
      <c r="W102" s="173"/>
      <c r="X102" s="174"/>
      <c r="Y102" s="174"/>
      <c r="Z102" s="174"/>
    </row>
    <row r="103" spans="1:26" s="132" customFormat="1"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173"/>
      <c r="X103" s="174"/>
      <c r="Y103" s="174"/>
      <c r="Z103" s="174"/>
    </row>
    <row r="104" spans="1:26" ht="15.75" hidden="1" customHeight="1">
      <c r="B104" s="769"/>
      <c r="C104" s="447"/>
      <c r="D104" s="447"/>
    </row>
    <row r="105" spans="1:26" ht="15.75" hidden="1" customHeight="1">
      <c r="B105" s="769"/>
      <c r="C105" s="447"/>
      <c r="D105" s="447"/>
    </row>
    <row r="106" spans="1:26" ht="15.75" hidden="1" customHeight="1">
      <c r="B106" s="769"/>
      <c r="C106" s="447"/>
      <c r="D106" s="447"/>
    </row>
    <row r="107" spans="1:26" ht="15.75" hidden="1" customHeight="1">
      <c r="B107" s="769"/>
      <c r="C107" s="447"/>
      <c r="D107" s="447"/>
    </row>
    <row r="108" spans="1:26" ht="15.75" hidden="1" customHeight="1">
      <c r="B108" s="769"/>
      <c r="C108" s="447"/>
      <c r="D108" s="447"/>
    </row>
    <row r="109" spans="1:26" ht="15.75" hidden="1" customHeight="1">
      <c r="B109" s="769"/>
      <c r="C109" s="447"/>
      <c r="D109" s="447"/>
    </row>
    <row r="110" spans="1:26" ht="15.75" hidden="1" customHeight="1">
      <c r="B110" s="769"/>
      <c r="C110" s="447"/>
      <c r="D110" s="447"/>
    </row>
    <row r="111" spans="1:26" ht="15.75" hidden="1" customHeight="1">
      <c r="B111" s="769"/>
      <c r="C111" s="447"/>
      <c r="D111" s="447"/>
    </row>
    <row r="112" spans="1:26" ht="15.75" hidden="1" customHeight="1">
      <c r="B112" s="769"/>
      <c r="C112" s="447"/>
      <c r="D112" s="447"/>
    </row>
    <row r="113" spans="2:4" ht="15.75" hidden="1" customHeight="1">
      <c r="B113" s="769"/>
      <c r="C113" s="447"/>
      <c r="D113" s="447"/>
    </row>
    <row r="114" spans="2:4" ht="15.75" hidden="1" customHeight="1">
      <c r="B114" s="769"/>
      <c r="C114" s="447"/>
      <c r="D114" s="447"/>
    </row>
    <row r="115" spans="2:4" ht="15.75" hidden="1" customHeight="1">
      <c r="B115" s="769"/>
      <c r="C115" s="447"/>
      <c r="D115" s="447"/>
    </row>
    <row r="116" spans="2:4" ht="15.75" hidden="1" customHeight="1">
      <c r="B116" s="769"/>
      <c r="C116" s="447"/>
      <c r="D116" s="447"/>
    </row>
    <row r="117" spans="2:4" ht="15.75" hidden="1" customHeight="1">
      <c r="B117" s="769"/>
      <c r="C117" s="447"/>
      <c r="D117" s="447"/>
    </row>
    <row r="118" spans="2:4" ht="15.75" hidden="1" customHeight="1">
      <c r="B118" s="769"/>
      <c r="C118" s="447"/>
      <c r="D118" s="447"/>
    </row>
    <row r="119" spans="2:4" ht="15.75" hidden="1" customHeight="1">
      <c r="B119" s="769"/>
      <c r="C119" s="447"/>
      <c r="D119" s="447"/>
    </row>
    <row r="120" spans="2:4" ht="15.75" hidden="1" customHeight="1">
      <c r="B120" s="769"/>
      <c r="C120" s="447"/>
      <c r="D120" s="447"/>
    </row>
    <row r="121" spans="2:4" ht="15.75" hidden="1" customHeight="1">
      <c r="B121" s="769"/>
      <c r="C121" s="447"/>
      <c r="D121" s="447"/>
    </row>
    <row r="122" spans="2:4" ht="15.75" hidden="1" customHeight="1">
      <c r="B122" s="769"/>
      <c r="C122" s="447"/>
      <c r="D122" s="447"/>
    </row>
    <row r="123" spans="2:4" ht="15.75" hidden="1" customHeight="1">
      <c r="B123" s="769"/>
      <c r="C123" s="447"/>
      <c r="D123" s="447"/>
    </row>
    <row r="124" spans="2:4" ht="15.75" hidden="1" customHeight="1">
      <c r="B124" s="769"/>
      <c r="C124" s="447"/>
      <c r="D124" s="447"/>
    </row>
    <row r="125" spans="2:4" ht="15.75" hidden="1" customHeight="1">
      <c r="B125" s="769"/>
      <c r="C125" s="447"/>
      <c r="D125" s="447"/>
    </row>
    <row r="126" spans="2:4" ht="15.75" hidden="1" customHeight="1">
      <c r="B126" s="769"/>
      <c r="C126" s="447"/>
      <c r="D126" s="447"/>
    </row>
    <row r="127" spans="2:4" ht="15.75" hidden="1" customHeight="1">
      <c r="B127" s="769"/>
      <c r="C127" s="447"/>
      <c r="D127" s="447"/>
    </row>
    <row r="128" spans="2:4" ht="15.75" hidden="1" customHeight="1">
      <c r="B128" s="769"/>
      <c r="C128" s="447"/>
      <c r="D128" s="447"/>
    </row>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sheetData>
  <sheetProtection algorithmName="SHA-512" hashValue="IUw607H8U5W45NcctJ1jQ5V+tux9ei9zfkOAcy9GQgY+HVG1R8qtdkl/45YgSYvOWTU3x7xuuT6VfvRNAqhXeg==" saltValue="xqDUcINcCwtyNedRdKyclQ==" spinCount="100000" sheet="1" objects="1" scenarios="1"/>
  <mergeCells count="102">
    <mergeCell ref="A11:Z11"/>
    <mergeCell ref="A12:Z12"/>
    <mergeCell ref="B87:D87"/>
    <mergeCell ref="B63:D63"/>
    <mergeCell ref="B65:D65"/>
    <mergeCell ref="B66:D66"/>
    <mergeCell ref="B67:D67"/>
    <mergeCell ref="B68:D68"/>
    <mergeCell ref="A64:Z64"/>
    <mergeCell ref="B77:D77"/>
    <mergeCell ref="B78:D78"/>
    <mergeCell ref="B69:D69"/>
    <mergeCell ref="B70:D70"/>
    <mergeCell ref="B71:D71"/>
    <mergeCell ref="B72:D72"/>
    <mergeCell ref="B73:D73"/>
    <mergeCell ref="I40:M40"/>
    <mergeCell ref="E40:H40"/>
    <mergeCell ref="B13:Y17"/>
    <mergeCell ref="A18:Z18"/>
    <mergeCell ref="B19:D19"/>
    <mergeCell ref="B20:D20"/>
    <mergeCell ref="B21:D21"/>
    <mergeCell ref="B27:D27"/>
    <mergeCell ref="B106:D106"/>
    <mergeCell ref="B88:D88"/>
    <mergeCell ref="B107:D107"/>
    <mergeCell ref="B108:D108"/>
    <mergeCell ref="B109:D109"/>
    <mergeCell ref="B84:D84"/>
    <mergeCell ref="B85:D85"/>
    <mergeCell ref="D102:G102"/>
    <mergeCell ref="B104:D104"/>
    <mergeCell ref="B105:D105"/>
    <mergeCell ref="B86:D86"/>
    <mergeCell ref="B127:D127"/>
    <mergeCell ref="B128:D128"/>
    <mergeCell ref="B117:D117"/>
    <mergeCell ref="B118:D118"/>
    <mergeCell ref="B119:D119"/>
    <mergeCell ref="B120:D120"/>
    <mergeCell ref="B121:D121"/>
    <mergeCell ref="B122:D122"/>
    <mergeCell ref="B123:D123"/>
    <mergeCell ref="B115:D115"/>
    <mergeCell ref="B116:D116"/>
    <mergeCell ref="B124:D124"/>
    <mergeCell ref="B125:D125"/>
    <mergeCell ref="B126:D126"/>
    <mergeCell ref="B110:D110"/>
    <mergeCell ref="B111:D111"/>
    <mergeCell ref="B112:D112"/>
    <mergeCell ref="B113:D113"/>
    <mergeCell ref="B114:D114"/>
    <mergeCell ref="B28:D28"/>
    <mergeCell ref="B29:D29"/>
    <mergeCell ref="B37:D37"/>
    <mergeCell ref="B38:D38"/>
    <mergeCell ref="B22:D22"/>
    <mergeCell ref="B23:D23"/>
    <mergeCell ref="B24:D24"/>
    <mergeCell ref="B25:D25"/>
    <mergeCell ref="B26:D26"/>
    <mergeCell ref="B43:D43"/>
    <mergeCell ref="B44:D44"/>
    <mergeCell ref="B45:D45"/>
    <mergeCell ref="B46:D46"/>
    <mergeCell ref="B47:D47"/>
    <mergeCell ref="B39:D39"/>
    <mergeCell ref="A42:Z42"/>
    <mergeCell ref="B30:D30"/>
    <mergeCell ref="B31:D31"/>
    <mergeCell ref="B32:D32"/>
    <mergeCell ref="B33:D33"/>
    <mergeCell ref="B34:D34"/>
    <mergeCell ref="B35:D35"/>
    <mergeCell ref="B36:D36"/>
    <mergeCell ref="P40:S40"/>
    <mergeCell ref="T40:X40"/>
    <mergeCell ref="B53:D53"/>
    <mergeCell ref="B54:D54"/>
    <mergeCell ref="B55:D55"/>
    <mergeCell ref="B56:D56"/>
    <mergeCell ref="B57:D57"/>
    <mergeCell ref="B48:D48"/>
    <mergeCell ref="B49:D49"/>
    <mergeCell ref="B50:D50"/>
    <mergeCell ref="B51:D51"/>
    <mergeCell ref="B52:D52"/>
    <mergeCell ref="B81:D81"/>
    <mergeCell ref="B82:D82"/>
    <mergeCell ref="B83:D83"/>
    <mergeCell ref="B58:D58"/>
    <mergeCell ref="B59:D59"/>
    <mergeCell ref="B60:D60"/>
    <mergeCell ref="B61:D61"/>
    <mergeCell ref="B62:D62"/>
    <mergeCell ref="B74:D74"/>
    <mergeCell ref="B75:D75"/>
    <mergeCell ref="B76:D76"/>
    <mergeCell ref="B79:D79"/>
    <mergeCell ref="B80:D80"/>
  </mergeCells>
  <conditionalFormatting sqref="E20:E38">
    <cfRule type="containsText" dxfId="18" priority="21" operator="containsText" text="Enter manually">
      <formula>NOT(ISERROR(SEARCH("Enter manually",E20)))</formula>
    </cfRule>
  </conditionalFormatting>
  <conditionalFormatting sqref="E40">
    <cfRule type="containsText" dxfId="17" priority="7" operator="containsText" text="Enter manually">
      <formula>NOT(ISERROR(SEARCH("Enter manually",E40)))</formula>
    </cfRule>
  </conditionalFormatting>
  <conditionalFormatting sqref="E44:E62">
    <cfRule type="containsText" dxfId="16" priority="20" operator="containsText" text="Enter manually">
      <formula>NOT(ISERROR(SEARCH("Enter manually",E44)))</formula>
    </cfRule>
  </conditionalFormatting>
  <conditionalFormatting sqref="E66:E80">
    <cfRule type="containsText" dxfId="15" priority="19" operator="containsText" text="Enter manually">
      <formula>NOT(ISERROR(SEARCH("Enter manually",E66)))</formula>
    </cfRule>
  </conditionalFormatting>
  <conditionalFormatting sqref="E83:E88">
    <cfRule type="containsText" dxfId="14" priority="15" operator="containsText" text="Enter manually">
      <formula>NOT(ISERROR(SEARCH("Enter manually",E83)))</formula>
    </cfRule>
  </conditionalFormatting>
  <conditionalFormatting sqref="F19:Y38">
    <cfRule type="expression" dxfId="13" priority="28">
      <formula>F$19=""</formula>
    </cfRule>
  </conditionalFormatting>
  <conditionalFormatting sqref="F43:Y62">
    <cfRule type="expression" dxfId="12" priority="27">
      <formula>F$43=""</formula>
    </cfRule>
  </conditionalFormatting>
  <conditionalFormatting sqref="F65:Y80">
    <cfRule type="expression" dxfId="11" priority="26">
      <formula>F$65=""</formula>
    </cfRule>
  </conditionalFormatting>
  <conditionalFormatting sqref="I40">
    <cfRule type="containsText" dxfId="10" priority="1" operator="containsText" text="Enter Value">
      <formula>NOT(ISERROR(SEARCH("Enter Value",I40)))</formula>
    </cfRule>
    <cfRule type="containsText" dxfId="9" priority="2" operator="containsText" text="below">
      <formula>NOT(ISERROR(SEARCH("below",I40)))</formula>
    </cfRule>
  </conditionalFormatting>
  <conditionalFormatting sqref="P40">
    <cfRule type="containsText" dxfId="7" priority="5" operator="containsText" text="Enter manually">
      <formula>NOT(ISERROR(SEARCH("Enter manually",P40)))</formula>
    </cfRule>
  </conditionalFormatting>
  <conditionalFormatting sqref="T40">
    <cfRule type="containsText" dxfId="6" priority="3" operator="containsText" text="Enter Value">
      <formula>NOT(ISERROR(SEARCH("Enter Value",T40)))</formula>
    </cfRule>
    <cfRule type="containsText" dxfId="5" priority="4" operator="containsText" text="below">
      <formula>NOT(ISERROR(SEARCH("below",T40)))</formula>
    </cfRule>
  </conditionalFormatting>
  <dataValidations count="1">
    <dataValidation type="decimal" allowBlank="1" showInputMessage="1" showErrorMessage="1" errorTitle="Invalid Entry" error="Please enter a percentage value in this cell. If the value is 0, leave the cell blank." sqref="F66:Y80 F44:Y62 F20:Y38" xr:uid="{FF0D43C9-5DCC-4624-984B-846067A92BB1}">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4" id="{79C325B8-527A-4DA3-8CFC-76E4953FE82C}">
            <xm:f>ISNUMBER(SEARCH("Net Zero",'Company Information'!$G$16))=FALSE</xm:f>
            <x14:dxf>
              <font>
                <color theme="1" tint="0.24994659260841701"/>
              </font>
              <fill>
                <patternFill>
                  <bgColor theme="0" tint="-0.24994659260841701"/>
                </patternFill>
              </fill>
            </x14:dxf>
          </x14:cfRule>
          <xm:sqref>A12:XFD80</xm:sqref>
        </x14:conditionalFormatting>
        <x14:conditionalFormatting xmlns:xm="http://schemas.microsoft.com/office/excel/2006/main">
          <x14:cfRule type="expression" priority="6" id="{769881A8-CE04-4688-9726-C6316CD44AEC}">
            <xm:f>'Company Information'!$G$16="Net Zero"</xm:f>
            <x14:dxf>
              <font>
                <color theme="1" tint="0.24994659260841701"/>
              </font>
              <fill>
                <patternFill patternType="solid">
                  <bgColor theme="0" tint="-0.24994659260841701"/>
                </patternFill>
              </fill>
            </x14:dxf>
          </x14:cfRule>
          <xm:sqref>P40 A40 E40 AA40:XFD40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outlinePr summaryBelow="0" summaryRight="0"/>
  </sheetPr>
  <dimension ref="A1:Z971"/>
  <sheetViews>
    <sheetView zoomScale="80" zoomScaleNormal="80" workbookViewId="0">
      <selection activeCell="H15" sqref="H15:M15"/>
    </sheetView>
  </sheetViews>
  <sheetFormatPr baseColWidth="10" defaultColWidth="0" defaultRowHeight="15" customHeight="1" zeroHeight="1"/>
  <cols>
    <col min="1" max="1" width="5.6640625" customWidth="1"/>
    <col min="2" max="21" width="10.6640625" customWidth="1"/>
    <col min="22" max="22" width="5.6640625" customWidth="1"/>
    <col min="23" max="23" width="14.5" hidden="1" customWidth="1"/>
    <col min="24" max="26" width="0" hidden="1" customWidth="1"/>
    <col min="27" max="16384" width="14.5" hidden="1"/>
  </cols>
  <sheetData>
    <row r="1" spans="1:22" s="323" customFormat="1" ht="15" customHeight="1">
      <c r="A1" s="322"/>
      <c r="B1" s="322"/>
      <c r="C1" s="322"/>
      <c r="D1" s="322"/>
      <c r="E1" s="322"/>
      <c r="F1" s="322"/>
      <c r="G1" s="322"/>
      <c r="H1" s="322"/>
      <c r="I1" s="322"/>
      <c r="J1" s="322"/>
      <c r="K1" s="322"/>
      <c r="L1" s="322"/>
      <c r="M1" s="322"/>
      <c r="N1" s="322"/>
      <c r="O1" s="322"/>
      <c r="P1" s="322"/>
      <c r="Q1" s="322"/>
      <c r="R1" s="322"/>
      <c r="S1" s="322"/>
      <c r="T1" s="322"/>
      <c r="U1" s="322"/>
      <c r="V1" s="322"/>
    </row>
    <row r="2" spans="1:22" s="323" customFormat="1" ht="16" customHeight="1">
      <c r="A2" s="322"/>
      <c r="B2" s="322"/>
      <c r="C2" s="322"/>
      <c r="D2" s="322"/>
      <c r="E2" s="322"/>
      <c r="F2" s="322"/>
      <c r="G2" s="322"/>
      <c r="H2" s="322"/>
      <c r="I2" s="322"/>
      <c r="J2" s="322"/>
      <c r="K2" s="322"/>
      <c r="L2" s="322"/>
      <c r="M2" s="322"/>
      <c r="N2" s="322"/>
      <c r="O2" s="322"/>
      <c r="P2" s="322"/>
      <c r="Q2" s="322"/>
      <c r="R2" s="322"/>
      <c r="S2" s="322"/>
      <c r="T2" s="322"/>
      <c r="U2" s="322"/>
      <c r="V2" s="322"/>
    </row>
    <row r="3" spans="1:22" s="323" customFormat="1">
      <c r="A3" s="322"/>
      <c r="B3" s="322"/>
      <c r="C3" s="322"/>
      <c r="D3" s="322"/>
      <c r="E3" s="322"/>
      <c r="F3" s="322"/>
      <c r="G3" s="322"/>
      <c r="H3" s="322"/>
      <c r="I3" s="322"/>
      <c r="J3" s="322"/>
      <c r="K3" s="322"/>
      <c r="L3" s="322"/>
      <c r="M3" s="322"/>
      <c r="N3" s="322"/>
      <c r="O3" s="322"/>
      <c r="P3" s="322"/>
      <c r="Q3" s="322"/>
      <c r="R3" s="322"/>
      <c r="S3" s="322"/>
      <c r="T3" s="322"/>
      <c r="U3" s="322"/>
      <c r="V3" s="322"/>
    </row>
    <row r="4" spans="1:22" s="323" customFormat="1">
      <c r="A4" s="322"/>
      <c r="B4" s="322"/>
      <c r="C4" s="322"/>
      <c r="D4" s="322"/>
      <c r="E4" s="322"/>
      <c r="F4" s="322"/>
      <c r="G4" s="322"/>
      <c r="H4" s="322"/>
      <c r="I4" s="322"/>
      <c r="J4" s="322"/>
      <c r="K4" s="322"/>
      <c r="L4" s="322"/>
      <c r="M4" s="322"/>
      <c r="N4" s="322"/>
      <c r="O4" s="322"/>
      <c r="P4" s="322"/>
      <c r="Q4" s="322"/>
      <c r="R4" s="322"/>
      <c r="S4" s="322"/>
      <c r="T4" s="322"/>
      <c r="U4" s="322"/>
      <c r="V4" s="322"/>
    </row>
    <row r="5" spans="1:22" s="323" customFormat="1">
      <c r="A5" s="322"/>
      <c r="B5" s="322"/>
      <c r="C5" s="322"/>
      <c r="D5" s="322"/>
      <c r="E5" s="322"/>
      <c r="F5" s="322"/>
      <c r="G5" s="322"/>
      <c r="H5" s="322"/>
      <c r="I5" s="322"/>
      <c r="J5" s="322"/>
      <c r="K5" s="322"/>
      <c r="L5" s="322"/>
      <c r="M5" s="322"/>
      <c r="N5" s="322"/>
      <c r="O5" s="322"/>
      <c r="P5" s="322"/>
      <c r="Q5" s="322"/>
      <c r="R5" s="322"/>
      <c r="S5" s="322"/>
      <c r="T5" s="322"/>
      <c r="U5" s="322"/>
      <c r="V5" s="322"/>
    </row>
    <row r="6" spans="1:22" s="323" customFormat="1">
      <c r="A6" s="322"/>
      <c r="B6" s="322"/>
      <c r="C6" s="322"/>
      <c r="D6" s="322"/>
      <c r="E6" s="322"/>
      <c r="F6" s="322"/>
      <c r="G6" s="322"/>
      <c r="H6" s="322"/>
      <c r="I6" s="322"/>
      <c r="J6" s="322"/>
      <c r="K6" s="322"/>
      <c r="L6" s="322"/>
      <c r="M6" s="322"/>
      <c r="N6" s="322"/>
      <c r="O6" s="322"/>
      <c r="P6" s="322"/>
      <c r="Q6" s="322"/>
      <c r="R6" s="322"/>
      <c r="S6" s="322"/>
      <c r="T6" s="322"/>
      <c r="U6" s="322"/>
      <c r="V6" s="322"/>
    </row>
    <row r="7" spans="1:22" s="323" customFormat="1">
      <c r="A7" s="322"/>
      <c r="B7" s="322"/>
      <c r="C7" s="322"/>
      <c r="D7" s="322"/>
      <c r="E7" s="322"/>
      <c r="F7" s="322"/>
      <c r="G7" s="322"/>
      <c r="H7" s="322"/>
      <c r="I7" s="322"/>
      <c r="J7" s="322"/>
      <c r="K7" s="322"/>
      <c r="L7" s="322"/>
      <c r="M7" s="322"/>
      <c r="N7" s="322"/>
      <c r="O7" s="322"/>
      <c r="P7" s="322"/>
      <c r="Q7" s="322"/>
      <c r="R7" s="322"/>
      <c r="S7" s="322"/>
      <c r="T7" s="322"/>
      <c r="U7" s="322"/>
      <c r="V7" s="322"/>
    </row>
    <row r="8" spans="1:22" s="323" customFormat="1">
      <c r="A8" s="322"/>
      <c r="B8" s="322"/>
      <c r="C8" s="322"/>
      <c r="D8" s="322"/>
      <c r="E8" s="322"/>
      <c r="F8" s="322"/>
      <c r="G8" s="322"/>
      <c r="H8" s="322"/>
      <c r="I8" s="322"/>
      <c r="J8" s="322"/>
      <c r="K8" s="322"/>
      <c r="L8" s="322"/>
      <c r="M8" s="322"/>
      <c r="N8" s="322"/>
      <c r="O8" s="322"/>
      <c r="P8" s="322"/>
      <c r="Q8" s="322"/>
      <c r="R8" s="322"/>
      <c r="S8" s="322"/>
      <c r="T8" s="322"/>
      <c r="U8" s="322"/>
      <c r="V8" s="322"/>
    </row>
    <row r="9" spans="1:22" s="323" customFormat="1">
      <c r="A9" s="322"/>
      <c r="B9" s="322"/>
      <c r="C9" s="322"/>
      <c r="D9" s="322"/>
      <c r="E9" s="322"/>
      <c r="F9" s="322"/>
      <c r="G9" s="322"/>
      <c r="H9" s="322"/>
      <c r="I9" s="322"/>
      <c r="J9" s="322"/>
      <c r="K9" s="322"/>
      <c r="L9" s="322"/>
      <c r="M9" s="322"/>
      <c r="N9" s="322"/>
      <c r="O9" s="322"/>
      <c r="P9" s="322"/>
      <c r="Q9" s="322"/>
      <c r="R9" s="322"/>
      <c r="S9" s="322"/>
      <c r="T9" s="322"/>
      <c r="U9" s="322"/>
      <c r="V9" s="322"/>
    </row>
    <row r="10" spans="1:22" s="323" customFormat="1">
      <c r="A10" s="322"/>
      <c r="B10" s="322"/>
      <c r="C10" s="322"/>
      <c r="D10" s="322"/>
      <c r="E10" s="322"/>
      <c r="F10" s="322"/>
      <c r="G10" s="322"/>
      <c r="H10" s="322"/>
      <c r="I10" s="322"/>
      <c r="J10" s="322"/>
      <c r="K10" s="322"/>
      <c r="L10" s="322"/>
      <c r="M10" s="322"/>
      <c r="N10" s="322"/>
      <c r="O10" s="322"/>
      <c r="P10" s="322"/>
      <c r="Q10" s="322"/>
      <c r="R10" s="322"/>
      <c r="S10" s="322"/>
      <c r="T10" s="322"/>
      <c r="U10" s="322"/>
      <c r="V10" s="322"/>
    </row>
    <row r="11" spans="1:22" ht="30" customHeight="1">
      <c r="A11" s="354" t="s">
        <v>610</v>
      </c>
      <c r="B11" s="352"/>
      <c r="C11" s="352"/>
      <c r="D11" s="352"/>
      <c r="E11" s="352"/>
      <c r="F11" s="352"/>
      <c r="G11" s="352"/>
      <c r="H11" s="352"/>
      <c r="I11" s="352"/>
      <c r="J11" s="352"/>
      <c r="K11" s="352"/>
      <c r="L11" s="352"/>
      <c r="M11" s="352"/>
      <c r="N11" s="352"/>
      <c r="O11" s="352"/>
      <c r="P11" s="352"/>
      <c r="Q11" s="352"/>
      <c r="R11" s="352"/>
      <c r="S11" s="352"/>
      <c r="T11" s="352"/>
      <c r="U11" s="352"/>
      <c r="V11" s="352"/>
    </row>
    <row r="12" spans="1:22" ht="24.75" customHeight="1">
      <c r="A12" s="50"/>
      <c r="B12" s="50" t="s">
        <v>22</v>
      </c>
      <c r="C12" s="379" t="s">
        <v>23</v>
      </c>
      <c r="D12" s="333"/>
      <c r="E12" s="333"/>
      <c r="F12" s="333"/>
      <c r="G12" s="333"/>
      <c r="H12" s="379" t="s">
        <v>24</v>
      </c>
      <c r="I12" s="333"/>
      <c r="J12" s="333"/>
      <c r="K12" s="333"/>
      <c r="L12" s="333"/>
      <c r="M12" s="333"/>
      <c r="N12" s="379" t="s">
        <v>25</v>
      </c>
      <c r="O12" s="333"/>
      <c r="P12" s="333"/>
      <c r="Q12" s="333"/>
      <c r="R12" s="333"/>
      <c r="S12" s="333"/>
      <c r="T12" s="333"/>
      <c r="U12" s="333"/>
      <c r="V12" s="52"/>
    </row>
    <row r="13" spans="1:22">
      <c r="A13" s="62"/>
      <c r="B13" s="62"/>
      <c r="C13" s="62"/>
      <c r="D13" s="62"/>
      <c r="E13" s="62"/>
      <c r="F13" s="62"/>
      <c r="G13" s="62"/>
      <c r="H13" s="62"/>
      <c r="I13" s="62"/>
      <c r="J13" s="62"/>
      <c r="K13" s="62"/>
      <c r="L13" s="62"/>
      <c r="M13" s="62"/>
      <c r="N13" s="62"/>
      <c r="O13" s="62"/>
      <c r="P13" s="62"/>
      <c r="Q13" s="62"/>
      <c r="R13" s="62"/>
      <c r="S13" s="62"/>
      <c r="T13" s="62"/>
      <c r="U13" s="62"/>
      <c r="V13" s="62"/>
    </row>
    <row r="14" spans="1:22" ht="24.75" customHeight="1">
      <c r="A14" s="359" t="s">
        <v>611</v>
      </c>
      <c r="B14" s="365"/>
      <c r="C14" s="365"/>
      <c r="D14" s="365"/>
      <c r="E14" s="365"/>
      <c r="F14" s="365"/>
      <c r="G14" s="365"/>
      <c r="H14" s="365"/>
      <c r="I14" s="365"/>
      <c r="J14" s="365"/>
      <c r="K14" s="365"/>
      <c r="L14" s="365"/>
      <c r="M14" s="365"/>
      <c r="N14" s="365"/>
      <c r="O14" s="365"/>
      <c r="P14" s="365"/>
      <c r="Q14" s="365"/>
      <c r="R14" s="365"/>
      <c r="S14" s="365"/>
      <c r="T14" s="365"/>
      <c r="U14" s="365"/>
      <c r="V14" s="365"/>
    </row>
    <row r="15" spans="1:22" ht="118.25" customHeight="1">
      <c r="A15" s="64"/>
      <c r="B15" s="147" t="s">
        <v>612</v>
      </c>
      <c r="C15" s="606" t="s">
        <v>613</v>
      </c>
      <c r="D15" s="536"/>
      <c r="E15" s="536"/>
      <c r="F15" s="536"/>
      <c r="G15" s="536"/>
      <c r="H15" s="600"/>
      <c r="I15" s="478"/>
      <c r="J15" s="478"/>
      <c r="K15" s="478"/>
      <c r="L15" s="478"/>
      <c r="M15" s="478"/>
      <c r="N15" s="601" t="s">
        <v>614</v>
      </c>
      <c r="O15" s="602"/>
      <c r="P15" s="602"/>
      <c r="Q15" s="602"/>
      <c r="R15" s="602"/>
      <c r="S15" s="602"/>
      <c r="T15" s="602"/>
      <c r="U15" s="602"/>
      <c r="V15" s="66"/>
    </row>
    <row r="16" spans="1:22" ht="118.25" customHeight="1">
      <c r="A16" s="64"/>
      <c r="B16" s="147" t="s">
        <v>615</v>
      </c>
      <c r="C16" s="606" t="s">
        <v>616</v>
      </c>
      <c r="D16" s="536"/>
      <c r="E16" s="536"/>
      <c r="F16" s="536"/>
      <c r="G16" s="536"/>
      <c r="H16" s="600"/>
      <c r="I16" s="478"/>
      <c r="J16" s="478"/>
      <c r="K16" s="478"/>
      <c r="L16" s="478"/>
      <c r="M16" s="478"/>
      <c r="N16" s="601" t="s">
        <v>617</v>
      </c>
      <c r="O16" s="602"/>
      <c r="P16" s="602"/>
      <c r="Q16" s="602"/>
      <c r="R16" s="602"/>
      <c r="S16" s="602"/>
      <c r="T16" s="602"/>
      <c r="U16" s="602"/>
      <c r="V16" s="66"/>
    </row>
    <row r="17" spans="1:22" ht="118.25" customHeight="1">
      <c r="A17" s="64"/>
      <c r="B17" s="147" t="s">
        <v>618</v>
      </c>
      <c r="C17" s="360" t="s">
        <v>619</v>
      </c>
      <c r="D17" s="360"/>
      <c r="E17" s="360"/>
      <c r="F17" s="360"/>
      <c r="G17" s="360"/>
      <c r="H17" s="775"/>
      <c r="I17" s="651"/>
      <c r="J17" s="651"/>
      <c r="K17" s="651"/>
      <c r="L17" s="651"/>
      <c r="M17" s="651"/>
      <c r="N17" s="612" t="s">
        <v>620</v>
      </c>
      <c r="O17" s="612"/>
      <c r="P17" s="612"/>
      <c r="Q17" s="612"/>
      <c r="R17" s="612"/>
      <c r="S17" s="612"/>
      <c r="T17" s="612"/>
      <c r="U17" s="612"/>
      <c r="V17" s="66"/>
    </row>
    <row r="18" spans="1:22">
      <c r="A18" s="62"/>
      <c r="B18" s="62"/>
      <c r="C18" s="62"/>
      <c r="D18" s="62"/>
      <c r="E18" s="62"/>
      <c r="F18" s="62"/>
      <c r="G18" s="62"/>
      <c r="H18" s="62"/>
      <c r="I18" s="62"/>
      <c r="J18" s="62"/>
      <c r="K18" s="62"/>
      <c r="L18" s="62"/>
      <c r="M18" s="62"/>
      <c r="N18" s="62"/>
      <c r="O18" s="62"/>
      <c r="P18" s="62"/>
      <c r="Q18" s="62"/>
      <c r="R18" s="62"/>
      <c r="S18" s="62"/>
      <c r="T18" s="62"/>
      <c r="U18" s="62"/>
      <c r="V18" s="62"/>
    </row>
    <row r="19" spans="1:22" ht="24.75" customHeight="1">
      <c r="A19" s="359" t="s">
        <v>621</v>
      </c>
      <c r="B19" s="365"/>
      <c r="C19" s="365"/>
      <c r="D19" s="365"/>
      <c r="E19" s="365"/>
      <c r="F19" s="365"/>
      <c r="G19" s="365"/>
      <c r="H19" s="365"/>
      <c r="I19" s="365"/>
      <c r="J19" s="365"/>
      <c r="K19" s="365"/>
      <c r="L19" s="365"/>
      <c r="M19" s="365"/>
      <c r="N19" s="365"/>
      <c r="O19" s="365"/>
      <c r="P19" s="365"/>
      <c r="Q19" s="365"/>
      <c r="R19" s="365"/>
      <c r="S19" s="365"/>
      <c r="T19" s="365"/>
      <c r="U19" s="365"/>
      <c r="V19" s="365"/>
    </row>
    <row r="20" spans="1:22" ht="118.25" customHeight="1">
      <c r="A20" s="64"/>
      <c r="B20" s="147" t="s">
        <v>622</v>
      </c>
      <c r="C20" s="606" t="s">
        <v>623</v>
      </c>
      <c r="D20" s="536"/>
      <c r="E20" s="536"/>
      <c r="F20" s="536"/>
      <c r="G20" s="536"/>
      <c r="H20" s="600"/>
      <c r="I20" s="478"/>
      <c r="J20" s="478"/>
      <c r="K20" s="478"/>
      <c r="L20" s="478"/>
      <c r="M20" s="478"/>
      <c r="N20" s="601" t="s">
        <v>624</v>
      </c>
      <c r="O20" s="602"/>
      <c r="P20" s="602"/>
      <c r="Q20" s="602"/>
      <c r="R20" s="602"/>
      <c r="S20" s="602"/>
      <c r="T20" s="602"/>
      <c r="U20" s="602"/>
      <c r="V20" s="66"/>
    </row>
    <row r="21" spans="1:22" ht="118.25" customHeight="1">
      <c r="A21" s="64"/>
      <c r="B21" s="147" t="s">
        <v>625</v>
      </c>
      <c r="C21" s="606" t="s">
        <v>626</v>
      </c>
      <c r="D21" s="536"/>
      <c r="E21" s="536"/>
      <c r="F21" s="536"/>
      <c r="G21" s="536"/>
      <c r="H21" s="600"/>
      <c r="I21" s="478"/>
      <c r="J21" s="478"/>
      <c r="K21" s="478"/>
      <c r="L21" s="478"/>
      <c r="M21" s="478"/>
      <c r="N21" s="601" t="s">
        <v>627</v>
      </c>
      <c r="O21" s="602"/>
      <c r="P21" s="602"/>
      <c r="Q21" s="602"/>
      <c r="R21" s="602"/>
      <c r="S21" s="602"/>
      <c r="T21" s="602"/>
      <c r="U21" s="602"/>
      <c r="V21" s="66"/>
    </row>
    <row r="22" spans="1:22" ht="118.25" customHeight="1">
      <c r="A22" s="64"/>
      <c r="B22" s="147" t="s">
        <v>628</v>
      </c>
      <c r="C22" s="606" t="s">
        <v>629</v>
      </c>
      <c r="D22" s="536"/>
      <c r="E22" s="536"/>
      <c r="F22" s="536"/>
      <c r="G22" s="536"/>
      <c r="H22" s="680"/>
      <c r="I22" s="681"/>
      <c r="J22" s="681"/>
      <c r="K22" s="681"/>
      <c r="L22" s="681"/>
      <c r="M22" s="681"/>
      <c r="N22" s="601" t="s">
        <v>630</v>
      </c>
      <c r="O22" s="602"/>
      <c r="P22" s="602"/>
      <c r="Q22" s="602"/>
      <c r="R22" s="602"/>
      <c r="S22" s="602"/>
      <c r="T22" s="602"/>
      <c r="U22" s="602"/>
      <c r="V22" s="66"/>
    </row>
    <row r="23" spans="1:22" ht="118.25" customHeight="1">
      <c r="A23" s="64"/>
      <c r="B23" s="147" t="s">
        <v>631</v>
      </c>
      <c r="C23" s="606" t="s">
        <v>632</v>
      </c>
      <c r="D23" s="536"/>
      <c r="E23" s="536"/>
      <c r="F23" s="536"/>
      <c r="G23" s="536"/>
      <c r="H23" s="600"/>
      <c r="I23" s="478"/>
      <c r="J23" s="478"/>
      <c r="K23" s="478"/>
      <c r="L23" s="478"/>
      <c r="M23" s="478"/>
      <c r="N23" s="601" t="s">
        <v>633</v>
      </c>
      <c r="O23" s="602"/>
      <c r="P23" s="602"/>
      <c r="Q23" s="602"/>
      <c r="R23" s="602"/>
      <c r="S23" s="602"/>
      <c r="T23" s="602"/>
      <c r="U23" s="602"/>
      <c r="V23" s="66"/>
    </row>
    <row r="24" spans="1:22" ht="118.25" customHeight="1">
      <c r="A24" s="64"/>
      <c r="B24" s="147" t="s">
        <v>634</v>
      </c>
      <c r="C24" s="606" t="s">
        <v>635</v>
      </c>
      <c r="D24" s="536"/>
      <c r="E24" s="536"/>
      <c r="F24" s="536"/>
      <c r="G24" s="536"/>
      <c r="H24" s="600"/>
      <c r="I24" s="478"/>
      <c r="J24" s="478"/>
      <c r="K24" s="478"/>
      <c r="L24" s="478"/>
      <c r="M24" s="478"/>
      <c r="N24" s="601" t="s">
        <v>636</v>
      </c>
      <c r="O24" s="602"/>
      <c r="P24" s="602"/>
      <c r="Q24" s="602"/>
      <c r="R24" s="602"/>
      <c r="S24" s="602"/>
      <c r="T24" s="602"/>
      <c r="U24" s="602"/>
      <c r="V24" s="66"/>
    </row>
    <row r="25" spans="1:22" ht="15.75" customHeight="1">
      <c r="A25" s="62"/>
      <c r="B25" s="62"/>
      <c r="C25" s="62"/>
      <c r="D25" s="62"/>
      <c r="E25" s="62"/>
      <c r="F25" s="62"/>
      <c r="G25" s="62"/>
      <c r="H25" s="62"/>
      <c r="I25" s="62"/>
      <c r="J25" s="62"/>
      <c r="K25" s="62"/>
      <c r="L25" s="62"/>
      <c r="M25" s="62"/>
      <c r="N25" s="62"/>
      <c r="O25" s="62"/>
      <c r="P25" s="62"/>
      <c r="Q25" s="62"/>
      <c r="R25" s="62"/>
      <c r="S25" s="62"/>
      <c r="T25" s="62"/>
      <c r="U25" s="62"/>
      <c r="V25" s="62"/>
    </row>
    <row r="26" spans="1:22" ht="24.75" customHeight="1">
      <c r="A26" s="359" t="s">
        <v>637</v>
      </c>
      <c r="B26" s="365"/>
      <c r="C26" s="365"/>
      <c r="D26" s="365"/>
      <c r="E26" s="365"/>
      <c r="F26" s="365"/>
      <c r="G26" s="365"/>
      <c r="H26" s="365"/>
      <c r="I26" s="365"/>
      <c r="J26" s="365"/>
      <c r="K26" s="365"/>
      <c r="L26" s="365"/>
      <c r="M26" s="365"/>
      <c r="N26" s="365"/>
      <c r="O26" s="365"/>
      <c r="P26" s="365"/>
      <c r="Q26" s="365"/>
      <c r="R26" s="365"/>
      <c r="S26" s="365"/>
      <c r="T26" s="365"/>
      <c r="U26" s="365"/>
      <c r="V26" s="365"/>
    </row>
    <row r="27" spans="1:22" ht="118.25" customHeight="1">
      <c r="A27" s="64"/>
      <c r="B27" s="147" t="s">
        <v>638</v>
      </c>
      <c r="C27" s="606" t="s">
        <v>639</v>
      </c>
      <c r="D27" s="536"/>
      <c r="E27" s="536"/>
      <c r="F27" s="536"/>
      <c r="G27" s="536"/>
      <c r="H27" s="600"/>
      <c r="I27" s="478"/>
      <c r="J27" s="478"/>
      <c r="K27" s="478"/>
      <c r="L27" s="478"/>
      <c r="M27" s="478"/>
      <c r="N27" s="601" t="s">
        <v>640</v>
      </c>
      <c r="O27" s="602"/>
      <c r="P27" s="602"/>
      <c r="Q27" s="602"/>
      <c r="R27" s="602"/>
      <c r="S27" s="602"/>
      <c r="T27" s="602"/>
      <c r="U27" s="602"/>
      <c r="V27" s="66"/>
    </row>
    <row r="28" spans="1:22" ht="15.75" customHeight="1">
      <c r="A28" s="62"/>
      <c r="B28" s="62"/>
      <c r="C28" s="62"/>
      <c r="D28" s="62"/>
      <c r="E28" s="62"/>
      <c r="F28" s="62"/>
      <c r="G28" s="62"/>
      <c r="H28" s="62"/>
      <c r="I28" s="62"/>
      <c r="J28" s="62"/>
      <c r="K28" s="62"/>
      <c r="L28" s="62"/>
      <c r="M28" s="62"/>
      <c r="N28" s="62"/>
      <c r="O28" s="62"/>
      <c r="P28" s="62"/>
      <c r="Q28" s="62"/>
      <c r="R28" s="62"/>
      <c r="S28" s="62"/>
      <c r="T28" s="62"/>
      <c r="U28" s="62"/>
      <c r="V28" s="62"/>
    </row>
    <row r="29" spans="1:22" ht="24.75" customHeight="1">
      <c r="A29" s="359" t="s">
        <v>641</v>
      </c>
      <c r="B29" s="365"/>
      <c r="C29" s="365"/>
      <c r="D29" s="365"/>
      <c r="E29" s="365"/>
      <c r="F29" s="365"/>
      <c r="G29" s="365"/>
      <c r="H29" s="365"/>
      <c r="I29" s="365"/>
      <c r="J29" s="365"/>
      <c r="K29" s="365"/>
      <c r="L29" s="365"/>
      <c r="M29" s="365"/>
      <c r="N29" s="365"/>
      <c r="O29" s="365"/>
      <c r="P29" s="365"/>
      <c r="Q29" s="365"/>
      <c r="R29" s="365"/>
      <c r="S29" s="365"/>
      <c r="T29" s="365"/>
      <c r="U29" s="365"/>
      <c r="V29" s="365"/>
    </row>
    <row r="30" spans="1:22" ht="118.25" customHeight="1">
      <c r="A30" s="64"/>
      <c r="B30" s="147" t="s">
        <v>642</v>
      </c>
      <c r="C30" s="606" t="s">
        <v>643</v>
      </c>
      <c r="D30" s="536"/>
      <c r="E30" s="536"/>
      <c r="F30" s="536"/>
      <c r="G30" s="536"/>
      <c r="H30" s="600"/>
      <c r="I30" s="478"/>
      <c r="J30" s="478"/>
      <c r="K30" s="478"/>
      <c r="L30" s="478"/>
      <c r="M30" s="478"/>
      <c r="N30" s="601" t="s">
        <v>644</v>
      </c>
      <c r="O30" s="602"/>
      <c r="P30" s="602"/>
      <c r="Q30" s="602"/>
      <c r="R30" s="602"/>
      <c r="S30" s="602"/>
      <c r="T30" s="602"/>
      <c r="U30" s="602"/>
      <c r="V30" s="66"/>
    </row>
    <row r="31" spans="1:22" ht="118.25" customHeight="1">
      <c r="A31" s="64"/>
      <c r="B31" s="147" t="s">
        <v>645</v>
      </c>
      <c r="C31" s="606" t="s">
        <v>646</v>
      </c>
      <c r="D31" s="536"/>
      <c r="E31" s="536"/>
      <c r="F31" s="536"/>
      <c r="G31" s="536"/>
      <c r="H31" s="600"/>
      <c r="I31" s="478"/>
      <c r="J31" s="478"/>
      <c r="K31" s="478"/>
      <c r="L31" s="478"/>
      <c r="M31" s="478"/>
      <c r="N31" s="601" t="s">
        <v>647</v>
      </c>
      <c r="O31" s="602"/>
      <c r="P31" s="602"/>
      <c r="Q31" s="602"/>
      <c r="R31" s="602"/>
      <c r="S31" s="602"/>
      <c r="T31" s="602"/>
      <c r="U31" s="602"/>
      <c r="V31" s="66"/>
    </row>
    <row r="32" spans="1:22" ht="118.25" customHeight="1">
      <c r="A32" s="64"/>
      <c r="B32" s="147" t="s">
        <v>648</v>
      </c>
      <c r="C32" s="606" t="s">
        <v>649</v>
      </c>
      <c r="D32" s="536"/>
      <c r="E32" s="536"/>
      <c r="F32" s="536"/>
      <c r="G32" s="536"/>
      <c r="H32" s="600"/>
      <c r="I32" s="478"/>
      <c r="J32" s="478"/>
      <c r="K32" s="478"/>
      <c r="L32" s="478"/>
      <c r="M32" s="478"/>
      <c r="N32" s="601" t="s">
        <v>650</v>
      </c>
      <c r="O32" s="602"/>
      <c r="P32" s="602"/>
      <c r="Q32" s="602"/>
      <c r="R32" s="602"/>
      <c r="S32" s="602"/>
      <c r="T32" s="602"/>
      <c r="U32" s="602"/>
      <c r="V32" s="66"/>
    </row>
    <row r="33" spans="1:22" ht="118.25" customHeight="1">
      <c r="A33" s="64"/>
      <c r="B33" s="147" t="s">
        <v>651</v>
      </c>
      <c r="C33" s="606" t="s">
        <v>652</v>
      </c>
      <c r="D33" s="536"/>
      <c r="E33" s="536"/>
      <c r="F33" s="536"/>
      <c r="G33" s="536"/>
      <c r="H33" s="600"/>
      <c r="I33" s="478"/>
      <c r="J33" s="478"/>
      <c r="K33" s="478"/>
      <c r="L33" s="478"/>
      <c r="M33" s="478"/>
      <c r="N33" s="601" t="s">
        <v>653</v>
      </c>
      <c r="O33" s="602"/>
      <c r="P33" s="602"/>
      <c r="Q33" s="602"/>
      <c r="R33" s="602"/>
      <c r="S33" s="602"/>
      <c r="T33" s="602"/>
      <c r="U33" s="602"/>
      <c r="V33" s="66"/>
    </row>
    <row r="34" spans="1:22" ht="118.25" customHeight="1">
      <c r="A34" s="64"/>
      <c r="B34" s="147" t="s">
        <v>654</v>
      </c>
      <c r="C34" s="606" t="s">
        <v>655</v>
      </c>
      <c r="D34" s="536"/>
      <c r="E34" s="536"/>
      <c r="F34" s="536"/>
      <c r="G34" s="536"/>
      <c r="H34" s="600"/>
      <c r="I34" s="478"/>
      <c r="J34" s="478"/>
      <c r="K34" s="478"/>
      <c r="L34" s="478"/>
      <c r="M34" s="478"/>
      <c r="N34" s="601" t="s">
        <v>656</v>
      </c>
      <c r="O34" s="602"/>
      <c r="P34" s="602"/>
      <c r="Q34" s="602"/>
      <c r="R34" s="602"/>
      <c r="S34" s="602"/>
      <c r="T34" s="602"/>
      <c r="U34" s="602"/>
      <c r="V34" s="66"/>
    </row>
    <row r="35" spans="1:22" ht="118.25" customHeight="1">
      <c r="A35" s="64"/>
      <c r="B35" s="147" t="s">
        <v>657</v>
      </c>
      <c r="C35" s="606" t="s">
        <v>658</v>
      </c>
      <c r="D35" s="536"/>
      <c r="E35" s="536"/>
      <c r="F35" s="536"/>
      <c r="G35" s="536"/>
      <c r="H35" s="600"/>
      <c r="I35" s="478"/>
      <c r="J35" s="478"/>
      <c r="K35" s="478"/>
      <c r="L35" s="478"/>
      <c r="M35" s="478"/>
      <c r="N35" s="601" t="s">
        <v>659</v>
      </c>
      <c r="O35" s="602"/>
      <c r="P35" s="602"/>
      <c r="Q35" s="602"/>
      <c r="R35" s="602"/>
      <c r="S35" s="602"/>
      <c r="T35" s="602"/>
      <c r="U35" s="602"/>
      <c r="V35" s="66"/>
    </row>
    <row r="36" spans="1:22" ht="118.25" customHeight="1">
      <c r="A36" s="64"/>
      <c r="B36" s="147" t="s">
        <v>660</v>
      </c>
      <c r="C36" s="606" t="s">
        <v>661</v>
      </c>
      <c r="D36" s="536"/>
      <c r="E36" s="536"/>
      <c r="F36" s="536"/>
      <c r="G36" s="536"/>
      <c r="H36" s="600"/>
      <c r="I36" s="478"/>
      <c r="J36" s="478"/>
      <c r="K36" s="478"/>
      <c r="L36" s="478"/>
      <c r="M36" s="478"/>
      <c r="N36" s="601" t="s">
        <v>662</v>
      </c>
      <c r="O36" s="602"/>
      <c r="P36" s="602"/>
      <c r="Q36" s="602"/>
      <c r="R36" s="602"/>
      <c r="S36" s="602"/>
      <c r="T36" s="602"/>
      <c r="U36" s="602"/>
      <c r="V36" s="66"/>
    </row>
    <row r="37" spans="1:22" ht="118.25" customHeight="1">
      <c r="A37" s="64"/>
      <c r="B37" s="147" t="s">
        <v>663</v>
      </c>
      <c r="C37" s="606" t="s">
        <v>664</v>
      </c>
      <c r="D37" s="536"/>
      <c r="E37" s="536"/>
      <c r="F37" s="536"/>
      <c r="G37" s="536"/>
      <c r="H37" s="600"/>
      <c r="I37" s="478"/>
      <c r="J37" s="478"/>
      <c r="K37" s="478"/>
      <c r="L37" s="478"/>
      <c r="M37" s="478"/>
      <c r="N37" s="601" t="s">
        <v>665</v>
      </c>
      <c r="O37" s="602"/>
      <c r="P37" s="602"/>
      <c r="Q37" s="602"/>
      <c r="R37" s="602"/>
      <c r="S37" s="602"/>
      <c r="T37" s="602"/>
      <c r="U37" s="602"/>
      <c r="V37" s="66"/>
    </row>
    <row r="38" spans="1:22" ht="15.75" customHeight="1">
      <c r="A38" s="32"/>
      <c r="B38" s="32"/>
      <c r="C38" s="32"/>
      <c r="D38" s="32"/>
      <c r="E38" s="32"/>
      <c r="F38" s="32"/>
      <c r="G38" s="32"/>
      <c r="H38" s="32"/>
      <c r="I38" s="32"/>
      <c r="J38" s="32"/>
      <c r="K38" s="32"/>
      <c r="L38" s="32"/>
      <c r="M38" s="32"/>
      <c r="N38" s="32"/>
      <c r="O38" s="32"/>
      <c r="P38" s="32"/>
      <c r="Q38" s="32"/>
      <c r="R38" s="32"/>
      <c r="S38" s="32"/>
      <c r="T38" s="32"/>
      <c r="U38" s="32"/>
      <c r="V38" s="32"/>
    </row>
    <row r="39" spans="1:22" ht="15.75" hidden="1" customHeight="1">
      <c r="A39" s="32"/>
      <c r="B39" s="32"/>
      <c r="C39" s="32"/>
      <c r="D39" s="32"/>
      <c r="E39" s="32"/>
      <c r="F39" s="32"/>
      <c r="G39" s="32"/>
      <c r="H39" s="32"/>
      <c r="I39" s="32"/>
      <c r="J39" s="32"/>
      <c r="K39" s="32"/>
      <c r="L39" s="32"/>
      <c r="M39" s="32"/>
      <c r="N39" s="32"/>
      <c r="O39" s="32"/>
      <c r="P39" s="32"/>
      <c r="Q39" s="32"/>
      <c r="R39" s="32"/>
      <c r="S39" s="32"/>
      <c r="T39" s="32"/>
      <c r="U39" s="32"/>
      <c r="V39" s="32"/>
    </row>
    <row r="40" spans="1:22" ht="15.75" hidden="1" customHeight="1">
      <c r="A40" s="32"/>
      <c r="B40" s="32"/>
      <c r="C40" s="32"/>
      <c r="D40" s="32"/>
      <c r="E40" s="32"/>
      <c r="F40" s="32"/>
      <c r="G40" s="32"/>
      <c r="H40" s="32"/>
      <c r="I40" s="32"/>
      <c r="J40" s="32"/>
      <c r="K40" s="32"/>
      <c r="L40" s="32"/>
      <c r="M40" s="32"/>
      <c r="N40" s="32"/>
      <c r="O40" s="32"/>
      <c r="P40" s="32"/>
      <c r="Q40" s="32"/>
      <c r="R40" s="32"/>
      <c r="S40" s="32"/>
      <c r="T40" s="32"/>
      <c r="U40" s="32"/>
      <c r="V40" s="32"/>
    </row>
    <row r="41" spans="1:22" ht="15.75" hidden="1" customHeight="1">
      <c r="A41" s="32"/>
      <c r="B41" s="32"/>
      <c r="C41" s="32"/>
      <c r="D41" s="32"/>
      <c r="E41" s="32"/>
      <c r="F41" s="32"/>
      <c r="G41" s="32"/>
      <c r="H41" s="32"/>
      <c r="I41" s="32"/>
      <c r="J41" s="32"/>
      <c r="K41" s="32"/>
      <c r="L41" s="32"/>
      <c r="M41" s="32"/>
      <c r="N41" s="32"/>
      <c r="O41" s="32"/>
      <c r="P41" s="32"/>
      <c r="Q41" s="32"/>
      <c r="R41" s="32"/>
      <c r="S41" s="32"/>
      <c r="T41" s="32"/>
      <c r="U41" s="32"/>
      <c r="V41" s="32"/>
    </row>
    <row r="42" spans="1:22" ht="15.75" hidden="1" customHeight="1">
      <c r="A42" s="32"/>
      <c r="B42" s="32"/>
      <c r="C42" s="32"/>
      <c r="D42" s="32"/>
      <c r="E42" s="32"/>
      <c r="F42" s="32"/>
      <c r="G42" s="32"/>
      <c r="H42" s="32"/>
      <c r="I42" s="32"/>
      <c r="J42" s="332"/>
      <c r="K42" s="333"/>
      <c r="L42" s="333"/>
      <c r="M42" s="333"/>
      <c r="N42" s="32"/>
      <c r="O42" s="32"/>
      <c r="P42" s="32" t="s">
        <v>0</v>
      </c>
      <c r="Q42" s="32"/>
      <c r="R42" s="32"/>
      <c r="S42" s="32"/>
      <c r="T42" s="32"/>
      <c r="U42" s="32"/>
      <c r="V42" s="32"/>
    </row>
    <row r="43" spans="1:22" ht="15.75" hidden="1" customHeight="1">
      <c r="A43" s="32"/>
      <c r="B43" s="32"/>
      <c r="C43" s="32"/>
      <c r="D43" s="32"/>
      <c r="E43" s="32"/>
      <c r="F43" s="32"/>
      <c r="G43" s="32"/>
      <c r="H43" s="32"/>
      <c r="I43" s="32"/>
      <c r="J43" s="32"/>
      <c r="K43" s="32"/>
      <c r="L43" s="32"/>
      <c r="M43" s="32"/>
      <c r="N43" s="32"/>
      <c r="O43" s="32"/>
      <c r="P43" s="32"/>
      <c r="Q43" s="32"/>
      <c r="R43" s="32"/>
      <c r="S43" s="32"/>
      <c r="T43" s="32"/>
      <c r="U43" s="32"/>
      <c r="V43" s="32"/>
    </row>
    <row r="44" spans="1:22" ht="15.7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ht="15.7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ht="15.7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ht="15.75" hidden="1" customHeight="1">
      <c r="A47" s="32"/>
      <c r="B47" s="32"/>
      <c r="C47" s="32"/>
      <c r="D47" s="32"/>
      <c r="E47" s="32"/>
      <c r="F47" s="32"/>
      <c r="G47" s="32"/>
      <c r="H47" s="32"/>
      <c r="I47" s="32"/>
      <c r="J47" s="32"/>
      <c r="K47" s="32"/>
      <c r="L47" s="32"/>
      <c r="M47" s="32"/>
      <c r="N47" s="32"/>
      <c r="O47" s="32"/>
      <c r="P47" s="32"/>
      <c r="Q47" s="32"/>
      <c r="R47" s="32"/>
      <c r="S47" s="32"/>
      <c r="T47" s="32"/>
      <c r="U47" s="32"/>
      <c r="V47" s="32"/>
    </row>
    <row r="48" spans="1:22" ht="15.7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ht="15.7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104" customFormat="1" ht="15.7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ht="16.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ht="15.75" hidden="1" customHeight="1">
      <c r="A52" s="32"/>
      <c r="B52" s="32"/>
      <c r="C52" s="32"/>
      <c r="D52" s="334"/>
      <c r="E52" s="333"/>
      <c r="F52" s="333"/>
      <c r="G52" s="333"/>
      <c r="H52" s="32"/>
      <c r="I52" s="32"/>
      <c r="J52" s="32"/>
      <c r="K52" s="32"/>
      <c r="L52" s="32"/>
      <c r="M52" s="32"/>
      <c r="N52" s="32"/>
      <c r="O52" s="32"/>
      <c r="P52" s="32"/>
      <c r="Q52" s="32"/>
      <c r="R52" s="32"/>
      <c r="S52" s="32"/>
      <c r="T52" s="32"/>
      <c r="U52" s="32"/>
      <c r="V52" s="32"/>
    </row>
    <row r="53" spans="1:22" ht="15.7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ht="15.75" hidden="1" customHeight="1">
      <c r="A54" s="13"/>
      <c r="B54" s="1"/>
      <c r="C54" s="1"/>
      <c r="D54" s="19"/>
      <c r="E54" s="19"/>
      <c r="F54" s="19"/>
      <c r="G54" s="19"/>
      <c r="H54" s="19"/>
      <c r="I54" s="1"/>
      <c r="J54" s="1"/>
      <c r="K54" s="1"/>
      <c r="L54" s="1"/>
      <c r="M54" s="1"/>
      <c r="N54" s="1"/>
      <c r="O54" s="13"/>
      <c r="P54" s="13"/>
      <c r="Q54" s="13"/>
      <c r="R54" s="13"/>
      <c r="S54" s="13"/>
      <c r="T54" s="13"/>
      <c r="U54" s="13"/>
      <c r="V54" s="13"/>
    </row>
    <row r="55" spans="1:22" ht="15.75" hidden="1" customHeight="1">
      <c r="A55" s="13"/>
      <c r="B55" s="1"/>
      <c r="C55" s="1"/>
      <c r="D55" s="19"/>
      <c r="E55" s="19"/>
      <c r="F55" s="19"/>
      <c r="G55" s="19"/>
      <c r="H55" s="19"/>
      <c r="I55" s="1"/>
      <c r="J55" s="1"/>
      <c r="K55" s="1"/>
      <c r="L55" s="1"/>
      <c r="M55" s="1"/>
      <c r="N55" s="1"/>
      <c r="O55" s="13"/>
      <c r="P55" s="13"/>
      <c r="Q55" s="13"/>
      <c r="R55" s="13"/>
      <c r="S55" s="13"/>
      <c r="T55" s="13"/>
      <c r="U55" s="13"/>
      <c r="V55" s="13"/>
    </row>
    <row r="56" spans="1:22" ht="15.75" hidden="1" customHeight="1">
      <c r="A56" s="13"/>
      <c r="B56" s="1"/>
      <c r="C56" s="1"/>
      <c r="D56" s="19"/>
      <c r="E56" s="19"/>
      <c r="F56" s="19"/>
      <c r="G56" s="19"/>
      <c r="H56" s="19"/>
      <c r="I56" s="1"/>
      <c r="J56" s="1"/>
      <c r="K56" s="1"/>
      <c r="L56" s="1"/>
      <c r="M56" s="1"/>
      <c r="N56" s="1"/>
      <c r="O56" s="13"/>
      <c r="P56" s="13"/>
      <c r="Q56" s="13"/>
      <c r="R56" s="13"/>
      <c r="S56" s="13"/>
      <c r="T56" s="13"/>
      <c r="U56" s="13"/>
      <c r="V56" s="13"/>
    </row>
    <row r="57" spans="1:22" ht="15.75" hidden="1" customHeight="1">
      <c r="A57" s="13"/>
      <c r="B57" s="1"/>
      <c r="C57" s="1"/>
      <c r="D57" s="19"/>
      <c r="E57" s="19"/>
      <c r="F57" s="19"/>
      <c r="G57" s="19"/>
      <c r="H57" s="19"/>
      <c r="I57" s="1"/>
      <c r="J57" s="1"/>
      <c r="K57" s="1"/>
      <c r="L57" s="1"/>
      <c r="M57" s="1"/>
      <c r="N57" s="1"/>
      <c r="O57" s="13"/>
      <c r="P57" s="13"/>
      <c r="Q57" s="13"/>
      <c r="R57" s="13"/>
      <c r="S57" s="13"/>
      <c r="T57" s="13"/>
      <c r="U57" s="13"/>
      <c r="V57" s="13"/>
    </row>
    <row r="58" spans="1:22" ht="15.75" hidden="1" customHeight="1">
      <c r="A58" s="13"/>
      <c r="B58" s="1"/>
      <c r="C58" s="1"/>
      <c r="D58" s="19"/>
      <c r="E58" s="19"/>
      <c r="F58" s="19"/>
      <c r="G58" s="19"/>
      <c r="H58" s="19"/>
      <c r="I58" s="1"/>
      <c r="J58" s="1"/>
      <c r="K58" s="1"/>
      <c r="L58" s="1"/>
      <c r="M58" s="1"/>
      <c r="N58" s="1"/>
      <c r="O58" s="13"/>
      <c r="P58" s="13"/>
      <c r="Q58" s="13"/>
      <c r="R58" s="13"/>
      <c r="S58" s="13"/>
      <c r="T58" s="13"/>
      <c r="U58" s="13"/>
      <c r="V58" s="13"/>
    </row>
    <row r="59" spans="1:22" ht="15.75" hidden="1" customHeight="1">
      <c r="A59" s="13"/>
      <c r="B59" s="1"/>
      <c r="C59" s="1"/>
      <c r="D59" s="19"/>
      <c r="E59" s="19"/>
      <c r="F59" s="19"/>
      <c r="G59" s="19"/>
      <c r="H59" s="19"/>
      <c r="I59" s="1"/>
      <c r="J59" s="1"/>
      <c r="K59" s="1"/>
      <c r="L59" s="1"/>
      <c r="M59" s="1"/>
      <c r="N59" s="1"/>
      <c r="O59" s="13"/>
      <c r="P59" s="13"/>
      <c r="Q59" s="13"/>
      <c r="R59" s="13"/>
      <c r="S59" s="13"/>
      <c r="T59" s="13"/>
      <c r="U59" s="13"/>
      <c r="V59" s="13"/>
    </row>
    <row r="60" spans="1:22" ht="15.75" hidden="1" customHeight="1">
      <c r="A60" s="13"/>
      <c r="B60" s="1"/>
      <c r="C60" s="1"/>
      <c r="D60" s="19"/>
      <c r="E60" s="19"/>
      <c r="F60" s="19"/>
      <c r="G60" s="19"/>
      <c r="H60" s="19"/>
      <c r="I60" s="1"/>
      <c r="J60" s="1"/>
      <c r="K60" s="1"/>
      <c r="L60" s="1"/>
      <c r="M60" s="1"/>
      <c r="N60" s="1"/>
      <c r="O60" s="13"/>
      <c r="P60" s="13"/>
      <c r="Q60" s="13"/>
      <c r="R60" s="13"/>
      <c r="S60" s="13"/>
      <c r="T60" s="13"/>
      <c r="U60" s="13"/>
      <c r="V60" s="13"/>
    </row>
    <row r="61" spans="1:22" ht="15.75" hidden="1" customHeight="1">
      <c r="A61" s="13"/>
      <c r="B61" s="1"/>
      <c r="C61" s="1"/>
      <c r="D61" s="19"/>
      <c r="E61" s="19"/>
      <c r="F61" s="19"/>
      <c r="G61" s="19"/>
      <c r="H61" s="19"/>
      <c r="I61" s="1"/>
      <c r="J61" s="1"/>
      <c r="K61" s="1"/>
      <c r="L61" s="1"/>
      <c r="M61" s="1"/>
      <c r="N61" s="1"/>
      <c r="O61" s="13"/>
      <c r="P61" s="13"/>
      <c r="Q61" s="13"/>
      <c r="R61" s="13"/>
      <c r="S61" s="13"/>
      <c r="T61" s="13"/>
      <c r="U61" s="13"/>
      <c r="V61" s="13"/>
    </row>
    <row r="62" spans="1:22" ht="15.75" hidden="1" customHeight="1">
      <c r="A62" s="13"/>
      <c r="B62" s="1"/>
      <c r="C62" s="1"/>
      <c r="D62" s="19"/>
      <c r="E62" s="19"/>
      <c r="F62" s="19"/>
      <c r="G62" s="19"/>
      <c r="H62" s="19"/>
      <c r="I62" s="1"/>
      <c r="J62" s="1"/>
      <c r="K62" s="1"/>
      <c r="L62" s="1"/>
      <c r="M62" s="1"/>
      <c r="N62" s="1"/>
      <c r="O62" s="13"/>
      <c r="P62" s="13"/>
      <c r="Q62" s="13"/>
      <c r="R62" s="13"/>
      <c r="S62" s="13"/>
      <c r="T62" s="13"/>
      <c r="U62" s="13"/>
      <c r="V62" s="13"/>
    </row>
    <row r="63" spans="1:22" ht="15.75" hidden="1" customHeight="1">
      <c r="A63" s="13"/>
      <c r="B63" s="1"/>
      <c r="C63" s="1"/>
      <c r="D63" s="19"/>
      <c r="E63" s="19"/>
      <c r="F63" s="19"/>
      <c r="G63" s="19"/>
      <c r="H63" s="19"/>
      <c r="I63" s="1"/>
      <c r="J63" s="1"/>
      <c r="K63" s="1"/>
      <c r="L63" s="1"/>
      <c r="M63" s="1"/>
      <c r="N63" s="1"/>
      <c r="O63" s="13"/>
      <c r="P63" s="13"/>
      <c r="Q63" s="13"/>
      <c r="R63" s="13"/>
      <c r="S63" s="13"/>
      <c r="T63" s="13"/>
      <c r="U63" s="13"/>
      <c r="V63" s="13"/>
    </row>
    <row r="64" spans="1:22" ht="15.75" hidden="1" customHeight="1">
      <c r="A64" s="13"/>
      <c r="B64" s="1"/>
      <c r="C64" s="1"/>
      <c r="D64" s="19"/>
      <c r="E64" s="19"/>
      <c r="F64" s="19"/>
      <c r="G64" s="19"/>
      <c r="H64" s="19"/>
      <c r="I64" s="1"/>
      <c r="J64" s="1"/>
      <c r="K64" s="1"/>
      <c r="L64" s="1"/>
      <c r="M64" s="1"/>
      <c r="N64" s="1"/>
      <c r="O64" s="13"/>
      <c r="P64" s="13"/>
      <c r="Q64" s="13"/>
      <c r="R64" s="13"/>
      <c r="S64" s="13"/>
      <c r="T64" s="13"/>
      <c r="U64" s="13"/>
      <c r="V64" s="13"/>
    </row>
    <row r="65" spans="1:22" ht="15.75" hidden="1" customHeight="1">
      <c r="A65" s="13"/>
      <c r="B65" s="1"/>
      <c r="C65" s="1"/>
      <c r="D65" s="19"/>
      <c r="E65" s="19"/>
      <c r="F65" s="19"/>
      <c r="G65" s="19"/>
      <c r="H65" s="19"/>
      <c r="I65" s="1"/>
      <c r="J65" s="1"/>
      <c r="K65" s="1"/>
      <c r="L65" s="1"/>
      <c r="M65" s="1"/>
      <c r="N65" s="1"/>
      <c r="O65" s="13"/>
      <c r="P65" s="13"/>
      <c r="Q65" s="13"/>
      <c r="R65" s="13"/>
      <c r="S65" s="13"/>
      <c r="T65" s="13"/>
      <c r="U65" s="13"/>
      <c r="V65" s="13"/>
    </row>
    <row r="66" spans="1:22" ht="15.75" hidden="1" customHeight="1">
      <c r="A66" s="13"/>
      <c r="B66" s="1"/>
      <c r="C66" s="1"/>
      <c r="D66" s="19"/>
      <c r="E66" s="19"/>
      <c r="F66" s="19"/>
      <c r="G66" s="19"/>
      <c r="H66" s="19"/>
      <c r="I66" s="1"/>
      <c r="J66" s="1"/>
      <c r="K66" s="1"/>
      <c r="L66" s="1"/>
      <c r="M66" s="1"/>
      <c r="N66" s="1"/>
      <c r="O66" s="13"/>
      <c r="P66" s="13"/>
      <c r="Q66" s="13"/>
      <c r="R66" s="13"/>
      <c r="S66" s="13"/>
      <c r="T66" s="13"/>
      <c r="U66" s="13"/>
      <c r="V66" s="13"/>
    </row>
    <row r="67" spans="1:22" ht="15.75" hidden="1" customHeight="1">
      <c r="A67" s="13"/>
      <c r="B67" s="1"/>
      <c r="C67" s="1"/>
      <c r="D67" s="19"/>
      <c r="E67" s="19"/>
      <c r="F67" s="19"/>
      <c r="G67" s="19"/>
      <c r="H67" s="19"/>
      <c r="I67" s="1"/>
      <c r="J67" s="1"/>
      <c r="K67" s="1"/>
      <c r="L67" s="1"/>
      <c r="M67" s="1"/>
      <c r="N67" s="1"/>
      <c r="O67" s="13"/>
      <c r="P67" s="13"/>
      <c r="Q67" s="13"/>
      <c r="R67" s="13"/>
      <c r="S67" s="13"/>
      <c r="T67" s="13"/>
      <c r="U67" s="13"/>
      <c r="V67" s="13"/>
    </row>
    <row r="68" spans="1:22" ht="15.75" hidden="1" customHeight="1">
      <c r="A68" s="13"/>
      <c r="B68" s="1"/>
      <c r="C68" s="1"/>
      <c r="D68" s="19"/>
      <c r="E68" s="19"/>
      <c r="F68" s="19"/>
      <c r="G68" s="19"/>
      <c r="H68" s="19"/>
      <c r="I68" s="1"/>
      <c r="J68" s="1"/>
      <c r="K68" s="1"/>
      <c r="L68" s="1"/>
      <c r="M68" s="1"/>
      <c r="N68" s="1"/>
      <c r="O68" s="13"/>
      <c r="P68" s="13"/>
      <c r="Q68" s="13"/>
      <c r="R68" s="13"/>
      <c r="S68" s="13"/>
      <c r="T68" s="13"/>
      <c r="U68" s="13"/>
      <c r="V68" s="13"/>
    </row>
    <row r="69" spans="1:22" ht="15.75" hidden="1" customHeight="1">
      <c r="A69" s="13"/>
      <c r="B69" s="1"/>
      <c r="C69" s="1"/>
      <c r="D69" s="19"/>
      <c r="E69" s="19"/>
      <c r="F69" s="19"/>
      <c r="G69" s="19"/>
      <c r="H69" s="19"/>
      <c r="I69" s="1"/>
      <c r="J69" s="1"/>
      <c r="K69" s="1"/>
      <c r="L69" s="1"/>
      <c r="M69" s="1"/>
      <c r="N69" s="1"/>
      <c r="O69" s="13"/>
      <c r="P69" s="13"/>
      <c r="Q69" s="13"/>
      <c r="R69" s="13"/>
      <c r="S69" s="13"/>
      <c r="T69" s="13"/>
      <c r="U69" s="13"/>
      <c r="V69" s="13"/>
    </row>
    <row r="70" spans="1:22" ht="15.75" hidden="1" customHeight="1">
      <c r="A70" s="13"/>
      <c r="B70" s="1"/>
      <c r="C70" s="1"/>
      <c r="D70" s="19"/>
      <c r="E70" s="19"/>
      <c r="F70" s="19"/>
      <c r="G70" s="19"/>
      <c r="H70" s="19"/>
      <c r="I70" s="1"/>
      <c r="J70" s="1"/>
      <c r="K70" s="1"/>
      <c r="L70" s="1"/>
      <c r="M70" s="1"/>
      <c r="N70" s="1"/>
      <c r="O70" s="13"/>
      <c r="P70" s="13"/>
      <c r="Q70" s="13"/>
      <c r="R70" s="13"/>
      <c r="S70" s="13"/>
      <c r="T70" s="13"/>
      <c r="U70" s="13"/>
      <c r="V70" s="13"/>
    </row>
    <row r="71" spans="1:22" ht="15.75" hidden="1" customHeight="1">
      <c r="A71" s="13"/>
      <c r="B71" s="1"/>
      <c r="C71" s="1"/>
      <c r="D71" s="19"/>
      <c r="E71" s="19"/>
      <c r="F71" s="19"/>
      <c r="G71" s="19"/>
      <c r="H71" s="19"/>
      <c r="I71" s="1"/>
      <c r="J71" s="1"/>
      <c r="K71" s="1"/>
      <c r="L71" s="1"/>
      <c r="M71" s="1"/>
      <c r="N71" s="1"/>
      <c r="O71" s="13"/>
      <c r="P71" s="13"/>
      <c r="Q71" s="13"/>
      <c r="R71" s="13"/>
      <c r="S71" s="13"/>
      <c r="T71" s="13"/>
      <c r="U71" s="13"/>
      <c r="V71" s="13"/>
    </row>
    <row r="72" spans="1:22" ht="15.75" hidden="1" customHeight="1">
      <c r="A72" s="13"/>
      <c r="B72" s="1"/>
      <c r="C72" s="1"/>
      <c r="D72" s="19"/>
      <c r="E72" s="19"/>
      <c r="F72" s="19"/>
      <c r="G72" s="19"/>
      <c r="H72" s="19"/>
      <c r="I72" s="1"/>
      <c r="J72" s="1"/>
      <c r="K72" s="1"/>
      <c r="L72" s="1"/>
      <c r="M72" s="1"/>
      <c r="N72" s="1"/>
      <c r="O72" s="13"/>
      <c r="P72" s="13"/>
      <c r="Q72" s="13"/>
      <c r="R72" s="13"/>
      <c r="S72" s="13"/>
      <c r="T72" s="13"/>
      <c r="U72" s="13"/>
      <c r="V72" s="13"/>
    </row>
    <row r="73" spans="1:22" ht="15.75" hidden="1" customHeight="1">
      <c r="A73" s="13"/>
      <c r="B73" s="1"/>
      <c r="C73" s="1"/>
      <c r="D73" s="19"/>
      <c r="E73" s="19"/>
      <c r="F73" s="19"/>
      <c r="G73" s="19"/>
      <c r="H73" s="19"/>
      <c r="I73" s="1"/>
      <c r="J73" s="1"/>
      <c r="K73" s="1"/>
      <c r="L73" s="1"/>
      <c r="M73" s="1"/>
      <c r="N73" s="1"/>
      <c r="O73" s="13"/>
      <c r="P73" s="13"/>
      <c r="Q73" s="13"/>
      <c r="R73" s="13"/>
      <c r="S73" s="13"/>
      <c r="T73" s="13"/>
      <c r="U73" s="13"/>
      <c r="V73" s="13"/>
    </row>
    <row r="74" spans="1:22" ht="15.75" hidden="1" customHeight="1">
      <c r="A74" s="13"/>
      <c r="B74" s="1"/>
      <c r="C74" s="1"/>
      <c r="D74" s="19"/>
      <c r="E74" s="19"/>
      <c r="F74" s="19"/>
      <c r="G74" s="19"/>
      <c r="H74" s="19"/>
      <c r="I74" s="1"/>
      <c r="J74" s="1"/>
      <c r="K74" s="1"/>
      <c r="L74" s="1"/>
      <c r="M74" s="1"/>
      <c r="N74" s="1"/>
      <c r="O74" s="13"/>
      <c r="P74" s="13"/>
      <c r="Q74" s="13"/>
      <c r="R74" s="13"/>
      <c r="S74" s="13"/>
      <c r="T74" s="13"/>
      <c r="U74" s="13"/>
      <c r="V74" s="13"/>
    </row>
    <row r="75" spans="1:22" ht="15.75" hidden="1" customHeight="1">
      <c r="A75" s="13"/>
      <c r="B75" s="1"/>
      <c r="C75" s="1"/>
      <c r="D75" s="19"/>
      <c r="E75" s="19"/>
      <c r="F75" s="19"/>
      <c r="G75" s="19"/>
      <c r="H75" s="19"/>
      <c r="I75" s="1"/>
      <c r="J75" s="1"/>
      <c r="K75" s="1"/>
      <c r="L75" s="1"/>
      <c r="M75" s="1"/>
      <c r="N75" s="1"/>
      <c r="O75" s="13"/>
      <c r="P75" s="13"/>
      <c r="Q75" s="13"/>
      <c r="R75" s="13"/>
      <c r="S75" s="13"/>
      <c r="T75" s="13"/>
      <c r="U75" s="13"/>
      <c r="V75" s="13"/>
    </row>
    <row r="76" spans="1:22" ht="15.75" hidden="1" customHeight="1">
      <c r="A76" s="13"/>
      <c r="B76" s="1"/>
      <c r="C76" s="1"/>
      <c r="D76" s="19"/>
      <c r="E76" s="19"/>
      <c r="F76" s="19"/>
      <c r="G76" s="19"/>
      <c r="H76" s="19"/>
      <c r="I76" s="1"/>
      <c r="J76" s="1"/>
      <c r="K76" s="1"/>
      <c r="L76" s="1"/>
      <c r="M76" s="1"/>
      <c r="N76" s="1"/>
      <c r="O76" s="13"/>
      <c r="P76" s="13"/>
      <c r="Q76" s="13"/>
      <c r="R76" s="13"/>
      <c r="S76" s="13"/>
      <c r="T76" s="13"/>
      <c r="U76" s="13"/>
      <c r="V76" s="13"/>
    </row>
    <row r="77" spans="1:22" ht="15.75" hidden="1" customHeight="1">
      <c r="A77" s="13"/>
      <c r="B77" s="1"/>
      <c r="C77" s="1"/>
      <c r="D77" s="19"/>
      <c r="E77" s="19"/>
      <c r="F77" s="19"/>
      <c r="G77" s="19"/>
      <c r="H77" s="19"/>
      <c r="I77" s="1"/>
      <c r="J77" s="1"/>
      <c r="K77" s="1"/>
      <c r="L77" s="1"/>
      <c r="M77" s="1"/>
      <c r="N77" s="1"/>
      <c r="O77" s="13"/>
      <c r="P77" s="13"/>
      <c r="Q77" s="13"/>
      <c r="R77" s="13"/>
      <c r="S77" s="13"/>
      <c r="T77" s="13"/>
      <c r="U77" s="13"/>
      <c r="V77" s="13"/>
    </row>
    <row r="78" spans="1:22" ht="15.75" hidden="1" customHeight="1">
      <c r="A78" s="13"/>
      <c r="B78" s="1"/>
      <c r="C78" s="1"/>
      <c r="D78" s="19"/>
      <c r="E78" s="19"/>
      <c r="F78" s="19"/>
      <c r="G78" s="19"/>
      <c r="H78" s="19"/>
      <c r="I78" s="1"/>
      <c r="J78" s="1"/>
      <c r="K78" s="1"/>
      <c r="L78" s="1"/>
      <c r="M78" s="1"/>
      <c r="N78" s="1"/>
      <c r="O78" s="13"/>
      <c r="P78" s="13"/>
      <c r="Q78" s="13"/>
      <c r="R78" s="13"/>
      <c r="S78" s="13"/>
      <c r="T78" s="13"/>
      <c r="U78" s="13"/>
      <c r="V78" s="13"/>
    </row>
    <row r="79" spans="1:22" ht="15.75" hidden="1" customHeight="1">
      <c r="A79" s="13"/>
      <c r="B79" s="1"/>
      <c r="C79" s="1"/>
      <c r="D79" s="19"/>
      <c r="E79" s="19"/>
      <c r="F79" s="19"/>
      <c r="G79" s="19"/>
      <c r="H79" s="19"/>
      <c r="I79" s="1"/>
      <c r="J79" s="1"/>
      <c r="K79" s="1"/>
      <c r="L79" s="1"/>
      <c r="M79" s="1"/>
      <c r="N79" s="1"/>
      <c r="O79" s="13"/>
      <c r="P79" s="13"/>
      <c r="Q79" s="13"/>
      <c r="R79" s="13"/>
      <c r="S79" s="13"/>
      <c r="T79" s="13"/>
      <c r="U79" s="13"/>
      <c r="V79" s="13"/>
    </row>
    <row r="80" spans="1:22" ht="15.75" hidden="1" customHeight="1">
      <c r="A80" s="13"/>
      <c r="B80" s="1"/>
      <c r="C80" s="1"/>
      <c r="D80" s="19"/>
      <c r="E80" s="19"/>
      <c r="F80" s="19"/>
      <c r="G80" s="19"/>
      <c r="H80" s="19"/>
      <c r="I80" s="1"/>
      <c r="J80" s="1"/>
      <c r="K80" s="1"/>
      <c r="L80" s="1"/>
      <c r="M80" s="1"/>
      <c r="N80" s="1"/>
      <c r="O80" s="13"/>
      <c r="P80" s="13"/>
      <c r="Q80" s="13"/>
      <c r="R80" s="13"/>
      <c r="S80" s="13"/>
      <c r="T80" s="13"/>
      <c r="U80" s="13"/>
      <c r="V80" s="13"/>
    </row>
    <row r="81" spans="1:22" ht="15.75" hidden="1" customHeight="1">
      <c r="A81" s="13"/>
      <c r="B81" s="1"/>
      <c r="C81" s="1"/>
      <c r="D81" s="19"/>
      <c r="E81" s="19"/>
      <c r="F81" s="19"/>
      <c r="G81" s="19"/>
      <c r="H81" s="19"/>
      <c r="I81" s="1"/>
      <c r="J81" s="1"/>
      <c r="K81" s="1"/>
      <c r="L81" s="1"/>
      <c r="M81" s="1"/>
      <c r="N81" s="1"/>
      <c r="O81" s="13"/>
      <c r="P81" s="13"/>
      <c r="Q81" s="13"/>
      <c r="R81" s="13"/>
      <c r="S81" s="13"/>
      <c r="T81" s="13"/>
      <c r="U81" s="13"/>
      <c r="V81" s="13"/>
    </row>
    <row r="82" spans="1:22" ht="15.75" hidden="1" customHeight="1">
      <c r="A82" s="13"/>
      <c r="B82" s="1"/>
      <c r="C82" s="1"/>
      <c r="D82" s="19"/>
      <c r="E82" s="19"/>
      <c r="F82" s="19"/>
      <c r="G82" s="19"/>
      <c r="H82" s="19"/>
      <c r="I82" s="1"/>
      <c r="J82" s="1"/>
      <c r="K82" s="1"/>
      <c r="L82" s="1"/>
      <c r="M82" s="1"/>
      <c r="N82" s="1"/>
      <c r="O82" s="13"/>
      <c r="P82" s="13"/>
      <c r="Q82" s="13"/>
      <c r="R82" s="13"/>
      <c r="S82" s="13"/>
      <c r="T82" s="13"/>
      <c r="U82" s="13"/>
      <c r="V82" s="13"/>
    </row>
    <row r="83" spans="1:22" ht="15.75" hidden="1" customHeight="1">
      <c r="A83" s="13"/>
      <c r="B83" s="1"/>
      <c r="C83" s="1"/>
      <c r="D83" s="19"/>
      <c r="E83" s="19"/>
      <c r="F83" s="19"/>
      <c r="G83" s="19"/>
      <c r="H83" s="19"/>
      <c r="I83" s="1"/>
      <c r="J83" s="1"/>
      <c r="K83" s="1"/>
      <c r="L83" s="1"/>
      <c r="M83" s="1"/>
      <c r="N83" s="1"/>
      <c r="O83" s="13"/>
      <c r="P83" s="13"/>
      <c r="Q83" s="13"/>
      <c r="R83" s="13"/>
      <c r="S83" s="13"/>
      <c r="T83" s="13"/>
      <c r="U83" s="13"/>
      <c r="V83" s="13"/>
    </row>
    <row r="84" spans="1:22" ht="15.75" hidden="1" customHeight="1">
      <c r="A84" s="13"/>
      <c r="B84" s="1"/>
      <c r="C84" s="1"/>
      <c r="D84" s="19"/>
      <c r="E84" s="19"/>
      <c r="F84" s="19"/>
      <c r="G84" s="19"/>
      <c r="H84" s="19"/>
      <c r="I84" s="1"/>
      <c r="J84" s="1"/>
      <c r="K84" s="1"/>
      <c r="L84" s="1"/>
      <c r="M84" s="1"/>
      <c r="N84" s="1"/>
      <c r="O84" s="13"/>
      <c r="P84" s="13"/>
      <c r="Q84" s="13"/>
      <c r="R84" s="13"/>
      <c r="S84" s="13"/>
      <c r="T84" s="13"/>
      <c r="U84" s="13"/>
      <c r="V84" s="13"/>
    </row>
    <row r="85" spans="1:22" ht="15.75" hidden="1" customHeight="1">
      <c r="A85" s="13"/>
      <c r="B85" s="1"/>
      <c r="C85" s="1"/>
      <c r="D85" s="19"/>
      <c r="E85" s="19"/>
      <c r="F85" s="19"/>
      <c r="G85" s="19"/>
      <c r="H85" s="19"/>
      <c r="I85" s="1"/>
      <c r="J85" s="1"/>
      <c r="K85" s="1"/>
      <c r="L85" s="1"/>
      <c r="M85" s="1"/>
      <c r="N85" s="1"/>
      <c r="O85" s="13"/>
      <c r="P85" s="13"/>
      <c r="Q85" s="13"/>
      <c r="R85" s="13"/>
      <c r="S85" s="13"/>
      <c r="T85" s="13"/>
      <c r="U85" s="13"/>
      <c r="V85" s="13"/>
    </row>
    <row r="86" spans="1:22" ht="15.75" hidden="1" customHeight="1">
      <c r="A86" s="13"/>
      <c r="B86" s="1"/>
      <c r="C86" s="1"/>
      <c r="D86" s="19"/>
      <c r="E86" s="19"/>
      <c r="F86" s="19"/>
      <c r="G86" s="19"/>
      <c r="H86" s="19"/>
      <c r="I86" s="1"/>
      <c r="J86" s="1"/>
      <c r="K86" s="1"/>
      <c r="L86" s="1"/>
      <c r="M86" s="1"/>
      <c r="N86" s="1"/>
      <c r="O86" s="13"/>
      <c r="P86" s="13"/>
      <c r="Q86" s="13"/>
      <c r="R86" s="13"/>
      <c r="S86" s="13"/>
      <c r="T86" s="13"/>
      <c r="U86" s="13"/>
      <c r="V86" s="13"/>
    </row>
    <row r="87" spans="1:22" ht="15.75" hidden="1" customHeight="1">
      <c r="A87" s="13"/>
      <c r="B87" s="1"/>
      <c r="C87" s="1"/>
      <c r="D87" s="19"/>
      <c r="E87" s="19"/>
      <c r="F87" s="19"/>
      <c r="G87" s="19"/>
      <c r="H87" s="19"/>
      <c r="I87" s="1"/>
      <c r="J87" s="1"/>
      <c r="K87" s="1"/>
      <c r="L87" s="1"/>
      <c r="M87" s="1"/>
      <c r="N87" s="1"/>
      <c r="O87" s="13"/>
      <c r="P87" s="13"/>
      <c r="Q87" s="13"/>
      <c r="R87" s="13"/>
      <c r="S87" s="13"/>
      <c r="T87" s="13"/>
      <c r="U87" s="13"/>
      <c r="V87" s="13"/>
    </row>
    <row r="88" spans="1:22" ht="15.75" hidden="1" customHeight="1">
      <c r="A88" s="13"/>
      <c r="B88" s="1"/>
      <c r="C88" s="1"/>
      <c r="D88" s="19"/>
      <c r="E88" s="19"/>
      <c r="F88" s="19"/>
      <c r="G88" s="19"/>
      <c r="H88" s="19"/>
      <c r="I88" s="1"/>
      <c r="J88" s="1"/>
      <c r="K88" s="1"/>
      <c r="L88" s="1"/>
      <c r="M88" s="1"/>
      <c r="N88" s="1"/>
      <c r="O88" s="13"/>
      <c r="P88" s="13"/>
      <c r="Q88" s="13"/>
      <c r="R88" s="13"/>
      <c r="S88" s="13"/>
      <c r="T88" s="13"/>
      <c r="U88" s="13"/>
      <c r="V88" s="13"/>
    </row>
    <row r="89" spans="1:22" ht="15.75" hidden="1" customHeight="1">
      <c r="A89" s="13"/>
      <c r="B89" s="1"/>
      <c r="C89" s="1"/>
      <c r="D89" s="19"/>
      <c r="E89" s="19"/>
      <c r="F89" s="19"/>
      <c r="G89" s="19"/>
      <c r="H89" s="19"/>
      <c r="I89" s="1"/>
      <c r="J89" s="1"/>
      <c r="K89" s="1"/>
      <c r="L89" s="1"/>
      <c r="M89" s="1"/>
      <c r="N89" s="1"/>
      <c r="O89" s="13"/>
      <c r="P89" s="13"/>
      <c r="Q89" s="13"/>
      <c r="R89" s="13"/>
      <c r="S89" s="13"/>
      <c r="T89" s="13"/>
      <c r="U89" s="13"/>
      <c r="V89" s="13"/>
    </row>
    <row r="90" spans="1:22" ht="15.75" hidden="1" customHeight="1">
      <c r="A90" s="13"/>
      <c r="B90" s="1"/>
      <c r="C90" s="1"/>
      <c r="D90" s="19"/>
      <c r="E90" s="19"/>
      <c r="F90" s="19"/>
      <c r="G90" s="19"/>
      <c r="H90" s="19"/>
      <c r="I90" s="1"/>
      <c r="J90" s="1"/>
      <c r="K90" s="1"/>
      <c r="L90" s="1"/>
      <c r="M90" s="1"/>
      <c r="N90" s="1"/>
      <c r="O90" s="13"/>
      <c r="P90" s="13"/>
      <c r="Q90" s="13"/>
      <c r="R90" s="13"/>
      <c r="S90" s="13"/>
      <c r="T90" s="13"/>
      <c r="U90" s="13"/>
      <c r="V90" s="13"/>
    </row>
    <row r="91" spans="1:22" ht="15.75" hidden="1" customHeight="1">
      <c r="A91" s="13"/>
      <c r="B91" s="1"/>
      <c r="C91" s="1"/>
      <c r="D91" s="19"/>
      <c r="E91" s="19"/>
      <c r="F91" s="19"/>
      <c r="G91" s="19"/>
      <c r="H91" s="19"/>
      <c r="I91" s="1"/>
      <c r="J91" s="1"/>
      <c r="K91" s="1"/>
      <c r="L91" s="1"/>
      <c r="M91" s="1"/>
      <c r="N91" s="1"/>
      <c r="O91" s="13"/>
      <c r="P91" s="13"/>
      <c r="Q91" s="13"/>
      <c r="R91" s="13"/>
      <c r="S91" s="13"/>
      <c r="T91" s="13"/>
      <c r="U91" s="13"/>
      <c r="V91" s="13"/>
    </row>
    <row r="92" spans="1:22" ht="15.75" hidden="1" customHeight="1">
      <c r="A92" s="13"/>
      <c r="B92" s="1"/>
      <c r="C92" s="1"/>
      <c r="D92" s="19"/>
      <c r="E92" s="19"/>
      <c r="F92" s="19"/>
      <c r="G92" s="19"/>
      <c r="H92" s="19"/>
      <c r="I92" s="1"/>
      <c r="J92" s="1"/>
      <c r="K92" s="1"/>
      <c r="L92" s="1"/>
      <c r="M92" s="1"/>
      <c r="N92" s="1"/>
      <c r="O92" s="13"/>
      <c r="P92" s="13"/>
      <c r="Q92" s="13"/>
      <c r="R92" s="13"/>
      <c r="S92" s="13"/>
      <c r="T92" s="13"/>
      <c r="U92" s="13"/>
      <c r="V92" s="13"/>
    </row>
    <row r="93" spans="1:22" ht="15.75" hidden="1" customHeight="1">
      <c r="A93" s="13"/>
      <c r="B93" s="1"/>
      <c r="C93" s="1"/>
      <c r="D93" s="19"/>
      <c r="E93" s="19"/>
      <c r="F93" s="19"/>
      <c r="G93" s="19"/>
      <c r="H93" s="19"/>
      <c r="I93" s="1"/>
      <c r="J93" s="1"/>
      <c r="K93" s="1"/>
      <c r="L93" s="1"/>
      <c r="M93" s="1"/>
      <c r="N93" s="1"/>
      <c r="O93" s="13"/>
      <c r="P93" s="13"/>
      <c r="Q93" s="13"/>
      <c r="R93" s="13"/>
      <c r="S93" s="13"/>
      <c r="T93" s="13"/>
      <c r="U93" s="13"/>
      <c r="V93" s="13"/>
    </row>
    <row r="94" spans="1:22" ht="15.75" hidden="1" customHeight="1">
      <c r="A94" s="13"/>
      <c r="B94" s="1"/>
      <c r="C94" s="1"/>
      <c r="D94" s="19"/>
      <c r="E94" s="19"/>
      <c r="F94" s="19"/>
      <c r="G94" s="19"/>
      <c r="H94" s="19"/>
      <c r="I94" s="1"/>
      <c r="J94" s="1"/>
      <c r="K94" s="1"/>
      <c r="L94" s="1"/>
      <c r="M94" s="1"/>
      <c r="N94" s="1"/>
      <c r="O94" s="13"/>
      <c r="P94" s="13"/>
      <c r="Q94" s="13"/>
      <c r="R94" s="13"/>
      <c r="S94" s="13"/>
      <c r="T94" s="13"/>
      <c r="U94" s="13"/>
      <c r="V94" s="13"/>
    </row>
    <row r="95" spans="1:22" ht="15.75" hidden="1" customHeight="1">
      <c r="A95" s="13"/>
      <c r="B95" s="1"/>
      <c r="C95" s="1"/>
      <c r="D95" s="19"/>
      <c r="E95" s="19"/>
      <c r="F95" s="19"/>
      <c r="G95" s="19"/>
      <c r="H95" s="19"/>
      <c r="I95" s="1"/>
      <c r="J95" s="1"/>
      <c r="K95" s="1"/>
      <c r="L95" s="1"/>
      <c r="M95" s="1"/>
      <c r="N95" s="1"/>
      <c r="O95" s="13"/>
      <c r="P95" s="13"/>
      <c r="Q95" s="13"/>
      <c r="R95" s="13"/>
      <c r="S95" s="13"/>
      <c r="T95" s="13"/>
      <c r="U95" s="13"/>
      <c r="V95" s="13"/>
    </row>
    <row r="96" spans="1:22" ht="15.75" hidden="1" customHeight="1">
      <c r="A96" s="13"/>
      <c r="B96" s="1"/>
      <c r="C96" s="1"/>
      <c r="D96" s="19"/>
      <c r="E96" s="19"/>
      <c r="F96" s="19"/>
      <c r="G96" s="19"/>
      <c r="H96" s="19"/>
      <c r="I96" s="1"/>
      <c r="J96" s="1"/>
      <c r="K96" s="1"/>
      <c r="L96" s="1"/>
      <c r="M96" s="1"/>
      <c r="N96" s="1"/>
      <c r="O96" s="13"/>
      <c r="P96" s="13"/>
      <c r="Q96" s="13"/>
      <c r="R96" s="13"/>
      <c r="S96" s="13"/>
      <c r="T96" s="13"/>
      <c r="U96" s="13"/>
      <c r="V96" s="13"/>
    </row>
    <row r="97" spans="1:22" ht="15.75" hidden="1" customHeight="1">
      <c r="A97" s="13"/>
      <c r="B97" s="1"/>
      <c r="C97" s="1"/>
      <c r="D97" s="19"/>
      <c r="E97" s="19"/>
      <c r="F97" s="19"/>
      <c r="G97" s="19"/>
      <c r="H97" s="19"/>
      <c r="I97" s="1"/>
      <c r="J97" s="1"/>
      <c r="K97" s="1"/>
      <c r="L97" s="1"/>
      <c r="M97" s="1"/>
      <c r="N97" s="1"/>
      <c r="O97" s="13"/>
      <c r="P97" s="13"/>
      <c r="Q97" s="13"/>
      <c r="R97" s="13"/>
      <c r="S97" s="13"/>
      <c r="T97" s="13"/>
      <c r="U97" s="13"/>
      <c r="V97" s="13"/>
    </row>
    <row r="98" spans="1:22" ht="15.75" hidden="1" customHeight="1">
      <c r="A98" s="13"/>
      <c r="B98" s="1"/>
      <c r="C98" s="1"/>
      <c r="D98" s="19"/>
      <c r="E98" s="19"/>
      <c r="F98" s="19"/>
      <c r="G98" s="19"/>
      <c r="H98" s="19"/>
      <c r="I98" s="1"/>
      <c r="J98" s="1"/>
      <c r="K98" s="1"/>
      <c r="L98" s="1"/>
      <c r="M98" s="1"/>
      <c r="N98" s="1"/>
      <c r="O98" s="13"/>
      <c r="P98" s="13"/>
      <c r="Q98" s="13"/>
      <c r="R98" s="13"/>
      <c r="S98" s="13"/>
      <c r="T98" s="13"/>
      <c r="U98" s="13"/>
      <c r="V98" s="13"/>
    </row>
    <row r="99" spans="1:22" ht="15.75" hidden="1" customHeight="1">
      <c r="A99" s="13"/>
      <c r="B99" s="1"/>
      <c r="C99" s="1"/>
      <c r="D99" s="19"/>
      <c r="E99" s="19"/>
      <c r="F99" s="19"/>
      <c r="G99" s="19"/>
      <c r="H99" s="19"/>
      <c r="I99" s="1"/>
      <c r="J99" s="1"/>
      <c r="K99" s="1"/>
      <c r="L99" s="1"/>
      <c r="M99" s="1"/>
      <c r="N99" s="1"/>
      <c r="O99" s="13"/>
      <c r="P99" s="13"/>
      <c r="Q99" s="13"/>
      <c r="R99" s="13"/>
      <c r="S99" s="13"/>
      <c r="T99" s="13"/>
      <c r="U99" s="13"/>
      <c r="V99" s="13"/>
    </row>
    <row r="100" spans="1:22" ht="15.75" hidden="1" customHeight="1">
      <c r="A100" s="13"/>
      <c r="B100" s="1"/>
      <c r="C100" s="1"/>
      <c r="D100" s="19"/>
      <c r="E100" s="19"/>
      <c r="F100" s="19"/>
      <c r="G100" s="19"/>
      <c r="H100" s="19"/>
      <c r="I100" s="1"/>
      <c r="J100" s="1"/>
      <c r="K100" s="1"/>
      <c r="L100" s="1"/>
      <c r="M100" s="1"/>
      <c r="N100" s="1"/>
      <c r="O100" s="13"/>
      <c r="P100" s="13"/>
      <c r="Q100" s="13"/>
      <c r="R100" s="13"/>
      <c r="S100" s="13"/>
      <c r="T100" s="13"/>
      <c r="U100" s="13"/>
      <c r="V100" s="13"/>
    </row>
    <row r="101" spans="1:22" ht="15.75" hidden="1" customHeight="1">
      <c r="A101" s="13"/>
      <c r="B101" s="1"/>
      <c r="C101" s="1"/>
      <c r="D101" s="19"/>
      <c r="E101" s="19"/>
      <c r="F101" s="19"/>
      <c r="G101" s="19"/>
      <c r="H101" s="19"/>
      <c r="I101" s="1"/>
      <c r="J101" s="1"/>
      <c r="K101" s="1"/>
      <c r="L101" s="1"/>
      <c r="M101" s="1"/>
      <c r="N101" s="1"/>
      <c r="O101" s="13"/>
      <c r="P101" s="13"/>
      <c r="Q101" s="13"/>
      <c r="R101" s="13"/>
      <c r="S101" s="13"/>
      <c r="T101" s="13"/>
      <c r="U101" s="13"/>
      <c r="V101" s="13"/>
    </row>
    <row r="102" spans="1:22" ht="15.75" hidden="1" customHeight="1">
      <c r="A102" s="13"/>
      <c r="B102" s="1"/>
      <c r="C102" s="1"/>
      <c r="D102" s="19"/>
      <c r="E102" s="19"/>
      <c r="F102" s="19"/>
      <c r="G102" s="19"/>
      <c r="H102" s="19"/>
      <c r="I102" s="1"/>
      <c r="J102" s="1"/>
      <c r="K102" s="1"/>
      <c r="L102" s="1"/>
      <c r="M102" s="1"/>
      <c r="N102" s="1"/>
      <c r="O102" s="13"/>
      <c r="P102" s="13"/>
      <c r="Q102" s="13"/>
      <c r="R102" s="13"/>
      <c r="S102" s="13"/>
      <c r="T102" s="13"/>
      <c r="U102" s="13"/>
      <c r="V102" s="13"/>
    </row>
    <row r="103" spans="1:22" ht="15.75" hidden="1" customHeight="1">
      <c r="A103" s="13"/>
      <c r="B103" s="1"/>
      <c r="C103" s="1"/>
      <c r="D103" s="19"/>
      <c r="E103" s="19"/>
      <c r="F103" s="19"/>
      <c r="G103" s="19"/>
      <c r="H103" s="19"/>
      <c r="I103" s="1"/>
      <c r="J103" s="1"/>
      <c r="K103" s="1"/>
      <c r="L103" s="1"/>
      <c r="M103" s="1"/>
      <c r="N103" s="1"/>
      <c r="O103" s="13"/>
      <c r="P103" s="13"/>
      <c r="Q103" s="13"/>
      <c r="R103" s="13"/>
      <c r="S103" s="13"/>
      <c r="T103" s="13"/>
      <c r="U103" s="13"/>
      <c r="V103" s="13"/>
    </row>
    <row r="104" spans="1:22" ht="15.75" hidden="1" customHeight="1">
      <c r="A104" s="13"/>
      <c r="B104" s="1"/>
      <c r="C104" s="1"/>
      <c r="D104" s="19"/>
      <c r="E104" s="19"/>
      <c r="F104" s="19"/>
      <c r="G104" s="19"/>
      <c r="H104" s="19"/>
      <c r="I104" s="1"/>
      <c r="J104" s="1"/>
      <c r="K104" s="1"/>
      <c r="L104" s="1"/>
      <c r="M104" s="1"/>
      <c r="N104" s="1"/>
      <c r="O104" s="13"/>
      <c r="P104" s="13"/>
      <c r="Q104" s="13"/>
      <c r="R104" s="13"/>
      <c r="S104" s="13"/>
      <c r="T104" s="13"/>
      <c r="U104" s="13"/>
      <c r="V104" s="13"/>
    </row>
    <row r="105" spans="1:22" ht="15.75" hidden="1" customHeight="1">
      <c r="A105" s="13"/>
      <c r="B105" s="1"/>
      <c r="C105" s="1"/>
      <c r="D105" s="19"/>
      <c r="E105" s="19"/>
      <c r="F105" s="19"/>
      <c r="G105" s="19"/>
      <c r="H105" s="19"/>
      <c r="I105" s="1"/>
      <c r="J105" s="1"/>
      <c r="K105" s="1"/>
      <c r="L105" s="1"/>
      <c r="M105" s="1"/>
      <c r="N105" s="1"/>
      <c r="O105" s="13"/>
      <c r="P105" s="13"/>
      <c r="Q105" s="13"/>
      <c r="R105" s="13"/>
      <c r="S105" s="13"/>
      <c r="T105" s="13"/>
      <c r="U105" s="13"/>
      <c r="V105" s="13"/>
    </row>
    <row r="106" spans="1:22" ht="15.75" hidden="1" customHeight="1">
      <c r="A106" s="13"/>
      <c r="B106" s="1"/>
      <c r="C106" s="1"/>
      <c r="D106" s="19"/>
      <c r="E106" s="19"/>
      <c r="F106" s="19"/>
      <c r="G106" s="19"/>
      <c r="H106" s="19"/>
      <c r="I106" s="1"/>
      <c r="J106" s="1"/>
      <c r="K106" s="1"/>
      <c r="L106" s="1"/>
      <c r="M106" s="1"/>
      <c r="N106" s="1"/>
      <c r="O106" s="13"/>
      <c r="P106" s="13"/>
      <c r="Q106" s="13"/>
      <c r="R106" s="13"/>
      <c r="S106" s="13"/>
      <c r="T106" s="13"/>
      <c r="U106" s="13"/>
      <c r="V106" s="13"/>
    </row>
    <row r="107" spans="1:22" ht="15.75" hidden="1" customHeight="1">
      <c r="A107" s="13"/>
      <c r="B107" s="1"/>
      <c r="C107" s="1"/>
      <c r="D107" s="19"/>
      <c r="E107" s="19"/>
      <c r="F107" s="19"/>
      <c r="G107" s="19"/>
      <c r="H107" s="19"/>
      <c r="I107" s="1"/>
      <c r="J107" s="1"/>
      <c r="K107" s="1"/>
      <c r="L107" s="1"/>
      <c r="M107" s="1"/>
      <c r="N107" s="1"/>
      <c r="O107" s="13"/>
      <c r="P107" s="13"/>
      <c r="Q107" s="13"/>
      <c r="R107" s="13"/>
      <c r="S107" s="13"/>
      <c r="T107" s="13"/>
      <c r="U107" s="13"/>
      <c r="V107" s="13"/>
    </row>
    <row r="108" spans="1:22" ht="15.75" hidden="1" customHeight="1">
      <c r="A108" s="13"/>
      <c r="B108" s="1"/>
      <c r="C108" s="1"/>
      <c r="D108" s="19"/>
      <c r="E108" s="19"/>
      <c r="F108" s="19"/>
      <c r="G108" s="19"/>
      <c r="H108" s="19"/>
      <c r="I108" s="1"/>
      <c r="J108" s="1"/>
      <c r="K108" s="1"/>
      <c r="L108" s="1"/>
      <c r="M108" s="1"/>
      <c r="N108" s="1"/>
      <c r="O108" s="13"/>
      <c r="P108" s="13"/>
      <c r="Q108" s="13"/>
      <c r="R108" s="13"/>
      <c r="S108" s="13"/>
      <c r="T108" s="13"/>
      <c r="U108" s="13"/>
      <c r="V108" s="13"/>
    </row>
    <row r="109" spans="1:22" ht="15.75" hidden="1" customHeight="1">
      <c r="A109" s="13"/>
      <c r="B109" s="1"/>
      <c r="C109" s="1"/>
      <c r="D109" s="19"/>
      <c r="E109" s="19"/>
      <c r="F109" s="19"/>
      <c r="G109" s="19"/>
      <c r="H109" s="19"/>
      <c r="I109" s="1"/>
      <c r="J109" s="1"/>
      <c r="K109" s="1"/>
      <c r="L109" s="1"/>
      <c r="M109" s="1"/>
      <c r="N109" s="1"/>
      <c r="O109" s="13"/>
      <c r="P109" s="13"/>
      <c r="Q109" s="13"/>
      <c r="R109" s="13"/>
      <c r="S109" s="13"/>
      <c r="T109" s="13"/>
      <c r="U109" s="13"/>
      <c r="V109" s="13"/>
    </row>
    <row r="110" spans="1:22" ht="15.75" hidden="1" customHeight="1">
      <c r="A110" s="13"/>
      <c r="B110" s="1"/>
      <c r="C110" s="1"/>
      <c r="D110" s="19"/>
      <c r="E110" s="19"/>
      <c r="F110" s="19"/>
      <c r="G110" s="19"/>
      <c r="H110" s="19"/>
      <c r="I110" s="1"/>
      <c r="J110" s="1"/>
      <c r="K110" s="1"/>
      <c r="L110" s="1"/>
      <c r="M110" s="1"/>
      <c r="N110" s="1"/>
      <c r="O110" s="13"/>
      <c r="P110" s="13"/>
      <c r="Q110" s="13"/>
      <c r="R110" s="13"/>
      <c r="S110" s="13"/>
      <c r="T110" s="13"/>
      <c r="U110" s="13"/>
      <c r="V110" s="13"/>
    </row>
    <row r="111" spans="1:22" ht="15.75" hidden="1" customHeight="1">
      <c r="A111" s="13"/>
      <c r="B111" s="1"/>
      <c r="C111" s="1"/>
      <c r="D111" s="19"/>
      <c r="E111" s="19"/>
      <c r="F111" s="19"/>
      <c r="G111" s="19"/>
      <c r="H111" s="19"/>
      <c r="I111" s="1"/>
      <c r="J111" s="1"/>
      <c r="K111" s="1"/>
      <c r="L111" s="1"/>
      <c r="M111" s="1"/>
      <c r="N111" s="1"/>
      <c r="O111" s="13"/>
      <c r="P111" s="13"/>
      <c r="Q111" s="13"/>
      <c r="R111" s="13"/>
      <c r="S111" s="13"/>
      <c r="T111" s="13"/>
      <c r="U111" s="13"/>
      <c r="V111" s="13"/>
    </row>
    <row r="112" spans="1:22" ht="15.75" hidden="1" customHeight="1">
      <c r="A112" s="13"/>
      <c r="B112" s="1"/>
      <c r="C112" s="1"/>
      <c r="D112" s="19"/>
      <c r="E112" s="19"/>
      <c r="F112" s="19"/>
      <c r="G112" s="19"/>
      <c r="H112" s="19"/>
      <c r="I112" s="1"/>
      <c r="J112" s="1"/>
      <c r="K112" s="1"/>
      <c r="L112" s="1"/>
      <c r="M112" s="1"/>
      <c r="N112" s="1"/>
      <c r="O112" s="13"/>
      <c r="P112" s="13"/>
      <c r="Q112" s="13"/>
      <c r="R112" s="13"/>
      <c r="S112" s="13"/>
      <c r="T112" s="13"/>
      <c r="U112" s="13"/>
      <c r="V112" s="13"/>
    </row>
    <row r="113" spans="1:22" ht="15.75" hidden="1" customHeight="1">
      <c r="A113" s="13"/>
      <c r="B113" s="1"/>
      <c r="C113" s="1"/>
      <c r="D113" s="19"/>
      <c r="E113" s="19"/>
      <c r="F113" s="19"/>
      <c r="G113" s="19"/>
      <c r="H113" s="19"/>
      <c r="I113" s="1"/>
      <c r="J113" s="1"/>
      <c r="K113" s="1"/>
      <c r="L113" s="1"/>
      <c r="M113" s="1"/>
      <c r="N113" s="1"/>
      <c r="O113" s="13"/>
      <c r="P113" s="13"/>
      <c r="Q113" s="13"/>
      <c r="R113" s="13"/>
      <c r="S113" s="13"/>
      <c r="T113" s="13"/>
      <c r="U113" s="13"/>
      <c r="V113" s="13"/>
    </row>
    <row r="114" spans="1:22" ht="15.75" hidden="1" customHeight="1">
      <c r="A114" s="13"/>
      <c r="B114" s="1"/>
      <c r="C114" s="1"/>
      <c r="D114" s="19"/>
      <c r="E114" s="19"/>
      <c r="F114" s="19"/>
      <c r="G114" s="19"/>
      <c r="H114" s="19"/>
      <c r="I114" s="1"/>
      <c r="J114" s="1"/>
      <c r="K114" s="1"/>
      <c r="L114" s="1"/>
      <c r="M114" s="1"/>
      <c r="N114" s="1"/>
      <c r="O114" s="13"/>
      <c r="P114" s="13"/>
      <c r="Q114" s="13"/>
      <c r="R114" s="13"/>
      <c r="S114" s="13"/>
      <c r="T114" s="13"/>
      <c r="U114" s="13"/>
      <c r="V114" s="13"/>
    </row>
    <row r="115" spans="1:22" ht="15.75" hidden="1" customHeight="1">
      <c r="A115" s="13"/>
      <c r="B115" s="1"/>
      <c r="C115" s="1"/>
      <c r="D115" s="19"/>
      <c r="E115" s="19"/>
      <c r="F115" s="19"/>
      <c r="G115" s="19"/>
      <c r="H115" s="19"/>
      <c r="I115" s="1"/>
      <c r="J115" s="1"/>
      <c r="K115" s="1"/>
      <c r="L115" s="1"/>
      <c r="M115" s="1"/>
      <c r="N115" s="1"/>
      <c r="O115" s="13"/>
      <c r="P115" s="13"/>
      <c r="Q115" s="13"/>
      <c r="R115" s="13"/>
      <c r="S115" s="13"/>
      <c r="T115" s="13"/>
      <c r="U115" s="13"/>
      <c r="V115" s="13"/>
    </row>
    <row r="116" spans="1:22" ht="15.75" hidden="1" customHeight="1">
      <c r="A116" s="13"/>
      <c r="B116" s="1"/>
      <c r="C116" s="1"/>
      <c r="D116" s="19"/>
      <c r="E116" s="19"/>
      <c r="F116" s="19"/>
      <c r="G116" s="19"/>
      <c r="H116" s="19"/>
      <c r="I116" s="1"/>
      <c r="J116" s="1"/>
      <c r="K116" s="1"/>
      <c r="L116" s="1"/>
      <c r="M116" s="1"/>
      <c r="N116" s="1"/>
      <c r="O116" s="13"/>
      <c r="P116" s="13"/>
      <c r="Q116" s="13"/>
      <c r="R116" s="13"/>
      <c r="S116" s="13"/>
      <c r="T116" s="13"/>
      <c r="U116" s="13"/>
      <c r="V116" s="13"/>
    </row>
    <row r="117" spans="1:22" ht="15.75" hidden="1" customHeight="1">
      <c r="A117" s="13"/>
      <c r="B117" s="1"/>
      <c r="C117" s="1"/>
      <c r="D117" s="19"/>
      <c r="E117" s="19"/>
      <c r="F117" s="19"/>
      <c r="G117" s="19"/>
      <c r="H117" s="19"/>
      <c r="I117" s="1"/>
      <c r="J117" s="1"/>
      <c r="K117" s="1"/>
      <c r="L117" s="1"/>
      <c r="M117" s="1"/>
      <c r="N117" s="1"/>
      <c r="O117" s="13"/>
      <c r="P117" s="13"/>
      <c r="Q117" s="13"/>
      <c r="R117" s="13"/>
      <c r="S117" s="13"/>
      <c r="T117" s="13"/>
      <c r="U117" s="13"/>
      <c r="V117" s="13"/>
    </row>
    <row r="118" spans="1:22" ht="15.75" hidden="1" customHeight="1">
      <c r="A118" s="13"/>
      <c r="B118" s="1"/>
      <c r="C118" s="1"/>
      <c r="D118" s="19"/>
      <c r="E118" s="19"/>
      <c r="F118" s="19"/>
      <c r="G118" s="19"/>
      <c r="H118" s="19"/>
      <c r="I118" s="1"/>
      <c r="J118" s="1"/>
      <c r="K118" s="1"/>
      <c r="L118" s="1"/>
      <c r="M118" s="1"/>
      <c r="N118" s="1"/>
      <c r="O118" s="13"/>
      <c r="P118" s="13"/>
      <c r="Q118" s="13"/>
      <c r="R118" s="13"/>
      <c r="S118" s="13"/>
      <c r="T118" s="13"/>
      <c r="U118" s="13"/>
      <c r="V118" s="13"/>
    </row>
    <row r="119" spans="1:22" ht="15.75" hidden="1" customHeight="1">
      <c r="A119" s="13"/>
      <c r="B119" s="1"/>
      <c r="C119" s="1"/>
      <c r="D119" s="19"/>
      <c r="E119" s="19"/>
      <c r="F119" s="19"/>
      <c r="G119" s="19"/>
      <c r="H119" s="19"/>
      <c r="I119" s="1"/>
      <c r="J119" s="1"/>
      <c r="K119" s="1"/>
      <c r="L119" s="1"/>
      <c r="M119" s="1"/>
      <c r="N119" s="1"/>
      <c r="O119" s="13"/>
      <c r="P119" s="13"/>
      <c r="Q119" s="13"/>
      <c r="R119" s="13"/>
      <c r="S119" s="13"/>
      <c r="T119" s="13"/>
      <c r="U119" s="13"/>
      <c r="V119" s="13"/>
    </row>
    <row r="120" spans="1:22" ht="15.75" hidden="1" customHeight="1">
      <c r="A120" s="13"/>
      <c r="B120" s="1"/>
      <c r="C120" s="1"/>
      <c r="D120" s="19"/>
      <c r="E120" s="19"/>
      <c r="F120" s="19"/>
      <c r="G120" s="19"/>
      <c r="H120" s="19"/>
      <c r="I120" s="1"/>
      <c r="J120" s="1"/>
      <c r="K120" s="1"/>
      <c r="L120" s="1"/>
      <c r="M120" s="1"/>
      <c r="N120" s="1"/>
      <c r="O120" s="13"/>
      <c r="P120" s="13"/>
      <c r="Q120" s="13"/>
      <c r="R120" s="13"/>
      <c r="S120" s="13"/>
      <c r="T120" s="13"/>
      <c r="U120" s="13"/>
      <c r="V120" s="13"/>
    </row>
    <row r="121" spans="1:22" ht="15.75" hidden="1" customHeight="1">
      <c r="A121" s="13"/>
      <c r="B121" s="1"/>
      <c r="C121" s="1"/>
      <c r="D121" s="19"/>
      <c r="E121" s="19"/>
      <c r="F121" s="19"/>
      <c r="G121" s="19"/>
      <c r="H121" s="19"/>
      <c r="I121" s="1"/>
      <c r="J121" s="1"/>
      <c r="K121" s="1"/>
      <c r="L121" s="1"/>
      <c r="M121" s="1"/>
      <c r="N121" s="1"/>
      <c r="O121" s="13"/>
      <c r="P121" s="13"/>
      <c r="Q121" s="13"/>
      <c r="R121" s="13"/>
      <c r="S121" s="13"/>
      <c r="T121" s="13"/>
      <c r="U121" s="13"/>
      <c r="V121" s="13"/>
    </row>
    <row r="122" spans="1:22" ht="15.75" hidden="1" customHeight="1">
      <c r="A122" s="13"/>
      <c r="B122" s="1"/>
      <c r="C122" s="1"/>
      <c r="D122" s="19"/>
      <c r="E122" s="19"/>
      <c r="F122" s="19"/>
      <c r="G122" s="19"/>
      <c r="H122" s="19"/>
      <c r="I122" s="1"/>
      <c r="J122" s="1"/>
      <c r="K122" s="1"/>
      <c r="L122" s="1"/>
      <c r="M122" s="1"/>
      <c r="N122" s="1"/>
      <c r="O122" s="13"/>
      <c r="P122" s="13"/>
      <c r="Q122" s="13"/>
      <c r="R122" s="13"/>
      <c r="S122" s="13"/>
      <c r="T122" s="13"/>
      <c r="U122" s="13"/>
      <c r="V122" s="13"/>
    </row>
    <row r="123" spans="1:22" ht="15.75" hidden="1" customHeight="1">
      <c r="A123" s="13"/>
      <c r="B123" s="1"/>
      <c r="C123" s="1"/>
      <c r="D123" s="19"/>
      <c r="E123" s="19"/>
      <c r="F123" s="19"/>
      <c r="G123" s="19"/>
      <c r="H123" s="19"/>
      <c r="I123" s="1"/>
      <c r="J123" s="1"/>
      <c r="K123" s="1"/>
      <c r="L123" s="1"/>
      <c r="M123" s="1"/>
      <c r="N123" s="1"/>
      <c r="O123" s="13"/>
      <c r="P123" s="13"/>
      <c r="Q123" s="13"/>
      <c r="R123" s="13"/>
      <c r="S123" s="13"/>
      <c r="T123" s="13"/>
      <c r="U123" s="13"/>
      <c r="V123" s="13"/>
    </row>
    <row r="124" spans="1:22" ht="15.75" hidden="1" customHeight="1">
      <c r="A124" s="13"/>
      <c r="B124" s="1"/>
      <c r="C124" s="1"/>
      <c r="D124" s="19"/>
      <c r="E124" s="19"/>
      <c r="F124" s="19"/>
      <c r="G124" s="19"/>
      <c r="H124" s="19"/>
      <c r="I124" s="1"/>
      <c r="J124" s="1"/>
      <c r="K124" s="1"/>
      <c r="L124" s="1"/>
      <c r="M124" s="1"/>
      <c r="N124" s="1"/>
      <c r="O124" s="13"/>
      <c r="P124" s="13"/>
      <c r="Q124" s="13"/>
      <c r="R124" s="13"/>
      <c r="S124" s="13"/>
      <c r="T124" s="13"/>
      <c r="U124" s="13"/>
      <c r="V124" s="13"/>
    </row>
    <row r="125" spans="1:22" ht="15.75" hidden="1" customHeight="1">
      <c r="A125" s="13"/>
      <c r="B125" s="1"/>
      <c r="C125" s="1"/>
      <c r="D125" s="19"/>
      <c r="E125" s="19"/>
      <c r="F125" s="19"/>
      <c r="G125" s="19"/>
      <c r="H125" s="19"/>
      <c r="I125" s="1"/>
      <c r="J125" s="1"/>
      <c r="K125" s="1"/>
      <c r="L125" s="1"/>
      <c r="M125" s="1"/>
      <c r="N125" s="1"/>
      <c r="O125" s="13"/>
      <c r="P125" s="13"/>
      <c r="Q125" s="13"/>
      <c r="R125" s="13"/>
      <c r="S125" s="13"/>
      <c r="T125" s="13"/>
      <c r="U125" s="13"/>
      <c r="V125" s="13"/>
    </row>
    <row r="126" spans="1:22" ht="15.75" hidden="1" customHeight="1">
      <c r="A126" s="13"/>
      <c r="B126" s="1"/>
      <c r="C126" s="1"/>
      <c r="D126" s="19"/>
      <c r="E126" s="19"/>
      <c r="F126" s="19"/>
      <c r="G126" s="19"/>
      <c r="H126" s="19"/>
      <c r="I126" s="1"/>
      <c r="J126" s="1"/>
      <c r="K126" s="1"/>
      <c r="L126" s="1"/>
      <c r="M126" s="1"/>
      <c r="N126" s="1"/>
      <c r="O126" s="13"/>
      <c r="P126" s="13"/>
      <c r="Q126" s="13"/>
      <c r="R126" s="13"/>
      <c r="S126" s="13"/>
      <c r="T126" s="13"/>
      <c r="U126" s="13"/>
      <c r="V126" s="13"/>
    </row>
    <row r="127" spans="1:22" ht="15.75" hidden="1" customHeight="1">
      <c r="A127" s="13"/>
      <c r="B127" s="1"/>
      <c r="C127" s="1"/>
      <c r="D127" s="19"/>
      <c r="E127" s="19"/>
      <c r="F127" s="19"/>
      <c r="G127" s="19"/>
      <c r="H127" s="19"/>
      <c r="I127" s="1"/>
      <c r="J127" s="1"/>
      <c r="K127" s="1"/>
      <c r="L127" s="1"/>
      <c r="M127" s="1"/>
      <c r="N127" s="1"/>
      <c r="O127" s="13"/>
      <c r="P127" s="13"/>
      <c r="Q127" s="13"/>
      <c r="R127" s="13"/>
      <c r="S127" s="13"/>
      <c r="T127" s="13"/>
      <c r="U127" s="13"/>
      <c r="V127" s="13"/>
    </row>
    <row r="128" spans="1:22" ht="15.75" hidden="1" customHeight="1">
      <c r="A128" s="13"/>
      <c r="B128" s="1"/>
      <c r="C128" s="1"/>
      <c r="D128" s="19"/>
      <c r="E128" s="19"/>
      <c r="F128" s="19"/>
      <c r="G128" s="19"/>
      <c r="H128" s="19"/>
      <c r="I128" s="1"/>
      <c r="J128" s="1"/>
      <c r="K128" s="1"/>
      <c r="L128" s="1"/>
      <c r="M128" s="1"/>
      <c r="N128" s="1"/>
      <c r="O128" s="13"/>
      <c r="P128" s="13"/>
      <c r="Q128" s="13"/>
      <c r="R128" s="13"/>
      <c r="S128" s="13"/>
      <c r="T128" s="13"/>
      <c r="U128" s="13"/>
      <c r="V128" s="13"/>
    </row>
    <row r="129" spans="1:22" ht="15.75" hidden="1" customHeight="1">
      <c r="A129" s="13"/>
      <c r="B129" s="1"/>
      <c r="C129" s="1"/>
      <c r="D129" s="19"/>
      <c r="E129" s="19"/>
      <c r="F129" s="19"/>
      <c r="G129" s="19"/>
      <c r="H129" s="19"/>
      <c r="I129" s="1"/>
      <c r="J129" s="1"/>
      <c r="K129" s="1"/>
      <c r="L129" s="1"/>
      <c r="M129" s="1"/>
      <c r="N129" s="1"/>
      <c r="O129" s="13"/>
      <c r="P129" s="13"/>
      <c r="Q129" s="13"/>
      <c r="R129" s="13"/>
      <c r="S129" s="13"/>
      <c r="T129" s="13"/>
      <c r="U129" s="13"/>
      <c r="V129" s="13"/>
    </row>
    <row r="130" spans="1:22" ht="15.75" hidden="1" customHeight="1">
      <c r="A130" s="13"/>
      <c r="B130" s="1"/>
      <c r="C130" s="1"/>
      <c r="D130" s="19"/>
      <c r="E130" s="19"/>
      <c r="F130" s="19"/>
      <c r="G130" s="19"/>
      <c r="H130" s="19"/>
      <c r="I130" s="1"/>
      <c r="J130" s="1"/>
      <c r="K130" s="1"/>
      <c r="L130" s="1"/>
      <c r="M130" s="1"/>
      <c r="N130" s="1"/>
      <c r="O130" s="13"/>
      <c r="P130" s="13"/>
      <c r="Q130" s="13"/>
      <c r="R130" s="13"/>
      <c r="S130" s="13"/>
      <c r="T130" s="13"/>
      <c r="U130" s="13"/>
      <c r="V130" s="13"/>
    </row>
    <row r="131" spans="1:22" ht="15.75" hidden="1" customHeight="1">
      <c r="A131" s="13"/>
      <c r="B131" s="1"/>
      <c r="C131" s="1"/>
      <c r="D131" s="19"/>
      <c r="E131" s="19"/>
      <c r="F131" s="19"/>
      <c r="G131" s="19"/>
      <c r="H131" s="19"/>
      <c r="I131" s="1"/>
      <c r="J131" s="1"/>
      <c r="K131" s="1"/>
      <c r="L131" s="1"/>
      <c r="M131" s="1"/>
      <c r="N131" s="1"/>
      <c r="O131" s="13"/>
      <c r="P131" s="13"/>
      <c r="Q131" s="13"/>
      <c r="R131" s="13"/>
      <c r="S131" s="13"/>
      <c r="T131" s="13"/>
      <c r="U131" s="13"/>
      <c r="V131" s="13"/>
    </row>
    <row r="132" spans="1:22" ht="15.75" hidden="1" customHeight="1">
      <c r="A132" s="13"/>
      <c r="B132" s="1"/>
      <c r="C132" s="1"/>
      <c r="D132" s="19"/>
      <c r="E132" s="19"/>
      <c r="F132" s="19"/>
      <c r="G132" s="19"/>
      <c r="H132" s="19"/>
      <c r="I132" s="1"/>
      <c r="J132" s="1"/>
      <c r="K132" s="1"/>
      <c r="L132" s="1"/>
      <c r="M132" s="1"/>
      <c r="N132" s="1"/>
      <c r="O132" s="13"/>
      <c r="P132" s="13"/>
      <c r="Q132" s="13"/>
      <c r="R132" s="13"/>
      <c r="S132" s="13"/>
      <c r="T132" s="13"/>
      <c r="U132" s="13"/>
      <c r="V132" s="13"/>
    </row>
    <row r="133" spans="1:22" ht="15.75" hidden="1" customHeight="1">
      <c r="A133" s="13"/>
      <c r="B133" s="1"/>
      <c r="C133" s="1"/>
      <c r="D133" s="19"/>
      <c r="E133" s="19"/>
      <c r="F133" s="19"/>
      <c r="G133" s="19"/>
      <c r="H133" s="19"/>
      <c r="I133" s="1"/>
      <c r="J133" s="1"/>
      <c r="K133" s="1"/>
      <c r="L133" s="1"/>
      <c r="M133" s="1"/>
      <c r="N133" s="1"/>
      <c r="O133" s="13"/>
      <c r="P133" s="13"/>
      <c r="Q133" s="13"/>
      <c r="R133" s="13"/>
      <c r="S133" s="13"/>
      <c r="T133" s="13"/>
      <c r="U133" s="13"/>
      <c r="V133" s="13"/>
    </row>
    <row r="134" spans="1:22" ht="15.75" hidden="1" customHeight="1">
      <c r="A134" s="13"/>
      <c r="B134" s="1"/>
      <c r="C134" s="1"/>
      <c r="D134" s="19"/>
      <c r="E134" s="19"/>
      <c r="F134" s="19"/>
      <c r="G134" s="19"/>
      <c r="H134" s="19"/>
      <c r="I134" s="1"/>
      <c r="J134" s="1"/>
      <c r="K134" s="1"/>
      <c r="L134" s="1"/>
      <c r="M134" s="1"/>
      <c r="N134" s="1"/>
      <c r="O134" s="13"/>
      <c r="P134" s="13"/>
      <c r="Q134" s="13"/>
      <c r="R134" s="13"/>
      <c r="S134" s="13"/>
      <c r="T134" s="13"/>
      <c r="U134" s="13"/>
      <c r="V134" s="13"/>
    </row>
    <row r="135" spans="1:22" ht="15.75" hidden="1" customHeight="1">
      <c r="A135" s="13"/>
      <c r="B135" s="1"/>
      <c r="C135" s="1"/>
      <c r="D135" s="19"/>
      <c r="E135" s="19"/>
      <c r="F135" s="19"/>
      <c r="G135" s="19"/>
      <c r="H135" s="19"/>
      <c r="I135" s="1"/>
      <c r="J135" s="1"/>
      <c r="K135" s="1"/>
      <c r="L135" s="1"/>
      <c r="M135" s="1"/>
      <c r="N135" s="1"/>
      <c r="O135" s="13"/>
      <c r="P135" s="13"/>
      <c r="Q135" s="13"/>
      <c r="R135" s="13"/>
      <c r="S135" s="13"/>
      <c r="T135" s="13"/>
      <c r="U135" s="13"/>
      <c r="V135" s="13"/>
    </row>
    <row r="136" spans="1:22" ht="15.75" hidden="1" customHeight="1">
      <c r="A136" s="13"/>
      <c r="B136" s="1"/>
      <c r="C136" s="1"/>
      <c r="D136" s="19"/>
      <c r="E136" s="19"/>
      <c r="F136" s="19"/>
      <c r="G136" s="19"/>
      <c r="H136" s="19"/>
      <c r="I136" s="1"/>
      <c r="J136" s="1"/>
      <c r="K136" s="1"/>
      <c r="L136" s="1"/>
      <c r="M136" s="1"/>
      <c r="N136" s="1"/>
      <c r="O136" s="13"/>
      <c r="P136" s="13"/>
      <c r="Q136" s="13"/>
      <c r="R136" s="13"/>
      <c r="S136" s="13"/>
      <c r="T136" s="13"/>
      <c r="U136" s="13"/>
      <c r="V136" s="13"/>
    </row>
    <row r="137" spans="1:22" ht="15.75" hidden="1" customHeight="1">
      <c r="A137" s="13"/>
      <c r="B137" s="1"/>
      <c r="C137" s="1"/>
      <c r="D137" s="19"/>
      <c r="E137" s="19"/>
      <c r="F137" s="19"/>
      <c r="G137" s="19"/>
      <c r="H137" s="19"/>
      <c r="I137" s="1"/>
      <c r="J137" s="1"/>
      <c r="K137" s="1"/>
      <c r="L137" s="1"/>
      <c r="M137" s="1"/>
      <c r="N137" s="1"/>
      <c r="O137" s="13"/>
      <c r="P137" s="13"/>
      <c r="Q137" s="13"/>
      <c r="R137" s="13"/>
      <c r="S137" s="13"/>
      <c r="T137" s="13"/>
      <c r="U137" s="13"/>
      <c r="V137" s="13"/>
    </row>
    <row r="138" spans="1:22" ht="15.75" hidden="1" customHeight="1">
      <c r="A138" s="13"/>
      <c r="B138" s="1"/>
      <c r="C138" s="1"/>
      <c r="D138" s="19"/>
      <c r="E138" s="19"/>
      <c r="F138" s="19"/>
      <c r="G138" s="19"/>
      <c r="H138" s="19"/>
      <c r="I138" s="1"/>
      <c r="J138" s="1"/>
      <c r="K138" s="1"/>
      <c r="L138" s="1"/>
      <c r="M138" s="1"/>
      <c r="N138" s="1"/>
      <c r="O138" s="13"/>
      <c r="P138" s="13"/>
      <c r="Q138" s="13"/>
      <c r="R138" s="13"/>
      <c r="S138" s="13"/>
      <c r="T138" s="13"/>
      <c r="U138" s="13"/>
      <c r="V138" s="13"/>
    </row>
    <row r="139" spans="1:22" ht="15.75" hidden="1" customHeight="1">
      <c r="A139" s="13"/>
      <c r="B139" s="1"/>
      <c r="C139" s="1"/>
      <c r="D139" s="19"/>
      <c r="E139" s="19"/>
      <c r="F139" s="19"/>
      <c r="G139" s="19"/>
      <c r="H139" s="19"/>
      <c r="I139" s="1"/>
      <c r="J139" s="1"/>
      <c r="K139" s="1"/>
      <c r="L139" s="1"/>
      <c r="M139" s="1"/>
      <c r="N139" s="1"/>
      <c r="O139" s="13"/>
      <c r="P139" s="13"/>
      <c r="Q139" s="13"/>
      <c r="R139" s="13"/>
      <c r="S139" s="13"/>
      <c r="T139" s="13"/>
      <c r="U139" s="13"/>
      <c r="V139" s="13"/>
    </row>
    <row r="140" spans="1:22" ht="15.75" hidden="1" customHeight="1">
      <c r="A140" s="13"/>
      <c r="B140" s="1"/>
      <c r="C140" s="1"/>
      <c r="D140" s="19"/>
      <c r="E140" s="19"/>
      <c r="F140" s="19"/>
      <c r="G140" s="19"/>
      <c r="H140" s="19"/>
      <c r="I140" s="1"/>
      <c r="J140" s="1"/>
      <c r="K140" s="1"/>
      <c r="L140" s="1"/>
      <c r="M140" s="1"/>
      <c r="N140" s="1"/>
      <c r="O140" s="13"/>
      <c r="P140" s="13"/>
      <c r="Q140" s="13"/>
      <c r="R140" s="13"/>
      <c r="S140" s="13"/>
      <c r="T140" s="13"/>
      <c r="U140" s="13"/>
      <c r="V140" s="13"/>
    </row>
    <row r="141" spans="1:22" ht="15.75" hidden="1" customHeight="1">
      <c r="A141" s="13"/>
      <c r="B141" s="1"/>
      <c r="C141" s="1"/>
      <c r="D141" s="19"/>
      <c r="E141" s="19"/>
      <c r="F141" s="19"/>
      <c r="G141" s="19"/>
      <c r="H141" s="19"/>
      <c r="I141" s="1"/>
      <c r="J141" s="1"/>
      <c r="K141" s="1"/>
      <c r="L141" s="1"/>
      <c r="M141" s="1"/>
      <c r="N141" s="1"/>
      <c r="O141" s="13"/>
      <c r="P141" s="13"/>
      <c r="Q141" s="13"/>
      <c r="R141" s="13"/>
      <c r="S141" s="13"/>
      <c r="T141" s="13"/>
      <c r="U141" s="13"/>
      <c r="V141" s="13"/>
    </row>
    <row r="142" spans="1:22" ht="15.75" hidden="1" customHeight="1">
      <c r="A142" s="13"/>
      <c r="B142" s="1"/>
      <c r="C142" s="1"/>
      <c r="D142" s="19"/>
      <c r="E142" s="19"/>
      <c r="F142" s="19"/>
      <c r="G142" s="19"/>
      <c r="H142" s="19"/>
      <c r="I142" s="1"/>
      <c r="J142" s="1"/>
      <c r="K142" s="1"/>
      <c r="L142" s="1"/>
      <c r="M142" s="1"/>
      <c r="N142" s="1"/>
      <c r="O142" s="13"/>
      <c r="P142" s="13"/>
      <c r="Q142" s="13"/>
      <c r="R142" s="13"/>
      <c r="S142" s="13"/>
      <c r="T142" s="13"/>
      <c r="U142" s="13"/>
      <c r="V142" s="13"/>
    </row>
    <row r="143" spans="1:22" ht="15.75" hidden="1" customHeight="1">
      <c r="A143" s="13"/>
      <c r="B143" s="1"/>
      <c r="C143" s="1"/>
      <c r="D143" s="19"/>
      <c r="E143" s="19"/>
      <c r="F143" s="19"/>
      <c r="G143" s="19"/>
      <c r="H143" s="19"/>
      <c r="I143" s="1"/>
      <c r="J143" s="1"/>
      <c r="K143" s="1"/>
      <c r="L143" s="1"/>
      <c r="M143" s="1"/>
      <c r="N143" s="1"/>
      <c r="O143" s="13"/>
      <c r="P143" s="13"/>
      <c r="Q143" s="13"/>
      <c r="R143" s="13"/>
      <c r="S143" s="13"/>
      <c r="T143" s="13"/>
      <c r="U143" s="13"/>
      <c r="V143" s="13"/>
    </row>
    <row r="144" spans="1:22" ht="15.75" hidden="1" customHeight="1">
      <c r="A144" s="13"/>
      <c r="B144" s="1"/>
      <c r="C144" s="1"/>
      <c r="D144" s="19"/>
      <c r="E144" s="19"/>
      <c r="F144" s="19"/>
      <c r="G144" s="19"/>
      <c r="H144" s="19"/>
      <c r="I144" s="1"/>
      <c r="J144" s="1"/>
      <c r="K144" s="1"/>
      <c r="L144" s="1"/>
      <c r="M144" s="1"/>
      <c r="N144" s="1"/>
      <c r="O144" s="13"/>
      <c r="P144" s="13"/>
      <c r="Q144" s="13"/>
      <c r="R144" s="13"/>
      <c r="S144" s="13"/>
      <c r="T144" s="13"/>
      <c r="U144" s="13"/>
      <c r="V144" s="13"/>
    </row>
    <row r="145" spans="1:22" ht="15.75" hidden="1" customHeight="1">
      <c r="A145" s="13"/>
      <c r="B145" s="1"/>
      <c r="C145" s="1"/>
      <c r="D145" s="19"/>
      <c r="E145" s="19"/>
      <c r="F145" s="19"/>
      <c r="G145" s="19"/>
      <c r="H145" s="19"/>
      <c r="I145" s="1"/>
      <c r="J145" s="1"/>
      <c r="K145" s="1"/>
      <c r="L145" s="1"/>
      <c r="M145" s="1"/>
      <c r="N145" s="1"/>
      <c r="O145" s="13"/>
      <c r="P145" s="13"/>
      <c r="Q145" s="13"/>
      <c r="R145" s="13"/>
      <c r="S145" s="13"/>
      <c r="T145" s="13"/>
      <c r="U145" s="13"/>
      <c r="V145" s="13"/>
    </row>
    <row r="146" spans="1:22" ht="15.75" hidden="1" customHeight="1">
      <c r="A146" s="13"/>
      <c r="B146" s="1"/>
      <c r="C146" s="1"/>
      <c r="D146" s="19"/>
      <c r="E146" s="19"/>
      <c r="F146" s="19"/>
      <c r="G146" s="19"/>
      <c r="H146" s="19"/>
      <c r="I146" s="1"/>
      <c r="J146" s="1"/>
      <c r="K146" s="1"/>
      <c r="L146" s="1"/>
      <c r="M146" s="1"/>
      <c r="N146" s="1"/>
      <c r="O146" s="13"/>
      <c r="P146" s="13"/>
      <c r="Q146" s="13"/>
      <c r="R146" s="13"/>
      <c r="S146" s="13"/>
      <c r="T146" s="13"/>
      <c r="U146" s="13"/>
      <c r="V146" s="13"/>
    </row>
    <row r="147" spans="1:22" ht="15.75" hidden="1" customHeight="1">
      <c r="A147" s="13"/>
      <c r="B147" s="1"/>
      <c r="C147" s="1"/>
      <c r="D147" s="19"/>
      <c r="E147" s="19"/>
      <c r="F147" s="19"/>
      <c r="G147" s="19"/>
      <c r="H147" s="19"/>
      <c r="I147" s="1"/>
      <c r="J147" s="1"/>
      <c r="K147" s="1"/>
      <c r="L147" s="1"/>
      <c r="M147" s="1"/>
      <c r="N147" s="1"/>
      <c r="O147" s="13"/>
      <c r="P147" s="13"/>
      <c r="Q147" s="13"/>
      <c r="R147" s="13"/>
      <c r="S147" s="13"/>
      <c r="T147" s="13"/>
      <c r="U147" s="13"/>
      <c r="V147" s="13"/>
    </row>
    <row r="148" spans="1:22" ht="15.75" hidden="1" customHeight="1">
      <c r="A148" s="13"/>
      <c r="B148" s="1"/>
      <c r="C148" s="1"/>
      <c r="D148" s="19"/>
      <c r="E148" s="19"/>
      <c r="F148" s="19"/>
      <c r="G148" s="19"/>
      <c r="H148" s="19"/>
      <c r="I148" s="1"/>
      <c r="J148" s="1"/>
      <c r="K148" s="1"/>
      <c r="L148" s="1"/>
      <c r="M148" s="1"/>
      <c r="N148" s="1"/>
      <c r="O148" s="13"/>
      <c r="P148" s="13"/>
      <c r="Q148" s="13"/>
      <c r="R148" s="13"/>
      <c r="S148" s="13"/>
      <c r="T148" s="13"/>
      <c r="U148" s="13"/>
      <c r="V148" s="13"/>
    </row>
    <row r="149" spans="1:22" ht="15.75" hidden="1" customHeight="1">
      <c r="A149" s="13"/>
      <c r="B149" s="1"/>
      <c r="C149" s="1"/>
      <c r="D149" s="19"/>
      <c r="E149" s="19"/>
      <c r="F149" s="19"/>
      <c r="G149" s="19"/>
      <c r="H149" s="19"/>
      <c r="I149" s="1"/>
      <c r="J149" s="1"/>
      <c r="K149" s="1"/>
      <c r="L149" s="1"/>
      <c r="M149" s="1"/>
      <c r="N149" s="1"/>
      <c r="O149" s="13"/>
      <c r="P149" s="13"/>
      <c r="Q149" s="13"/>
      <c r="R149" s="13"/>
      <c r="S149" s="13"/>
      <c r="T149" s="13"/>
      <c r="U149" s="13"/>
      <c r="V149" s="13"/>
    </row>
    <row r="150" spans="1:22" ht="15.75" hidden="1" customHeight="1">
      <c r="A150" s="13"/>
      <c r="B150" s="1"/>
      <c r="C150" s="1"/>
      <c r="D150" s="19"/>
      <c r="E150" s="19"/>
      <c r="F150" s="19"/>
      <c r="G150" s="19"/>
      <c r="H150" s="19"/>
      <c r="I150" s="1"/>
      <c r="J150" s="1"/>
      <c r="K150" s="1"/>
      <c r="L150" s="1"/>
      <c r="M150" s="1"/>
      <c r="N150" s="1"/>
      <c r="O150" s="13"/>
      <c r="P150" s="13"/>
      <c r="Q150" s="13"/>
      <c r="R150" s="13"/>
      <c r="S150" s="13"/>
      <c r="T150" s="13"/>
      <c r="U150" s="13"/>
      <c r="V150" s="13"/>
    </row>
    <row r="151" spans="1:22" ht="15.75" hidden="1" customHeight="1">
      <c r="A151" s="13"/>
      <c r="B151" s="1"/>
      <c r="C151" s="1"/>
      <c r="D151" s="19"/>
      <c r="E151" s="19"/>
      <c r="F151" s="19"/>
      <c r="G151" s="19"/>
      <c r="H151" s="19"/>
      <c r="I151" s="1"/>
      <c r="J151" s="1"/>
      <c r="K151" s="1"/>
      <c r="L151" s="1"/>
      <c r="M151" s="1"/>
      <c r="N151" s="1"/>
      <c r="O151" s="13"/>
      <c r="P151" s="13"/>
      <c r="Q151" s="13"/>
      <c r="R151" s="13"/>
      <c r="S151" s="13"/>
      <c r="T151" s="13"/>
      <c r="U151" s="13"/>
      <c r="V151" s="13"/>
    </row>
    <row r="152" spans="1:22" ht="15.75" hidden="1" customHeight="1">
      <c r="A152" s="13"/>
      <c r="B152" s="1"/>
      <c r="C152" s="1"/>
      <c r="D152" s="19"/>
      <c r="E152" s="19"/>
      <c r="F152" s="19"/>
      <c r="G152" s="19"/>
      <c r="H152" s="19"/>
      <c r="I152" s="1"/>
      <c r="J152" s="1"/>
      <c r="K152" s="1"/>
      <c r="L152" s="1"/>
      <c r="M152" s="1"/>
      <c r="N152" s="1"/>
      <c r="O152" s="13"/>
      <c r="P152" s="13"/>
      <c r="Q152" s="13"/>
      <c r="R152" s="13"/>
      <c r="S152" s="13"/>
      <c r="T152" s="13"/>
      <c r="U152" s="13"/>
      <c r="V152" s="13"/>
    </row>
    <row r="153" spans="1:22" ht="15.75" hidden="1" customHeight="1">
      <c r="A153" s="13"/>
      <c r="B153" s="1"/>
      <c r="C153" s="1"/>
      <c r="D153" s="19"/>
      <c r="E153" s="19"/>
      <c r="F153" s="19"/>
      <c r="G153" s="19"/>
      <c r="H153" s="19"/>
      <c r="I153" s="1"/>
      <c r="J153" s="1"/>
      <c r="K153" s="1"/>
      <c r="L153" s="1"/>
      <c r="M153" s="1"/>
      <c r="N153" s="1"/>
      <c r="O153" s="13"/>
      <c r="P153" s="13"/>
      <c r="Q153" s="13"/>
      <c r="R153" s="13"/>
      <c r="S153" s="13"/>
      <c r="T153" s="13"/>
      <c r="U153" s="13"/>
      <c r="V153" s="13"/>
    </row>
    <row r="154" spans="1:22" ht="15.75" hidden="1" customHeight="1">
      <c r="A154" s="13"/>
      <c r="B154" s="1"/>
      <c r="C154" s="1"/>
      <c r="D154" s="19"/>
      <c r="E154" s="19"/>
      <c r="F154" s="19"/>
      <c r="G154" s="19"/>
      <c r="H154" s="19"/>
      <c r="I154" s="1"/>
      <c r="J154" s="1"/>
      <c r="K154" s="1"/>
      <c r="L154" s="1"/>
      <c r="M154" s="1"/>
      <c r="N154" s="1"/>
      <c r="O154" s="13"/>
      <c r="P154" s="13"/>
      <c r="Q154" s="13"/>
      <c r="R154" s="13"/>
      <c r="S154" s="13"/>
      <c r="T154" s="13"/>
      <c r="U154" s="13"/>
      <c r="V154" s="13"/>
    </row>
    <row r="155" spans="1:22" ht="15.75" hidden="1" customHeight="1">
      <c r="A155" s="13"/>
      <c r="B155" s="1"/>
      <c r="C155" s="1"/>
      <c r="D155" s="19"/>
      <c r="E155" s="19"/>
      <c r="F155" s="19"/>
      <c r="G155" s="19"/>
      <c r="H155" s="19"/>
      <c r="I155" s="1"/>
      <c r="J155" s="1"/>
      <c r="K155" s="1"/>
      <c r="L155" s="1"/>
      <c r="M155" s="1"/>
      <c r="N155" s="1"/>
      <c r="O155" s="13"/>
      <c r="P155" s="13"/>
      <c r="Q155" s="13"/>
      <c r="R155" s="13"/>
      <c r="S155" s="13"/>
      <c r="T155" s="13"/>
      <c r="U155" s="13"/>
      <c r="V155" s="13"/>
    </row>
    <row r="156" spans="1:22" ht="15.75" hidden="1" customHeight="1">
      <c r="A156" s="13"/>
      <c r="B156" s="1"/>
      <c r="C156" s="1"/>
      <c r="D156" s="19"/>
      <c r="E156" s="19"/>
      <c r="F156" s="19"/>
      <c r="G156" s="19"/>
      <c r="H156" s="19"/>
      <c r="I156" s="1"/>
      <c r="J156" s="1"/>
      <c r="K156" s="1"/>
      <c r="L156" s="1"/>
      <c r="M156" s="1"/>
      <c r="N156" s="1"/>
      <c r="O156" s="13"/>
      <c r="P156" s="13"/>
      <c r="Q156" s="13"/>
      <c r="R156" s="13"/>
      <c r="S156" s="13"/>
      <c r="T156" s="13"/>
      <c r="U156" s="13"/>
      <c r="V156" s="13"/>
    </row>
    <row r="157" spans="1:22" ht="15.75" hidden="1" customHeight="1">
      <c r="A157" s="13"/>
      <c r="B157" s="1"/>
      <c r="C157" s="1"/>
      <c r="D157" s="19"/>
      <c r="E157" s="19"/>
      <c r="F157" s="19"/>
      <c r="G157" s="19"/>
      <c r="H157" s="19"/>
      <c r="I157" s="1"/>
      <c r="J157" s="1"/>
      <c r="K157" s="1"/>
      <c r="L157" s="1"/>
      <c r="M157" s="1"/>
      <c r="N157" s="1"/>
      <c r="O157" s="13"/>
      <c r="P157" s="13"/>
      <c r="Q157" s="13"/>
      <c r="R157" s="13"/>
      <c r="S157" s="13"/>
      <c r="T157" s="13"/>
      <c r="U157" s="13"/>
      <c r="V157" s="13"/>
    </row>
    <row r="158" spans="1:22" ht="15.75" hidden="1" customHeight="1">
      <c r="A158" s="13"/>
      <c r="B158" s="1"/>
      <c r="C158" s="1"/>
      <c r="D158" s="19"/>
      <c r="E158" s="19"/>
      <c r="F158" s="19"/>
      <c r="G158" s="19"/>
      <c r="H158" s="19"/>
      <c r="I158" s="1"/>
      <c r="J158" s="1"/>
      <c r="K158" s="1"/>
      <c r="L158" s="1"/>
      <c r="M158" s="1"/>
      <c r="N158" s="1"/>
      <c r="O158" s="13"/>
      <c r="P158" s="13"/>
      <c r="Q158" s="13"/>
      <c r="R158" s="13"/>
      <c r="S158" s="13"/>
      <c r="T158" s="13"/>
      <c r="U158" s="13"/>
      <c r="V158" s="13"/>
    </row>
    <row r="159" spans="1:22" ht="15.75" hidden="1" customHeight="1">
      <c r="A159" s="13"/>
      <c r="B159" s="1"/>
      <c r="C159" s="1"/>
      <c r="D159" s="19"/>
      <c r="E159" s="19"/>
      <c r="F159" s="19"/>
      <c r="G159" s="19"/>
      <c r="H159" s="19"/>
      <c r="I159" s="1"/>
      <c r="J159" s="1"/>
      <c r="K159" s="1"/>
      <c r="L159" s="1"/>
      <c r="M159" s="1"/>
      <c r="N159" s="1"/>
      <c r="O159" s="13"/>
      <c r="P159" s="13"/>
      <c r="Q159" s="13"/>
      <c r="R159" s="13"/>
      <c r="S159" s="13"/>
      <c r="T159" s="13"/>
      <c r="U159" s="13"/>
      <c r="V159" s="13"/>
    </row>
    <row r="160" spans="1:22" ht="15.75" hidden="1" customHeight="1">
      <c r="A160" s="13"/>
      <c r="B160" s="1"/>
      <c r="C160" s="1"/>
      <c r="D160" s="19"/>
      <c r="E160" s="19"/>
      <c r="F160" s="19"/>
      <c r="G160" s="19"/>
      <c r="H160" s="19"/>
      <c r="I160" s="1"/>
      <c r="J160" s="1"/>
      <c r="K160" s="1"/>
      <c r="L160" s="1"/>
      <c r="M160" s="1"/>
      <c r="N160" s="1"/>
      <c r="O160" s="13"/>
      <c r="P160" s="13"/>
      <c r="Q160" s="13"/>
      <c r="R160" s="13"/>
      <c r="S160" s="13"/>
      <c r="T160" s="13"/>
      <c r="U160" s="13"/>
      <c r="V160" s="13"/>
    </row>
    <row r="161" spans="1:22" ht="15.75" hidden="1" customHeight="1">
      <c r="A161" s="13"/>
      <c r="B161" s="1"/>
      <c r="C161" s="1"/>
      <c r="D161" s="19"/>
      <c r="E161" s="19"/>
      <c r="F161" s="19"/>
      <c r="G161" s="19"/>
      <c r="H161" s="19"/>
      <c r="I161" s="1"/>
      <c r="J161" s="1"/>
      <c r="K161" s="1"/>
      <c r="L161" s="1"/>
      <c r="M161" s="1"/>
      <c r="N161" s="1"/>
      <c r="O161" s="13"/>
      <c r="P161" s="13"/>
      <c r="Q161" s="13"/>
      <c r="R161" s="13"/>
      <c r="S161" s="13"/>
      <c r="T161" s="13"/>
      <c r="U161" s="13"/>
      <c r="V161" s="13"/>
    </row>
    <row r="162" spans="1:22" ht="15.75" hidden="1" customHeight="1">
      <c r="A162" s="13"/>
      <c r="B162" s="1"/>
      <c r="C162" s="1"/>
      <c r="D162" s="19"/>
      <c r="E162" s="19"/>
      <c r="F162" s="19"/>
      <c r="G162" s="19"/>
      <c r="H162" s="19"/>
      <c r="I162" s="1"/>
      <c r="J162" s="1"/>
      <c r="K162" s="1"/>
      <c r="L162" s="1"/>
      <c r="M162" s="1"/>
      <c r="N162" s="1"/>
      <c r="O162" s="13"/>
      <c r="P162" s="13"/>
      <c r="Q162" s="13"/>
      <c r="R162" s="13"/>
      <c r="S162" s="13"/>
      <c r="T162" s="13"/>
      <c r="U162" s="13"/>
      <c r="V162" s="13"/>
    </row>
    <row r="163" spans="1:22" ht="15.75" hidden="1" customHeight="1">
      <c r="A163" s="13"/>
      <c r="B163" s="1"/>
      <c r="C163" s="1"/>
      <c r="D163" s="19"/>
      <c r="E163" s="19"/>
      <c r="F163" s="19"/>
      <c r="G163" s="19"/>
      <c r="H163" s="19"/>
      <c r="I163" s="1"/>
      <c r="J163" s="1"/>
      <c r="K163" s="1"/>
      <c r="L163" s="1"/>
      <c r="M163" s="1"/>
      <c r="N163" s="1"/>
      <c r="O163" s="13"/>
      <c r="P163" s="13"/>
      <c r="Q163" s="13"/>
      <c r="R163" s="13"/>
      <c r="S163" s="13"/>
      <c r="T163" s="13"/>
      <c r="U163" s="13"/>
      <c r="V163" s="13"/>
    </row>
    <row r="164" spans="1:22" ht="15.75" hidden="1" customHeight="1">
      <c r="A164" s="13"/>
      <c r="B164" s="1"/>
      <c r="C164" s="1"/>
      <c r="D164" s="19"/>
      <c r="E164" s="19"/>
      <c r="F164" s="19"/>
      <c r="G164" s="19"/>
      <c r="H164" s="19"/>
      <c r="I164" s="1"/>
      <c r="J164" s="1"/>
      <c r="K164" s="1"/>
      <c r="L164" s="1"/>
      <c r="M164" s="1"/>
      <c r="N164" s="1"/>
      <c r="O164" s="13"/>
      <c r="P164" s="13"/>
      <c r="Q164" s="13"/>
      <c r="R164" s="13"/>
      <c r="S164" s="13"/>
      <c r="T164" s="13"/>
      <c r="U164" s="13"/>
      <c r="V164" s="13"/>
    </row>
    <row r="165" spans="1:22" ht="15.75" hidden="1" customHeight="1">
      <c r="A165" s="13"/>
      <c r="B165" s="1"/>
      <c r="C165" s="1"/>
      <c r="D165" s="19"/>
      <c r="E165" s="19"/>
      <c r="F165" s="19"/>
      <c r="G165" s="19"/>
      <c r="H165" s="19"/>
      <c r="I165" s="1"/>
      <c r="J165" s="1"/>
      <c r="K165" s="1"/>
      <c r="L165" s="1"/>
      <c r="M165" s="1"/>
      <c r="N165" s="1"/>
      <c r="O165" s="13"/>
      <c r="P165" s="13"/>
      <c r="Q165" s="13"/>
      <c r="R165" s="13"/>
      <c r="S165" s="13"/>
      <c r="T165" s="13"/>
      <c r="U165" s="13"/>
      <c r="V165" s="13"/>
    </row>
    <row r="166" spans="1:22" ht="15.75" hidden="1" customHeight="1">
      <c r="A166" s="13"/>
      <c r="B166" s="1"/>
      <c r="C166" s="1"/>
      <c r="D166" s="19"/>
      <c r="E166" s="19"/>
      <c r="F166" s="19"/>
      <c r="G166" s="19"/>
      <c r="H166" s="19"/>
      <c r="I166" s="1"/>
      <c r="J166" s="1"/>
      <c r="K166" s="1"/>
      <c r="L166" s="1"/>
      <c r="M166" s="1"/>
      <c r="N166" s="1"/>
      <c r="O166" s="13"/>
      <c r="P166" s="13"/>
      <c r="Q166" s="13"/>
      <c r="R166" s="13"/>
      <c r="S166" s="13"/>
      <c r="T166" s="13"/>
      <c r="U166" s="13"/>
      <c r="V166" s="13"/>
    </row>
    <row r="167" spans="1:22" ht="15.75" hidden="1" customHeight="1">
      <c r="A167" s="13"/>
      <c r="B167" s="1"/>
      <c r="C167" s="1"/>
      <c r="D167" s="19"/>
      <c r="E167" s="19"/>
      <c r="F167" s="19"/>
      <c r="G167" s="19"/>
      <c r="H167" s="19"/>
      <c r="I167" s="1"/>
      <c r="J167" s="1"/>
      <c r="K167" s="1"/>
      <c r="L167" s="1"/>
      <c r="M167" s="1"/>
      <c r="N167" s="1"/>
      <c r="O167" s="13"/>
      <c r="P167" s="13"/>
      <c r="Q167" s="13"/>
      <c r="R167" s="13"/>
      <c r="S167" s="13"/>
      <c r="T167" s="13"/>
      <c r="U167" s="13"/>
      <c r="V167" s="13"/>
    </row>
    <row r="168" spans="1:22" ht="15.75" hidden="1" customHeight="1">
      <c r="A168" s="13"/>
      <c r="B168" s="1"/>
      <c r="C168" s="1"/>
      <c r="D168" s="19"/>
      <c r="E168" s="19"/>
      <c r="F168" s="19"/>
      <c r="G168" s="19"/>
      <c r="H168" s="19"/>
      <c r="I168" s="1"/>
      <c r="J168" s="1"/>
      <c r="K168" s="1"/>
      <c r="L168" s="1"/>
      <c r="M168" s="1"/>
      <c r="N168" s="1"/>
      <c r="O168" s="13"/>
      <c r="P168" s="13"/>
      <c r="Q168" s="13"/>
      <c r="R168" s="13"/>
      <c r="S168" s="13"/>
      <c r="T168" s="13"/>
      <c r="U168" s="13"/>
      <c r="V168" s="13"/>
    </row>
    <row r="169" spans="1:22" ht="15.75" hidden="1" customHeight="1">
      <c r="A169" s="13"/>
      <c r="B169" s="1"/>
      <c r="C169" s="1"/>
      <c r="D169" s="19"/>
      <c r="E169" s="19"/>
      <c r="F169" s="19"/>
      <c r="G169" s="19"/>
      <c r="H169" s="19"/>
      <c r="I169" s="1"/>
      <c r="J169" s="1"/>
      <c r="K169" s="1"/>
      <c r="L169" s="1"/>
      <c r="M169" s="1"/>
      <c r="N169" s="1"/>
      <c r="O169" s="13"/>
      <c r="P169" s="13"/>
      <c r="Q169" s="13"/>
      <c r="R169" s="13"/>
      <c r="S169" s="13"/>
      <c r="T169" s="13"/>
      <c r="U169" s="13"/>
      <c r="V169" s="13"/>
    </row>
    <row r="170" spans="1:22" ht="15.75" hidden="1" customHeight="1">
      <c r="A170" s="13"/>
      <c r="B170" s="1"/>
      <c r="C170" s="1"/>
      <c r="D170" s="19"/>
      <c r="E170" s="19"/>
      <c r="F170" s="19"/>
      <c r="G170" s="19"/>
      <c r="H170" s="19"/>
      <c r="I170" s="1"/>
      <c r="J170" s="1"/>
      <c r="K170" s="1"/>
      <c r="L170" s="1"/>
      <c r="M170" s="1"/>
      <c r="N170" s="1"/>
      <c r="O170" s="13"/>
      <c r="P170" s="13"/>
      <c r="Q170" s="13"/>
      <c r="R170" s="13"/>
      <c r="S170" s="13"/>
      <c r="T170" s="13"/>
      <c r="U170" s="13"/>
      <c r="V170" s="13"/>
    </row>
    <row r="171" spans="1:22" ht="15.75" hidden="1" customHeight="1">
      <c r="A171" s="13"/>
      <c r="B171" s="1"/>
      <c r="C171" s="1"/>
      <c r="D171" s="19"/>
      <c r="E171" s="19"/>
      <c r="F171" s="19"/>
      <c r="G171" s="19"/>
      <c r="H171" s="19"/>
      <c r="I171" s="1"/>
      <c r="J171" s="1"/>
      <c r="K171" s="1"/>
      <c r="L171" s="1"/>
      <c r="M171" s="1"/>
      <c r="N171" s="1"/>
      <c r="O171" s="13"/>
      <c r="P171" s="13"/>
      <c r="Q171" s="13"/>
      <c r="R171" s="13"/>
      <c r="S171" s="13"/>
      <c r="T171" s="13"/>
      <c r="U171" s="13"/>
      <c r="V171" s="13"/>
    </row>
    <row r="172" spans="1:22" ht="15.75" hidden="1" customHeight="1">
      <c r="A172" s="13"/>
      <c r="B172" s="1"/>
      <c r="C172" s="1"/>
      <c r="D172" s="19"/>
      <c r="E172" s="19"/>
      <c r="F172" s="19"/>
      <c r="G172" s="19"/>
      <c r="H172" s="19"/>
      <c r="I172" s="1"/>
      <c r="J172" s="1"/>
      <c r="K172" s="1"/>
      <c r="L172" s="1"/>
      <c r="M172" s="1"/>
      <c r="N172" s="1"/>
      <c r="O172" s="13"/>
      <c r="P172" s="13"/>
      <c r="Q172" s="13"/>
      <c r="R172" s="13"/>
      <c r="S172" s="13"/>
      <c r="T172" s="13"/>
      <c r="U172" s="13"/>
      <c r="V172" s="13"/>
    </row>
    <row r="173" spans="1:22" ht="15.75" hidden="1" customHeight="1">
      <c r="A173" s="13"/>
      <c r="B173" s="1"/>
      <c r="C173" s="1"/>
      <c r="D173" s="19"/>
      <c r="E173" s="19"/>
      <c r="F173" s="19"/>
      <c r="G173" s="19"/>
      <c r="H173" s="19"/>
      <c r="I173" s="1"/>
      <c r="J173" s="1"/>
      <c r="K173" s="1"/>
      <c r="L173" s="1"/>
      <c r="M173" s="1"/>
      <c r="N173" s="1"/>
      <c r="O173" s="13"/>
      <c r="P173" s="13"/>
      <c r="Q173" s="13"/>
      <c r="R173" s="13"/>
      <c r="S173" s="13"/>
      <c r="T173" s="13"/>
      <c r="U173" s="13"/>
      <c r="V173" s="13"/>
    </row>
    <row r="174" spans="1:22" ht="15.75" hidden="1" customHeight="1">
      <c r="A174" s="13"/>
      <c r="B174" s="1"/>
      <c r="C174" s="1"/>
      <c r="D174" s="19"/>
      <c r="E174" s="19"/>
      <c r="F174" s="19"/>
      <c r="G174" s="19"/>
      <c r="H174" s="19"/>
      <c r="I174" s="1"/>
      <c r="J174" s="1"/>
      <c r="K174" s="1"/>
      <c r="L174" s="1"/>
      <c r="M174" s="1"/>
      <c r="N174" s="1"/>
      <c r="O174" s="13"/>
      <c r="P174" s="13"/>
      <c r="Q174" s="13"/>
      <c r="R174" s="13"/>
      <c r="S174" s="13"/>
      <c r="T174" s="13"/>
      <c r="U174" s="13"/>
      <c r="V174" s="13"/>
    </row>
    <row r="175" spans="1:22" ht="15.75" hidden="1" customHeight="1">
      <c r="A175" s="13"/>
      <c r="B175" s="1"/>
      <c r="C175" s="1"/>
      <c r="D175" s="19"/>
      <c r="E175" s="19"/>
      <c r="F175" s="19"/>
      <c r="G175" s="19"/>
      <c r="H175" s="19"/>
      <c r="I175" s="1"/>
      <c r="J175" s="1"/>
      <c r="K175" s="1"/>
      <c r="L175" s="1"/>
      <c r="M175" s="1"/>
      <c r="N175" s="1"/>
      <c r="O175" s="13"/>
      <c r="P175" s="13"/>
      <c r="Q175" s="13"/>
      <c r="R175" s="13"/>
      <c r="S175" s="13"/>
      <c r="T175" s="13"/>
      <c r="U175" s="13"/>
      <c r="V175" s="13"/>
    </row>
    <row r="176" spans="1:22" ht="15.75" hidden="1" customHeight="1">
      <c r="A176" s="13"/>
      <c r="B176" s="1"/>
      <c r="C176" s="1"/>
      <c r="D176" s="19"/>
      <c r="E176" s="19"/>
      <c r="F176" s="19"/>
      <c r="G176" s="19"/>
      <c r="H176" s="19"/>
      <c r="I176" s="1"/>
      <c r="J176" s="1"/>
      <c r="K176" s="1"/>
      <c r="L176" s="1"/>
      <c r="M176" s="1"/>
      <c r="N176" s="1"/>
      <c r="O176" s="13"/>
      <c r="P176" s="13"/>
      <c r="Q176" s="13"/>
      <c r="R176" s="13"/>
      <c r="S176" s="13"/>
      <c r="T176" s="13"/>
      <c r="U176" s="13"/>
      <c r="V176" s="13"/>
    </row>
    <row r="177" spans="1:22" ht="15.75" hidden="1" customHeight="1">
      <c r="A177" s="13"/>
      <c r="B177" s="1"/>
      <c r="C177" s="1"/>
      <c r="D177" s="19"/>
      <c r="E177" s="19"/>
      <c r="F177" s="19"/>
      <c r="G177" s="19"/>
      <c r="H177" s="19"/>
      <c r="I177" s="1"/>
      <c r="J177" s="1"/>
      <c r="K177" s="1"/>
      <c r="L177" s="1"/>
      <c r="M177" s="1"/>
      <c r="N177" s="1"/>
      <c r="O177" s="13"/>
      <c r="P177" s="13"/>
      <c r="Q177" s="13"/>
      <c r="R177" s="13"/>
      <c r="S177" s="13"/>
      <c r="T177" s="13"/>
      <c r="U177" s="13"/>
      <c r="V177" s="13"/>
    </row>
    <row r="178" spans="1:22" ht="15.75" hidden="1" customHeight="1">
      <c r="A178" s="13"/>
      <c r="B178" s="1"/>
      <c r="C178" s="1"/>
      <c r="D178" s="19"/>
      <c r="E178" s="19"/>
      <c r="F178" s="19"/>
      <c r="G178" s="19"/>
      <c r="H178" s="19"/>
      <c r="I178" s="1"/>
      <c r="J178" s="1"/>
      <c r="K178" s="1"/>
      <c r="L178" s="1"/>
      <c r="M178" s="1"/>
      <c r="N178" s="1"/>
      <c r="O178" s="13"/>
      <c r="P178" s="13"/>
      <c r="Q178" s="13"/>
      <c r="R178" s="13"/>
      <c r="S178" s="13"/>
      <c r="T178" s="13"/>
      <c r="U178" s="13"/>
      <c r="V178" s="13"/>
    </row>
    <row r="179" spans="1:22" ht="15.75" hidden="1" customHeight="1">
      <c r="A179" s="13"/>
      <c r="B179" s="1"/>
      <c r="C179" s="1"/>
      <c r="D179" s="19"/>
      <c r="E179" s="19"/>
      <c r="F179" s="19"/>
      <c r="G179" s="19"/>
      <c r="H179" s="19"/>
      <c r="I179" s="1"/>
      <c r="J179" s="1"/>
      <c r="K179" s="1"/>
      <c r="L179" s="1"/>
      <c r="M179" s="1"/>
      <c r="N179" s="1"/>
      <c r="O179" s="13"/>
      <c r="P179" s="13"/>
      <c r="Q179" s="13"/>
      <c r="R179" s="13"/>
      <c r="S179" s="13"/>
      <c r="T179" s="13"/>
      <c r="U179" s="13"/>
      <c r="V179" s="13"/>
    </row>
    <row r="180" spans="1:22" ht="15.75" hidden="1" customHeight="1">
      <c r="A180" s="13"/>
      <c r="B180" s="1"/>
      <c r="C180" s="1"/>
      <c r="D180" s="19"/>
      <c r="E180" s="19"/>
      <c r="F180" s="19"/>
      <c r="G180" s="19"/>
      <c r="H180" s="19"/>
      <c r="I180" s="1"/>
      <c r="J180" s="1"/>
      <c r="K180" s="1"/>
      <c r="L180" s="1"/>
      <c r="M180" s="1"/>
      <c r="N180" s="1"/>
      <c r="O180" s="13"/>
      <c r="P180" s="13"/>
      <c r="Q180" s="13"/>
      <c r="R180" s="13"/>
      <c r="S180" s="13"/>
      <c r="T180" s="13"/>
      <c r="U180" s="13"/>
      <c r="V180" s="13"/>
    </row>
    <row r="181" spans="1:22" ht="15.75" hidden="1" customHeight="1">
      <c r="A181" s="13"/>
      <c r="B181" s="1"/>
      <c r="C181" s="1"/>
      <c r="D181" s="19"/>
      <c r="E181" s="19"/>
      <c r="F181" s="19"/>
      <c r="G181" s="19"/>
      <c r="H181" s="19"/>
      <c r="I181" s="1"/>
      <c r="J181" s="1"/>
      <c r="K181" s="1"/>
      <c r="L181" s="1"/>
      <c r="M181" s="1"/>
      <c r="N181" s="1"/>
      <c r="O181" s="13"/>
      <c r="P181" s="13"/>
      <c r="Q181" s="13"/>
      <c r="R181" s="13"/>
      <c r="S181" s="13"/>
      <c r="T181" s="13"/>
      <c r="U181" s="13"/>
      <c r="V181" s="13"/>
    </row>
    <row r="182" spans="1:22" ht="15.75" hidden="1" customHeight="1">
      <c r="A182" s="13"/>
      <c r="B182" s="1"/>
      <c r="C182" s="1"/>
      <c r="D182" s="19"/>
      <c r="E182" s="19"/>
      <c r="F182" s="19"/>
      <c r="G182" s="19"/>
      <c r="H182" s="19"/>
      <c r="I182" s="1"/>
      <c r="J182" s="1"/>
      <c r="K182" s="1"/>
      <c r="L182" s="1"/>
      <c r="M182" s="1"/>
      <c r="N182" s="1"/>
      <c r="O182" s="13"/>
      <c r="P182" s="13"/>
      <c r="Q182" s="13"/>
      <c r="R182" s="13"/>
      <c r="S182" s="13"/>
      <c r="T182" s="13"/>
      <c r="U182" s="13"/>
      <c r="V182" s="13"/>
    </row>
    <row r="183" spans="1:22" ht="15.75" hidden="1" customHeight="1">
      <c r="A183" s="13"/>
      <c r="B183" s="1"/>
      <c r="C183" s="1"/>
      <c r="D183" s="19"/>
      <c r="E183" s="19"/>
      <c r="F183" s="19"/>
      <c r="G183" s="19"/>
      <c r="H183" s="19"/>
      <c r="I183" s="1"/>
      <c r="J183" s="1"/>
      <c r="K183" s="1"/>
      <c r="L183" s="1"/>
      <c r="M183" s="1"/>
      <c r="N183" s="1"/>
      <c r="O183" s="13"/>
      <c r="P183" s="13"/>
      <c r="Q183" s="13"/>
      <c r="R183" s="13"/>
      <c r="S183" s="13"/>
      <c r="T183" s="13"/>
      <c r="U183" s="13"/>
      <c r="V183" s="13"/>
    </row>
    <row r="184" spans="1:22" ht="15.75" hidden="1" customHeight="1">
      <c r="A184" s="13"/>
      <c r="B184" s="1"/>
      <c r="C184" s="1"/>
      <c r="D184" s="19"/>
      <c r="E184" s="19"/>
      <c r="F184" s="19"/>
      <c r="G184" s="19"/>
      <c r="H184" s="19"/>
      <c r="I184" s="1"/>
      <c r="J184" s="1"/>
      <c r="K184" s="1"/>
      <c r="L184" s="1"/>
      <c r="M184" s="1"/>
      <c r="N184" s="1"/>
      <c r="O184" s="13"/>
      <c r="P184" s="13"/>
      <c r="Q184" s="13"/>
      <c r="R184" s="13"/>
      <c r="S184" s="13"/>
      <c r="T184" s="13"/>
      <c r="U184" s="13"/>
      <c r="V184" s="13"/>
    </row>
    <row r="185" spans="1:22" ht="15.75" hidden="1" customHeight="1">
      <c r="A185" s="13"/>
      <c r="B185" s="1"/>
      <c r="C185" s="1"/>
      <c r="D185" s="19"/>
      <c r="E185" s="19"/>
      <c r="F185" s="19"/>
      <c r="G185" s="19"/>
      <c r="H185" s="19"/>
      <c r="I185" s="1"/>
      <c r="J185" s="1"/>
      <c r="K185" s="1"/>
      <c r="L185" s="1"/>
      <c r="M185" s="1"/>
      <c r="N185" s="1"/>
      <c r="O185" s="13"/>
      <c r="P185" s="13"/>
      <c r="Q185" s="13"/>
      <c r="R185" s="13"/>
      <c r="S185" s="13"/>
      <c r="T185" s="13"/>
      <c r="U185" s="13"/>
      <c r="V185" s="13"/>
    </row>
    <row r="186" spans="1:22" ht="15.75" hidden="1" customHeight="1">
      <c r="A186" s="13"/>
      <c r="B186" s="1"/>
      <c r="C186" s="1"/>
      <c r="D186" s="19"/>
      <c r="E186" s="19"/>
      <c r="F186" s="19"/>
      <c r="G186" s="19"/>
      <c r="H186" s="19"/>
      <c r="I186" s="1"/>
      <c r="J186" s="1"/>
      <c r="K186" s="1"/>
      <c r="L186" s="1"/>
      <c r="M186" s="1"/>
      <c r="N186" s="1"/>
      <c r="O186" s="13"/>
      <c r="P186" s="13"/>
      <c r="Q186" s="13"/>
      <c r="R186" s="13"/>
      <c r="S186" s="13"/>
      <c r="T186" s="13"/>
      <c r="U186" s="13"/>
      <c r="V186" s="13"/>
    </row>
    <row r="187" spans="1:22" ht="15.75" hidden="1" customHeight="1">
      <c r="A187" s="13"/>
      <c r="B187" s="1"/>
      <c r="C187" s="1"/>
      <c r="D187" s="19"/>
      <c r="E187" s="19"/>
      <c r="F187" s="19"/>
      <c r="G187" s="19"/>
      <c r="H187" s="19"/>
      <c r="I187" s="1"/>
      <c r="J187" s="1"/>
      <c r="K187" s="1"/>
      <c r="L187" s="1"/>
      <c r="M187" s="1"/>
      <c r="N187" s="1"/>
      <c r="O187" s="13"/>
      <c r="P187" s="13"/>
      <c r="Q187" s="13"/>
      <c r="R187" s="13"/>
      <c r="S187" s="13"/>
      <c r="T187" s="13"/>
      <c r="U187" s="13"/>
      <c r="V187" s="13"/>
    </row>
    <row r="188" spans="1:22" ht="15.75" hidden="1" customHeight="1">
      <c r="A188" s="13"/>
      <c r="B188" s="1"/>
      <c r="C188" s="1"/>
      <c r="D188" s="19"/>
      <c r="E188" s="19"/>
      <c r="F188" s="19"/>
      <c r="G188" s="19"/>
      <c r="H188" s="19"/>
      <c r="I188" s="1"/>
      <c r="J188" s="1"/>
      <c r="K188" s="1"/>
      <c r="L188" s="1"/>
      <c r="M188" s="1"/>
      <c r="N188" s="1"/>
      <c r="O188" s="13"/>
      <c r="P188" s="13"/>
      <c r="Q188" s="13"/>
      <c r="R188" s="13"/>
      <c r="S188" s="13"/>
      <c r="T188" s="13"/>
      <c r="U188" s="13"/>
      <c r="V188" s="13"/>
    </row>
    <row r="189" spans="1:22" ht="15.75" hidden="1" customHeight="1">
      <c r="A189" s="13"/>
      <c r="B189" s="1"/>
      <c r="C189" s="1"/>
      <c r="D189" s="19"/>
      <c r="E189" s="19"/>
      <c r="F189" s="19"/>
      <c r="G189" s="19"/>
      <c r="H189" s="19"/>
      <c r="I189" s="1"/>
      <c r="J189" s="1"/>
      <c r="K189" s="1"/>
      <c r="L189" s="1"/>
      <c r="M189" s="1"/>
      <c r="N189" s="1"/>
      <c r="O189" s="13"/>
      <c r="P189" s="13"/>
      <c r="Q189" s="13"/>
      <c r="R189" s="13"/>
      <c r="S189" s="13"/>
      <c r="T189" s="13"/>
      <c r="U189" s="13"/>
      <c r="V189" s="13"/>
    </row>
    <row r="190" spans="1:22" ht="15.75" hidden="1" customHeight="1">
      <c r="A190" s="13"/>
      <c r="B190" s="1"/>
      <c r="C190" s="1"/>
      <c r="D190" s="19"/>
      <c r="E190" s="19"/>
      <c r="F190" s="19"/>
      <c r="G190" s="19"/>
      <c r="H190" s="19"/>
      <c r="I190" s="1"/>
      <c r="J190" s="1"/>
      <c r="K190" s="1"/>
      <c r="L190" s="1"/>
      <c r="M190" s="1"/>
      <c r="N190" s="1"/>
      <c r="O190" s="13"/>
      <c r="P190" s="13"/>
      <c r="Q190" s="13"/>
      <c r="R190" s="13"/>
      <c r="S190" s="13"/>
      <c r="T190" s="13"/>
      <c r="U190" s="13"/>
      <c r="V190" s="13"/>
    </row>
    <row r="191" spans="1:22" ht="15.75" hidden="1" customHeight="1">
      <c r="A191" s="13"/>
      <c r="B191" s="1"/>
      <c r="C191" s="1"/>
      <c r="D191" s="19"/>
      <c r="E191" s="19"/>
      <c r="F191" s="19"/>
      <c r="G191" s="19"/>
      <c r="H191" s="19"/>
      <c r="I191" s="1"/>
      <c r="J191" s="1"/>
      <c r="K191" s="1"/>
      <c r="L191" s="1"/>
      <c r="M191" s="1"/>
      <c r="N191" s="1"/>
      <c r="O191" s="13"/>
      <c r="P191" s="13"/>
      <c r="Q191" s="13"/>
      <c r="R191" s="13"/>
      <c r="S191" s="13"/>
      <c r="T191" s="13"/>
      <c r="U191" s="13"/>
      <c r="V191" s="13"/>
    </row>
    <row r="192" spans="1:22" ht="15.75" hidden="1" customHeight="1">
      <c r="A192" s="13"/>
      <c r="B192" s="1"/>
      <c r="C192" s="1"/>
      <c r="D192" s="19"/>
      <c r="E192" s="19"/>
      <c r="F192" s="19"/>
      <c r="G192" s="19"/>
      <c r="H192" s="19"/>
      <c r="I192" s="1"/>
      <c r="J192" s="1"/>
      <c r="K192" s="1"/>
      <c r="L192" s="1"/>
      <c r="M192" s="1"/>
      <c r="N192" s="1"/>
      <c r="O192" s="13"/>
      <c r="P192" s="13"/>
      <c r="Q192" s="13"/>
      <c r="R192" s="13"/>
      <c r="S192" s="13"/>
      <c r="T192" s="13"/>
      <c r="U192" s="13"/>
      <c r="V192" s="13"/>
    </row>
    <row r="193" spans="1:22" ht="15.75" hidden="1" customHeight="1">
      <c r="A193" s="13"/>
      <c r="B193" s="1"/>
      <c r="C193" s="1"/>
      <c r="D193" s="19"/>
      <c r="E193" s="19"/>
      <c r="F193" s="19"/>
      <c r="G193" s="19"/>
      <c r="H193" s="19"/>
      <c r="I193" s="1"/>
      <c r="J193" s="1"/>
      <c r="K193" s="1"/>
      <c r="L193" s="1"/>
      <c r="M193" s="1"/>
      <c r="N193" s="1"/>
      <c r="O193" s="13"/>
      <c r="P193" s="13"/>
      <c r="Q193" s="13"/>
      <c r="R193" s="13"/>
      <c r="S193" s="13"/>
      <c r="T193" s="13"/>
      <c r="U193" s="13"/>
      <c r="V193" s="13"/>
    </row>
    <row r="194" spans="1:22" ht="15.75" hidden="1" customHeight="1">
      <c r="A194" s="13"/>
      <c r="B194" s="1"/>
      <c r="C194" s="1"/>
      <c r="D194" s="19"/>
      <c r="E194" s="19"/>
      <c r="F194" s="19"/>
      <c r="G194" s="19"/>
      <c r="H194" s="19"/>
      <c r="I194" s="1"/>
      <c r="J194" s="1"/>
      <c r="K194" s="1"/>
      <c r="L194" s="1"/>
      <c r="M194" s="1"/>
      <c r="N194" s="1"/>
      <c r="O194" s="13"/>
      <c r="P194" s="13"/>
      <c r="Q194" s="13"/>
      <c r="R194" s="13"/>
      <c r="S194" s="13"/>
      <c r="T194" s="13"/>
      <c r="U194" s="13"/>
      <c r="V194" s="13"/>
    </row>
    <row r="195" spans="1:22" ht="15.75" hidden="1" customHeight="1">
      <c r="A195" s="13"/>
      <c r="B195" s="1"/>
      <c r="C195" s="1"/>
      <c r="D195" s="19"/>
      <c r="E195" s="19"/>
      <c r="F195" s="19"/>
      <c r="G195" s="19"/>
      <c r="H195" s="19"/>
      <c r="I195" s="1"/>
      <c r="J195" s="1"/>
      <c r="K195" s="1"/>
      <c r="L195" s="1"/>
      <c r="M195" s="1"/>
      <c r="N195" s="1"/>
      <c r="O195" s="13"/>
      <c r="P195" s="13"/>
      <c r="Q195" s="13"/>
      <c r="R195" s="13"/>
      <c r="S195" s="13"/>
      <c r="T195" s="13"/>
      <c r="U195" s="13"/>
      <c r="V195" s="13"/>
    </row>
    <row r="196" spans="1:22" ht="15.75" hidden="1" customHeight="1">
      <c r="A196" s="13"/>
      <c r="B196" s="1"/>
      <c r="C196" s="1"/>
      <c r="D196" s="19"/>
      <c r="E196" s="19"/>
      <c r="F196" s="19"/>
      <c r="G196" s="19"/>
      <c r="H196" s="19"/>
      <c r="I196" s="1"/>
      <c r="J196" s="1"/>
      <c r="K196" s="1"/>
      <c r="L196" s="1"/>
      <c r="M196" s="1"/>
      <c r="N196" s="1"/>
      <c r="O196" s="13"/>
      <c r="P196" s="13"/>
      <c r="Q196" s="13"/>
      <c r="R196" s="13"/>
      <c r="S196" s="13"/>
      <c r="T196" s="13"/>
      <c r="U196" s="13"/>
      <c r="V196" s="13"/>
    </row>
    <row r="197" spans="1:22" ht="15.75" hidden="1" customHeight="1">
      <c r="A197" s="13"/>
      <c r="B197" s="1"/>
      <c r="C197" s="1"/>
      <c r="D197" s="19"/>
      <c r="E197" s="19"/>
      <c r="F197" s="19"/>
      <c r="G197" s="19"/>
      <c r="H197" s="19"/>
      <c r="I197" s="1"/>
      <c r="J197" s="1"/>
      <c r="K197" s="1"/>
      <c r="L197" s="1"/>
      <c r="M197" s="1"/>
      <c r="N197" s="1"/>
      <c r="O197" s="13"/>
      <c r="P197" s="13"/>
      <c r="Q197" s="13"/>
      <c r="R197" s="13"/>
      <c r="S197" s="13"/>
      <c r="T197" s="13"/>
      <c r="U197" s="13"/>
      <c r="V197" s="13"/>
    </row>
    <row r="198" spans="1:22" ht="15.75" hidden="1" customHeight="1">
      <c r="A198" s="13"/>
      <c r="B198" s="1"/>
      <c r="C198" s="1"/>
      <c r="D198" s="19"/>
      <c r="E198" s="19"/>
      <c r="F198" s="19"/>
      <c r="G198" s="19"/>
      <c r="H198" s="19"/>
      <c r="I198" s="1"/>
      <c r="J198" s="1"/>
      <c r="K198" s="1"/>
      <c r="L198" s="1"/>
      <c r="M198" s="1"/>
      <c r="N198" s="1"/>
      <c r="O198" s="13"/>
      <c r="P198" s="13"/>
      <c r="Q198" s="13"/>
      <c r="R198" s="13"/>
      <c r="S198" s="13"/>
      <c r="T198" s="13"/>
      <c r="U198" s="13"/>
      <c r="V198" s="13"/>
    </row>
    <row r="199" spans="1:22" ht="15.75" hidden="1" customHeight="1">
      <c r="A199" s="13"/>
      <c r="B199" s="1"/>
      <c r="C199" s="1"/>
      <c r="D199" s="19"/>
      <c r="E199" s="19"/>
      <c r="F199" s="19"/>
      <c r="G199" s="19"/>
      <c r="H199" s="19"/>
      <c r="I199" s="1"/>
      <c r="J199" s="1"/>
      <c r="K199" s="1"/>
      <c r="L199" s="1"/>
      <c r="M199" s="1"/>
      <c r="N199" s="1"/>
      <c r="O199" s="13"/>
      <c r="P199" s="13"/>
      <c r="Q199" s="13"/>
      <c r="R199" s="13"/>
      <c r="S199" s="13"/>
      <c r="T199" s="13"/>
      <c r="U199" s="13"/>
      <c r="V199" s="13"/>
    </row>
    <row r="200" spans="1:22" ht="15.75" hidden="1" customHeight="1">
      <c r="A200" s="13"/>
      <c r="B200" s="1"/>
      <c r="C200" s="1"/>
      <c r="D200" s="19"/>
      <c r="E200" s="19"/>
      <c r="F200" s="19"/>
      <c r="G200" s="19"/>
      <c r="H200" s="19"/>
      <c r="I200" s="1"/>
      <c r="J200" s="1"/>
      <c r="K200" s="1"/>
      <c r="L200" s="1"/>
      <c r="M200" s="1"/>
      <c r="N200" s="1"/>
      <c r="O200" s="13"/>
      <c r="P200" s="13"/>
      <c r="Q200" s="13"/>
      <c r="R200" s="13"/>
      <c r="S200" s="13"/>
      <c r="T200" s="13"/>
      <c r="U200" s="13"/>
      <c r="V200" s="13"/>
    </row>
    <row r="201" spans="1:22" ht="15.75" hidden="1" customHeight="1">
      <c r="A201" s="13"/>
      <c r="B201" s="1"/>
      <c r="C201" s="1"/>
      <c r="D201" s="19"/>
      <c r="E201" s="19"/>
      <c r="F201" s="19"/>
      <c r="G201" s="19"/>
      <c r="H201" s="19"/>
      <c r="I201" s="1"/>
      <c r="J201" s="1"/>
      <c r="K201" s="1"/>
      <c r="L201" s="1"/>
      <c r="M201" s="1"/>
      <c r="N201" s="1"/>
      <c r="O201" s="13"/>
      <c r="P201" s="13"/>
      <c r="Q201" s="13"/>
      <c r="R201" s="13"/>
      <c r="S201" s="13"/>
      <c r="T201" s="13"/>
      <c r="U201" s="13"/>
      <c r="V201" s="13"/>
    </row>
    <row r="202" spans="1:22" ht="15.75" hidden="1" customHeight="1">
      <c r="A202" s="13"/>
      <c r="B202" s="1"/>
      <c r="C202" s="1"/>
      <c r="D202" s="19"/>
      <c r="E202" s="19"/>
      <c r="F202" s="19"/>
      <c r="G202" s="19"/>
      <c r="H202" s="19"/>
      <c r="I202" s="1"/>
      <c r="J202" s="1"/>
      <c r="K202" s="1"/>
      <c r="L202" s="1"/>
      <c r="M202" s="1"/>
      <c r="N202" s="1"/>
      <c r="O202" s="13"/>
      <c r="P202" s="13"/>
      <c r="Q202" s="13"/>
      <c r="R202" s="13"/>
      <c r="S202" s="13"/>
      <c r="T202" s="13"/>
      <c r="U202" s="13"/>
      <c r="V202" s="13"/>
    </row>
    <row r="203" spans="1:22" ht="15.75" hidden="1" customHeight="1">
      <c r="A203" s="13"/>
      <c r="B203" s="1"/>
      <c r="C203" s="1"/>
      <c r="D203" s="19"/>
      <c r="E203" s="19"/>
      <c r="F203" s="19"/>
      <c r="G203" s="19"/>
      <c r="H203" s="19"/>
      <c r="I203" s="1"/>
      <c r="J203" s="1"/>
      <c r="K203" s="1"/>
      <c r="L203" s="1"/>
      <c r="M203" s="1"/>
      <c r="N203" s="1"/>
      <c r="O203" s="13"/>
      <c r="P203" s="13"/>
      <c r="Q203" s="13"/>
      <c r="R203" s="13"/>
      <c r="S203" s="13"/>
      <c r="T203" s="13"/>
      <c r="U203" s="13"/>
      <c r="V203" s="13"/>
    </row>
    <row r="204" spans="1:22" ht="15.75" hidden="1" customHeight="1">
      <c r="A204" s="13"/>
      <c r="B204" s="1"/>
      <c r="C204" s="1"/>
      <c r="D204" s="19"/>
      <c r="E204" s="19"/>
      <c r="F204" s="19"/>
      <c r="G204" s="19"/>
      <c r="H204" s="19"/>
      <c r="I204" s="1"/>
      <c r="J204" s="1"/>
      <c r="K204" s="1"/>
      <c r="L204" s="1"/>
      <c r="M204" s="1"/>
      <c r="N204" s="1"/>
      <c r="O204" s="13"/>
      <c r="P204" s="13"/>
      <c r="Q204" s="13"/>
      <c r="R204" s="13"/>
      <c r="S204" s="13"/>
      <c r="T204" s="13"/>
      <c r="U204" s="13"/>
      <c r="V204" s="13"/>
    </row>
    <row r="205" spans="1:22" ht="15.75" hidden="1" customHeight="1">
      <c r="A205" s="13"/>
      <c r="B205" s="1"/>
      <c r="C205" s="1"/>
      <c r="D205" s="19"/>
      <c r="E205" s="19"/>
      <c r="F205" s="19"/>
      <c r="G205" s="19"/>
      <c r="H205" s="19"/>
      <c r="I205" s="1"/>
      <c r="J205" s="1"/>
      <c r="K205" s="1"/>
      <c r="L205" s="1"/>
      <c r="M205" s="1"/>
      <c r="N205" s="1"/>
      <c r="O205" s="13"/>
      <c r="P205" s="13"/>
      <c r="Q205" s="13"/>
      <c r="R205" s="13"/>
      <c r="S205" s="13"/>
      <c r="T205" s="13"/>
      <c r="U205" s="13"/>
      <c r="V205" s="13"/>
    </row>
    <row r="206" spans="1:22" ht="15.75" hidden="1" customHeight="1">
      <c r="A206" s="13"/>
      <c r="B206" s="1"/>
      <c r="C206" s="1"/>
      <c r="D206" s="19"/>
      <c r="E206" s="19"/>
      <c r="F206" s="19"/>
      <c r="G206" s="19"/>
      <c r="H206" s="19"/>
      <c r="I206" s="1"/>
      <c r="J206" s="1"/>
      <c r="K206" s="1"/>
      <c r="L206" s="1"/>
      <c r="M206" s="1"/>
      <c r="N206" s="1"/>
      <c r="O206" s="13"/>
      <c r="P206" s="13"/>
      <c r="Q206" s="13"/>
      <c r="R206" s="13"/>
      <c r="S206" s="13"/>
      <c r="T206" s="13"/>
      <c r="U206" s="13"/>
      <c r="V206" s="13"/>
    </row>
    <row r="207" spans="1:22" ht="15.75" hidden="1" customHeight="1">
      <c r="A207" s="13"/>
      <c r="B207" s="1"/>
      <c r="C207" s="1"/>
      <c r="D207" s="19"/>
      <c r="E207" s="19"/>
      <c r="F207" s="19"/>
      <c r="G207" s="19"/>
      <c r="H207" s="19"/>
      <c r="I207" s="1"/>
      <c r="J207" s="1"/>
      <c r="K207" s="1"/>
      <c r="L207" s="1"/>
      <c r="M207" s="1"/>
      <c r="N207" s="1"/>
      <c r="O207" s="13"/>
      <c r="P207" s="13"/>
      <c r="Q207" s="13"/>
      <c r="R207" s="13"/>
      <c r="S207" s="13"/>
      <c r="T207" s="13"/>
      <c r="U207" s="13"/>
      <c r="V207" s="13"/>
    </row>
    <row r="208" spans="1:22" ht="15.75" hidden="1" customHeight="1">
      <c r="A208" s="13"/>
      <c r="B208" s="1"/>
      <c r="C208" s="1"/>
      <c r="D208" s="19"/>
      <c r="E208" s="19"/>
      <c r="F208" s="19"/>
      <c r="G208" s="19"/>
      <c r="H208" s="19"/>
      <c r="I208" s="1"/>
      <c r="J208" s="1"/>
      <c r="K208" s="1"/>
      <c r="L208" s="1"/>
      <c r="M208" s="1"/>
      <c r="N208" s="1"/>
      <c r="O208" s="13"/>
      <c r="P208" s="13"/>
      <c r="Q208" s="13"/>
      <c r="R208" s="13"/>
      <c r="S208" s="13"/>
      <c r="T208" s="13"/>
      <c r="U208" s="13"/>
      <c r="V208" s="13"/>
    </row>
    <row r="209" spans="1:22" ht="15.75" hidden="1" customHeight="1">
      <c r="A209" s="13"/>
      <c r="B209" s="1"/>
      <c r="C209" s="1"/>
      <c r="D209" s="19"/>
      <c r="E209" s="19"/>
      <c r="F209" s="19"/>
      <c r="G209" s="19"/>
      <c r="H209" s="19"/>
      <c r="I209" s="1"/>
      <c r="J209" s="1"/>
      <c r="K209" s="1"/>
      <c r="L209" s="1"/>
      <c r="M209" s="1"/>
      <c r="N209" s="1"/>
      <c r="O209" s="13"/>
      <c r="P209" s="13"/>
      <c r="Q209" s="13"/>
      <c r="R209" s="13"/>
      <c r="S209" s="13"/>
      <c r="T209" s="13"/>
      <c r="U209" s="13"/>
      <c r="V209" s="13"/>
    </row>
    <row r="210" spans="1:22" ht="15.75" hidden="1" customHeight="1">
      <c r="A210" s="13"/>
      <c r="B210" s="1"/>
      <c r="C210" s="1"/>
      <c r="D210" s="19"/>
      <c r="E210" s="19"/>
      <c r="F210" s="19"/>
      <c r="G210" s="19"/>
      <c r="H210" s="19"/>
      <c r="I210" s="1"/>
      <c r="J210" s="1"/>
      <c r="K210" s="1"/>
      <c r="L210" s="1"/>
      <c r="M210" s="1"/>
      <c r="N210" s="1"/>
      <c r="O210" s="13"/>
      <c r="P210" s="13"/>
      <c r="Q210" s="13"/>
      <c r="R210" s="13"/>
      <c r="S210" s="13"/>
      <c r="T210" s="13"/>
      <c r="U210" s="13"/>
      <c r="V210" s="13"/>
    </row>
    <row r="211" spans="1:22" ht="15.75" hidden="1" customHeight="1">
      <c r="A211" s="13"/>
      <c r="B211" s="1"/>
      <c r="C211" s="1"/>
      <c r="D211" s="19"/>
      <c r="E211" s="19"/>
      <c r="F211" s="19"/>
      <c r="G211" s="19"/>
      <c r="H211" s="19"/>
      <c r="I211" s="1"/>
      <c r="J211" s="1"/>
      <c r="K211" s="1"/>
      <c r="L211" s="1"/>
      <c r="M211" s="1"/>
      <c r="N211" s="1"/>
      <c r="O211" s="13"/>
      <c r="P211" s="13"/>
      <c r="Q211" s="13"/>
      <c r="R211" s="13"/>
      <c r="S211" s="13"/>
      <c r="T211" s="13"/>
      <c r="U211" s="13"/>
      <c r="V211" s="13"/>
    </row>
    <row r="212" spans="1:22" ht="15.75" hidden="1" customHeight="1">
      <c r="A212" s="13"/>
      <c r="B212" s="1"/>
      <c r="C212" s="1"/>
      <c r="D212" s="19"/>
      <c r="E212" s="19"/>
      <c r="F212" s="19"/>
      <c r="G212" s="19"/>
      <c r="H212" s="19"/>
      <c r="I212" s="1"/>
      <c r="J212" s="1"/>
      <c r="K212" s="1"/>
      <c r="L212" s="1"/>
      <c r="M212" s="1"/>
      <c r="N212" s="1"/>
      <c r="O212" s="13"/>
      <c r="P212" s="13"/>
      <c r="Q212" s="13"/>
      <c r="R212" s="13"/>
      <c r="S212" s="13"/>
      <c r="T212" s="13"/>
      <c r="U212" s="13"/>
      <c r="V212" s="13"/>
    </row>
    <row r="213" spans="1:22" ht="15.75" hidden="1" customHeight="1">
      <c r="A213" s="13"/>
      <c r="B213" s="1"/>
      <c r="C213" s="1"/>
      <c r="D213" s="19"/>
      <c r="E213" s="19"/>
      <c r="F213" s="19"/>
      <c r="G213" s="19"/>
      <c r="H213" s="19"/>
      <c r="I213" s="1"/>
      <c r="J213" s="1"/>
      <c r="K213" s="1"/>
      <c r="L213" s="1"/>
      <c r="M213" s="1"/>
      <c r="N213" s="1"/>
      <c r="O213" s="13"/>
      <c r="P213" s="13"/>
      <c r="Q213" s="13"/>
      <c r="R213" s="13"/>
      <c r="S213" s="13"/>
      <c r="T213" s="13"/>
      <c r="U213" s="13"/>
      <c r="V213" s="13"/>
    </row>
    <row r="214" spans="1:22" ht="15.75" hidden="1" customHeight="1">
      <c r="A214" s="13"/>
      <c r="B214" s="1"/>
      <c r="C214" s="1"/>
      <c r="D214" s="19"/>
      <c r="E214" s="19"/>
      <c r="F214" s="19"/>
      <c r="G214" s="19"/>
      <c r="H214" s="19"/>
      <c r="I214" s="1"/>
      <c r="J214" s="1"/>
      <c r="K214" s="1"/>
      <c r="L214" s="1"/>
      <c r="M214" s="1"/>
      <c r="N214" s="1"/>
      <c r="O214" s="13"/>
      <c r="P214" s="13"/>
      <c r="Q214" s="13"/>
      <c r="R214" s="13"/>
      <c r="S214" s="13"/>
      <c r="T214" s="13"/>
      <c r="U214" s="13"/>
      <c r="V214" s="13"/>
    </row>
    <row r="215" spans="1:22" ht="15.75" hidden="1" customHeight="1">
      <c r="A215" s="13"/>
      <c r="B215" s="1"/>
      <c r="C215" s="1"/>
      <c r="D215" s="19"/>
      <c r="E215" s="19"/>
      <c r="F215" s="19"/>
      <c r="G215" s="19"/>
      <c r="H215" s="19"/>
      <c r="I215" s="1"/>
      <c r="J215" s="1"/>
      <c r="K215" s="1"/>
      <c r="L215" s="1"/>
      <c r="M215" s="1"/>
      <c r="N215" s="1"/>
      <c r="O215" s="13"/>
      <c r="P215" s="13"/>
      <c r="Q215" s="13"/>
      <c r="R215" s="13"/>
      <c r="S215" s="13"/>
      <c r="T215" s="13"/>
      <c r="U215" s="13"/>
      <c r="V215" s="13"/>
    </row>
    <row r="216" spans="1:22" ht="15.75" hidden="1" customHeight="1">
      <c r="A216" s="13"/>
      <c r="B216" s="1"/>
      <c r="C216" s="1"/>
      <c r="D216" s="19"/>
      <c r="E216" s="19"/>
      <c r="F216" s="19"/>
      <c r="G216" s="19"/>
      <c r="H216" s="19"/>
      <c r="I216" s="1"/>
      <c r="J216" s="1"/>
      <c r="K216" s="1"/>
      <c r="L216" s="1"/>
      <c r="M216" s="1"/>
      <c r="N216" s="1"/>
      <c r="O216" s="13"/>
      <c r="P216" s="13"/>
      <c r="Q216" s="13"/>
      <c r="R216" s="13"/>
      <c r="S216" s="13"/>
      <c r="T216" s="13"/>
      <c r="U216" s="13"/>
      <c r="V216" s="13"/>
    </row>
    <row r="217" spans="1:22" ht="15.75" hidden="1" customHeight="1">
      <c r="A217" s="13"/>
      <c r="B217" s="1"/>
      <c r="C217" s="1"/>
      <c r="D217" s="19"/>
      <c r="E217" s="19"/>
      <c r="F217" s="19"/>
      <c r="G217" s="19"/>
      <c r="H217" s="19"/>
      <c r="I217" s="1"/>
      <c r="J217" s="1"/>
      <c r="K217" s="1"/>
      <c r="L217" s="1"/>
      <c r="M217" s="1"/>
      <c r="N217" s="1"/>
      <c r="O217" s="13"/>
      <c r="P217" s="13"/>
      <c r="Q217" s="13"/>
      <c r="R217" s="13"/>
      <c r="S217" s="13"/>
      <c r="T217" s="13"/>
      <c r="U217" s="13"/>
      <c r="V217" s="13"/>
    </row>
    <row r="218" spans="1:22" ht="15.75" hidden="1" customHeight="1">
      <c r="A218" s="13"/>
      <c r="B218" s="1"/>
      <c r="C218" s="1"/>
      <c r="D218" s="19"/>
      <c r="E218" s="19"/>
      <c r="F218" s="19"/>
      <c r="G218" s="19"/>
      <c r="H218" s="19"/>
      <c r="I218" s="1"/>
      <c r="J218" s="1"/>
      <c r="K218" s="1"/>
      <c r="L218" s="1"/>
      <c r="M218" s="1"/>
      <c r="N218" s="1"/>
      <c r="O218" s="13"/>
      <c r="P218" s="13"/>
      <c r="Q218" s="13"/>
      <c r="R218" s="13"/>
      <c r="S218" s="13"/>
      <c r="T218" s="13"/>
      <c r="U218" s="13"/>
      <c r="V218" s="13"/>
    </row>
    <row r="219" spans="1:22" ht="15.75" hidden="1" customHeight="1">
      <c r="A219" s="13"/>
      <c r="B219" s="1"/>
      <c r="C219" s="1"/>
      <c r="D219" s="19"/>
      <c r="E219" s="19"/>
      <c r="F219" s="19"/>
      <c r="G219" s="19"/>
      <c r="H219" s="19"/>
      <c r="I219" s="1"/>
      <c r="J219" s="1"/>
      <c r="K219" s="1"/>
      <c r="L219" s="1"/>
      <c r="M219" s="1"/>
      <c r="N219" s="1"/>
      <c r="O219" s="13"/>
      <c r="P219" s="13"/>
      <c r="Q219" s="13"/>
      <c r="R219" s="13"/>
      <c r="S219" s="13"/>
      <c r="T219" s="13"/>
      <c r="U219" s="13"/>
      <c r="V219" s="13"/>
    </row>
    <row r="220" spans="1:22" ht="15.75" hidden="1" customHeight="1">
      <c r="A220" s="13"/>
      <c r="B220" s="1"/>
      <c r="C220" s="1"/>
      <c r="D220" s="19"/>
      <c r="E220" s="19"/>
      <c r="F220" s="19"/>
      <c r="G220" s="19"/>
      <c r="H220" s="19"/>
      <c r="I220" s="1"/>
      <c r="J220" s="1"/>
      <c r="K220" s="1"/>
      <c r="L220" s="1"/>
      <c r="M220" s="1"/>
      <c r="N220" s="1"/>
      <c r="O220" s="13"/>
      <c r="P220" s="13"/>
      <c r="Q220" s="13"/>
      <c r="R220" s="13"/>
      <c r="S220" s="13"/>
      <c r="T220" s="13"/>
      <c r="U220" s="13"/>
      <c r="V220" s="13"/>
    </row>
    <row r="221" spans="1:22" ht="15.75" hidden="1" customHeight="1">
      <c r="A221" s="13"/>
      <c r="B221" s="1"/>
      <c r="C221" s="1"/>
      <c r="D221" s="19"/>
      <c r="E221" s="19"/>
      <c r="F221" s="19"/>
      <c r="G221" s="19"/>
      <c r="H221" s="19"/>
      <c r="I221" s="1"/>
      <c r="J221" s="1"/>
      <c r="K221" s="1"/>
      <c r="L221" s="1"/>
      <c r="M221" s="1"/>
      <c r="N221" s="1"/>
      <c r="O221" s="13"/>
      <c r="P221" s="13"/>
      <c r="Q221" s="13"/>
      <c r="R221" s="13"/>
      <c r="S221" s="13"/>
      <c r="T221" s="13"/>
      <c r="U221" s="13"/>
      <c r="V221" s="13"/>
    </row>
    <row r="222" spans="1:22" ht="15.75" hidden="1" customHeight="1">
      <c r="A222" s="13"/>
      <c r="B222" s="1"/>
      <c r="C222" s="1"/>
      <c r="D222" s="19"/>
      <c r="E222" s="19"/>
      <c r="F222" s="19"/>
      <c r="G222" s="19"/>
      <c r="H222" s="19"/>
      <c r="I222" s="1"/>
      <c r="J222" s="1"/>
      <c r="K222" s="1"/>
      <c r="L222" s="1"/>
      <c r="M222" s="1"/>
      <c r="N222" s="1"/>
      <c r="O222" s="13"/>
      <c r="P222" s="13"/>
      <c r="Q222" s="13"/>
      <c r="R222" s="13"/>
      <c r="S222" s="13"/>
      <c r="T222" s="13"/>
      <c r="U222" s="13"/>
      <c r="V222" s="13"/>
    </row>
    <row r="223" spans="1:22" ht="15.75" hidden="1" customHeight="1">
      <c r="A223" s="13"/>
      <c r="B223" s="1"/>
      <c r="C223" s="1"/>
      <c r="D223" s="19"/>
      <c r="E223" s="19"/>
      <c r="F223" s="19"/>
      <c r="G223" s="19"/>
      <c r="H223" s="19"/>
      <c r="I223" s="1"/>
      <c r="J223" s="1"/>
      <c r="K223" s="1"/>
      <c r="L223" s="1"/>
      <c r="M223" s="1"/>
      <c r="N223" s="1"/>
      <c r="O223" s="13"/>
      <c r="P223" s="13"/>
      <c r="Q223" s="13"/>
      <c r="R223" s="13"/>
      <c r="S223" s="13"/>
      <c r="T223" s="13"/>
      <c r="U223" s="13"/>
      <c r="V223" s="13"/>
    </row>
    <row r="224" spans="1:22" ht="15.75" hidden="1" customHeight="1">
      <c r="A224" s="13"/>
      <c r="B224" s="1"/>
      <c r="C224" s="1"/>
      <c r="D224" s="19"/>
      <c r="E224" s="19"/>
      <c r="F224" s="19"/>
      <c r="G224" s="19"/>
      <c r="H224" s="19"/>
      <c r="I224" s="1"/>
      <c r="J224" s="1"/>
      <c r="K224" s="1"/>
      <c r="L224" s="1"/>
      <c r="M224" s="1"/>
      <c r="N224" s="1"/>
      <c r="O224" s="13"/>
      <c r="P224" s="13"/>
      <c r="Q224" s="13"/>
      <c r="R224" s="13"/>
      <c r="S224" s="13"/>
      <c r="T224" s="13"/>
      <c r="U224" s="13"/>
      <c r="V224" s="13"/>
    </row>
    <row r="225" spans="1:22" ht="15.75" hidden="1" customHeight="1">
      <c r="A225" s="13"/>
      <c r="B225" s="1"/>
      <c r="C225" s="1"/>
      <c r="D225" s="19"/>
      <c r="E225" s="19"/>
      <c r="F225" s="19"/>
      <c r="G225" s="19"/>
      <c r="H225" s="19"/>
      <c r="I225" s="1"/>
      <c r="J225" s="1"/>
      <c r="K225" s="1"/>
      <c r="L225" s="1"/>
      <c r="M225" s="1"/>
      <c r="N225" s="1"/>
      <c r="O225" s="13"/>
      <c r="P225" s="13"/>
      <c r="Q225" s="13"/>
      <c r="R225" s="13"/>
      <c r="S225" s="13"/>
      <c r="T225" s="13"/>
      <c r="U225" s="13"/>
      <c r="V225" s="13"/>
    </row>
    <row r="226" spans="1:22" ht="15.75" hidden="1" customHeight="1">
      <c r="A226" s="13"/>
      <c r="B226" s="1"/>
      <c r="C226" s="1"/>
      <c r="D226" s="19"/>
      <c r="E226" s="19"/>
      <c r="F226" s="19"/>
      <c r="G226" s="19"/>
      <c r="H226" s="19"/>
      <c r="I226" s="1"/>
      <c r="J226" s="1"/>
      <c r="K226" s="1"/>
      <c r="L226" s="1"/>
      <c r="M226" s="1"/>
      <c r="N226" s="1"/>
      <c r="O226" s="13"/>
      <c r="P226" s="13"/>
      <c r="Q226" s="13"/>
      <c r="R226" s="13"/>
      <c r="S226" s="13"/>
      <c r="T226" s="13"/>
      <c r="U226" s="13"/>
      <c r="V226" s="13"/>
    </row>
    <row r="227" spans="1:22" ht="15.75" hidden="1" customHeight="1">
      <c r="A227" s="13"/>
      <c r="B227" s="1"/>
      <c r="C227" s="1"/>
      <c r="D227" s="19"/>
      <c r="E227" s="19"/>
      <c r="F227" s="19"/>
      <c r="G227" s="19"/>
      <c r="H227" s="19"/>
      <c r="I227" s="1"/>
      <c r="J227" s="1"/>
      <c r="K227" s="1"/>
      <c r="L227" s="1"/>
      <c r="M227" s="1"/>
      <c r="N227" s="1"/>
      <c r="O227" s="13"/>
      <c r="P227" s="13"/>
      <c r="Q227" s="13"/>
      <c r="R227" s="13"/>
      <c r="S227" s="13"/>
      <c r="T227" s="13"/>
      <c r="U227" s="13"/>
      <c r="V227" s="13"/>
    </row>
    <row r="228" spans="1:22" ht="15.75" hidden="1" customHeight="1">
      <c r="A228" s="13"/>
      <c r="B228" s="1"/>
      <c r="C228" s="1"/>
      <c r="D228" s="19"/>
      <c r="E228" s="19"/>
      <c r="F228" s="19"/>
      <c r="G228" s="19"/>
      <c r="H228" s="19"/>
      <c r="I228" s="1"/>
      <c r="J228" s="1"/>
      <c r="K228" s="1"/>
      <c r="L228" s="1"/>
      <c r="M228" s="1"/>
      <c r="N228" s="1"/>
      <c r="O228" s="13"/>
      <c r="P228" s="13"/>
      <c r="Q228" s="13"/>
      <c r="R228" s="13"/>
      <c r="S228" s="13"/>
      <c r="T228" s="13"/>
      <c r="U228" s="13"/>
      <c r="V228" s="13"/>
    </row>
    <row r="229" spans="1:22" ht="15.75" hidden="1" customHeight="1">
      <c r="A229" s="13"/>
      <c r="B229" s="1"/>
      <c r="C229" s="1"/>
      <c r="D229" s="19"/>
      <c r="E229" s="19"/>
      <c r="F229" s="19"/>
      <c r="G229" s="19"/>
      <c r="H229" s="19"/>
      <c r="I229" s="1"/>
      <c r="J229" s="1"/>
      <c r="K229" s="1"/>
      <c r="L229" s="1"/>
      <c r="M229" s="1"/>
      <c r="N229" s="1"/>
      <c r="O229" s="13"/>
      <c r="P229" s="13"/>
      <c r="Q229" s="13"/>
      <c r="R229" s="13"/>
      <c r="S229" s="13"/>
      <c r="T229" s="13"/>
      <c r="U229" s="13"/>
      <c r="V229" s="13"/>
    </row>
    <row r="230" spans="1:22" ht="15.75" hidden="1" customHeight="1">
      <c r="A230" s="13"/>
      <c r="B230" s="1"/>
      <c r="C230" s="1"/>
      <c r="D230" s="19"/>
      <c r="E230" s="19"/>
      <c r="F230" s="19"/>
      <c r="G230" s="19"/>
      <c r="H230" s="19"/>
      <c r="I230" s="1"/>
      <c r="J230" s="1"/>
      <c r="K230" s="1"/>
      <c r="L230" s="1"/>
      <c r="M230" s="1"/>
      <c r="N230" s="1"/>
      <c r="O230" s="13"/>
      <c r="P230" s="13"/>
      <c r="Q230" s="13"/>
      <c r="R230" s="13"/>
      <c r="S230" s="13"/>
      <c r="T230" s="13"/>
      <c r="U230" s="13"/>
      <c r="V230" s="13"/>
    </row>
    <row r="231" spans="1:22" ht="15.75" hidden="1" customHeight="1">
      <c r="A231" s="13"/>
      <c r="B231" s="1"/>
      <c r="C231" s="1"/>
      <c r="D231" s="19"/>
      <c r="E231" s="19"/>
      <c r="F231" s="19"/>
      <c r="G231" s="19"/>
      <c r="H231" s="19"/>
      <c r="I231" s="1"/>
      <c r="J231" s="1"/>
      <c r="K231" s="1"/>
      <c r="L231" s="1"/>
      <c r="M231" s="1"/>
      <c r="N231" s="1"/>
      <c r="O231" s="13"/>
      <c r="P231" s="13"/>
      <c r="Q231" s="13"/>
      <c r="R231" s="13"/>
      <c r="S231" s="13"/>
      <c r="T231" s="13"/>
      <c r="U231" s="13"/>
      <c r="V231" s="13"/>
    </row>
    <row r="232" spans="1:22" ht="15.75" hidden="1" customHeight="1">
      <c r="A232" s="13"/>
      <c r="B232" s="1"/>
      <c r="C232" s="1"/>
      <c r="D232" s="19"/>
      <c r="E232" s="19"/>
      <c r="F232" s="19"/>
      <c r="G232" s="19"/>
      <c r="H232" s="19"/>
      <c r="I232" s="1"/>
      <c r="J232" s="1"/>
      <c r="K232" s="1"/>
      <c r="L232" s="1"/>
      <c r="M232" s="1"/>
      <c r="N232" s="1"/>
      <c r="O232" s="13"/>
      <c r="P232" s="13"/>
      <c r="Q232" s="13"/>
      <c r="R232" s="13"/>
      <c r="S232" s="13"/>
      <c r="T232" s="13"/>
      <c r="U232" s="13"/>
      <c r="V232" s="13"/>
    </row>
    <row r="233" spans="1:22" ht="15.75" hidden="1" customHeight="1">
      <c r="A233" s="13"/>
      <c r="B233" s="1"/>
      <c r="C233" s="1"/>
      <c r="D233" s="19"/>
      <c r="E233" s="19"/>
      <c r="F233" s="19"/>
      <c r="G233" s="19"/>
      <c r="H233" s="19"/>
      <c r="I233" s="1"/>
      <c r="J233" s="1"/>
      <c r="K233" s="1"/>
      <c r="L233" s="1"/>
      <c r="M233" s="1"/>
      <c r="N233" s="1"/>
      <c r="O233" s="13"/>
      <c r="P233" s="13"/>
      <c r="Q233" s="13"/>
      <c r="R233" s="13"/>
      <c r="S233" s="13"/>
      <c r="T233" s="13"/>
      <c r="U233" s="13"/>
      <c r="V233" s="13"/>
    </row>
    <row r="234" spans="1:22" ht="15.75" hidden="1" customHeight="1">
      <c r="A234" s="13"/>
      <c r="B234" s="1"/>
      <c r="C234" s="1"/>
      <c r="D234" s="19"/>
      <c r="E234" s="19"/>
      <c r="F234" s="19"/>
      <c r="G234" s="19"/>
      <c r="H234" s="19"/>
      <c r="I234" s="1"/>
      <c r="J234" s="1"/>
      <c r="K234" s="1"/>
      <c r="L234" s="1"/>
      <c r="M234" s="1"/>
      <c r="N234" s="1"/>
      <c r="O234" s="13"/>
      <c r="P234" s="13"/>
      <c r="Q234" s="13"/>
      <c r="R234" s="13"/>
      <c r="S234" s="13"/>
      <c r="T234" s="13"/>
      <c r="U234" s="13"/>
      <c r="V234" s="13"/>
    </row>
    <row r="235" spans="1:22" ht="15.75" hidden="1" customHeight="1">
      <c r="A235" s="13"/>
      <c r="B235" s="1"/>
      <c r="C235" s="1"/>
      <c r="D235" s="19"/>
      <c r="E235" s="19"/>
      <c r="F235" s="19"/>
      <c r="G235" s="19"/>
      <c r="H235" s="19"/>
      <c r="I235" s="1"/>
      <c r="J235" s="1"/>
      <c r="K235" s="1"/>
      <c r="L235" s="1"/>
      <c r="M235" s="1"/>
      <c r="N235" s="1"/>
      <c r="O235" s="13"/>
      <c r="P235" s="13"/>
      <c r="Q235" s="13"/>
      <c r="R235" s="13"/>
      <c r="S235" s="13"/>
      <c r="T235" s="13"/>
      <c r="U235" s="13"/>
      <c r="V235" s="13"/>
    </row>
    <row r="236" spans="1:22" ht="15.75" hidden="1" customHeight="1">
      <c r="A236" s="13"/>
      <c r="B236" s="1"/>
      <c r="C236" s="1"/>
      <c r="D236" s="19"/>
      <c r="E236" s="19"/>
      <c r="F236" s="19"/>
      <c r="G236" s="19"/>
      <c r="H236" s="19"/>
      <c r="I236" s="1"/>
      <c r="J236" s="1"/>
      <c r="K236" s="1"/>
      <c r="L236" s="1"/>
      <c r="M236" s="1"/>
      <c r="N236" s="1"/>
      <c r="O236" s="13"/>
      <c r="P236" s="13"/>
      <c r="Q236" s="13"/>
      <c r="R236" s="13"/>
      <c r="S236" s="13"/>
      <c r="T236" s="13"/>
      <c r="U236" s="13"/>
      <c r="V236" s="13"/>
    </row>
    <row r="237" spans="1:22" ht="15.75" hidden="1" customHeight="1">
      <c r="A237" s="13"/>
      <c r="B237" s="1"/>
      <c r="C237" s="1"/>
      <c r="D237" s="19"/>
      <c r="E237" s="19"/>
      <c r="F237" s="19"/>
      <c r="G237" s="19"/>
      <c r="H237" s="19"/>
      <c r="I237" s="1"/>
      <c r="J237" s="1"/>
      <c r="K237" s="1"/>
      <c r="L237" s="1"/>
      <c r="M237" s="1"/>
      <c r="N237" s="1"/>
      <c r="O237" s="13"/>
      <c r="P237" s="13"/>
      <c r="Q237" s="13"/>
      <c r="R237" s="13"/>
      <c r="S237" s="13"/>
      <c r="T237" s="13"/>
      <c r="U237" s="13"/>
      <c r="V237" s="13"/>
    </row>
    <row r="238" spans="1:22" ht="15.75" hidden="1" customHeight="1">
      <c r="A238" s="13"/>
      <c r="B238" s="1"/>
      <c r="C238" s="1"/>
      <c r="D238" s="19"/>
      <c r="E238" s="19"/>
      <c r="F238" s="19"/>
      <c r="G238" s="19"/>
      <c r="H238" s="19"/>
      <c r="I238" s="1"/>
      <c r="J238" s="1"/>
      <c r="K238" s="1"/>
      <c r="L238" s="1"/>
      <c r="M238" s="1"/>
      <c r="N238" s="1"/>
      <c r="O238" s="13"/>
      <c r="P238" s="13"/>
      <c r="Q238" s="13"/>
      <c r="R238" s="13"/>
      <c r="S238" s="13"/>
      <c r="T238" s="13"/>
      <c r="U238" s="13"/>
      <c r="V238" s="13"/>
    </row>
    <row r="239" spans="1:22" ht="15.75" hidden="1" customHeight="1">
      <c r="A239" s="13"/>
      <c r="B239" s="1"/>
      <c r="C239" s="1"/>
      <c r="D239" s="19"/>
      <c r="E239" s="19"/>
      <c r="F239" s="19"/>
      <c r="G239" s="19"/>
      <c r="H239" s="19"/>
      <c r="I239" s="1"/>
      <c r="J239" s="1"/>
      <c r="K239" s="1"/>
      <c r="L239" s="1"/>
      <c r="M239" s="1"/>
      <c r="N239" s="1"/>
      <c r="O239" s="13"/>
      <c r="P239" s="13"/>
      <c r="Q239" s="13"/>
      <c r="R239" s="13"/>
      <c r="S239" s="13"/>
      <c r="T239" s="13"/>
      <c r="U239" s="13"/>
      <c r="V239" s="13"/>
    </row>
    <row r="240" spans="1:22" ht="15.75" hidden="1" customHeight="1">
      <c r="A240" s="13"/>
      <c r="B240" s="1"/>
      <c r="C240" s="1"/>
      <c r="D240" s="19"/>
      <c r="E240" s="19"/>
      <c r="F240" s="19"/>
      <c r="G240" s="19"/>
      <c r="H240" s="19"/>
      <c r="I240" s="1"/>
      <c r="J240" s="1"/>
      <c r="K240" s="1"/>
      <c r="L240" s="1"/>
      <c r="M240" s="1"/>
      <c r="N240" s="1"/>
      <c r="O240" s="13"/>
      <c r="P240" s="13"/>
      <c r="Q240" s="13"/>
      <c r="R240" s="13"/>
      <c r="S240" s="13"/>
      <c r="T240" s="13"/>
      <c r="U240" s="13"/>
      <c r="V240" s="13"/>
    </row>
    <row r="241" spans="1:22" ht="15.75" hidden="1" customHeight="1">
      <c r="A241" s="13"/>
      <c r="B241" s="1"/>
      <c r="C241" s="1"/>
      <c r="D241" s="19"/>
      <c r="E241" s="19"/>
      <c r="F241" s="19"/>
      <c r="G241" s="19"/>
      <c r="H241" s="19"/>
      <c r="I241" s="1"/>
      <c r="J241" s="1"/>
      <c r="K241" s="1"/>
      <c r="L241" s="1"/>
      <c r="M241" s="1"/>
      <c r="N241" s="1"/>
      <c r="O241" s="13"/>
      <c r="P241" s="13"/>
      <c r="Q241" s="13"/>
      <c r="R241" s="13"/>
      <c r="S241" s="13"/>
      <c r="T241" s="13"/>
      <c r="U241" s="13"/>
      <c r="V241" s="13"/>
    </row>
    <row r="242" spans="1:22" ht="15.75" hidden="1" customHeight="1">
      <c r="A242" s="13"/>
      <c r="B242" s="1"/>
      <c r="C242" s="1"/>
      <c r="D242" s="19"/>
      <c r="E242" s="19"/>
      <c r="F242" s="19"/>
      <c r="G242" s="19"/>
      <c r="H242" s="19"/>
      <c r="I242" s="1"/>
      <c r="J242" s="1"/>
      <c r="K242" s="1"/>
      <c r="L242" s="1"/>
      <c r="M242" s="1"/>
      <c r="N242" s="1"/>
      <c r="O242" s="13"/>
      <c r="P242" s="13"/>
      <c r="Q242" s="13"/>
      <c r="R242" s="13"/>
      <c r="S242" s="13"/>
      <c r="T242" s="13"/>
      <c r="U242" s="13"/>
      <c r="V242" s="13"/>
    </row>
    <row r="243" spans="1:22" ht="15.75" hidden="1" customHeight="1">
      <c r="A243" s="13"/>
      <c r="B243" s="1"/>
      <c r="C243" s="1"/>
      <c r="D243" s="19"/>
      <c r="E243" s="19"/>
      <c r="F243" s="19"/>
      <c r="G243" s="19"/>
      <c r="H243" s="19"/>
      <c r="I243" s="1"/>
      <c r="J243" s="1"/>
      <c r="K243" s="1"/>
      <c r="L243" s="1"/>
      <c r="M243" s="1"/>
      <c r="N243" s="1"/>
      <c r="O243" s="13"/>
      <c r="P243" s="13"/>
      <c r="Q243" s="13"/>
      <c r="R243" s="13"/>
      <c r="S243" s="13"/>
      <c r="T243" s="13"/>
      <c r="U243" s="13"/>
      <c r="V243" s="13"/>
    </row>
    <row r="244" spans="1:22" ht="15.75" hidden="1" customHeight="1">
      <c r="A244" s="13"/>
      <c r="B244" s="1"/>
      <c r="C244" s="1"/>
      <c r="D244" s="19"/>
      <c r="E244" s="19"/>
      <c r="F244" s="19"/>
      <c r="G244" s="19"/>
      <c r="H244" s="19"/>
      <c r="I244" s="1"/>
      <c r="J244" s="1"/>
      <c r="K244" s="1"/>
      <c r="L244" s="1"/>
      <c r="M244" s="1"/>
      <c r="N244" s="1"/>
      <c r="O244" s="13"/>
      <c r="P244" s="13"/>
      <c r="Q244" s="13"/>
      <c r="R244" s="13"/>
      <c r="S244" s="13"/>
      <c r="T244" s="13"/>
      <c r="U244" s="13"/>
      <c r="V244" s="13"/>
    </row>
    <row r="245" spans="1:22" ht="15.75" hidden="1" customHeight="1">
      <c r="A245" s="13"/>
      <c r="B245" s="1"/>
      <c r="C245" s="1"/>
      <c r="D245" s="19"/>
      <c r="E245" s="19"/>
      <c r="F245" s="19"/>
      <c r="G245" s="19"/>
      <c r="H245" s="19"/>
      <c r="I245" s="1"/>
      <c r="J245" s="1"/>
      <c r="K245" s="1"/>
      <c r="L245" s="1"/>
      <c r="M245" s="1"/>
      <c r="N245" s="1"/>
      <c r="O245" s="13"/>
      <c r="P245" s="13"/>
      <c r="Q245" s="13"/>
      <c r="R245" s="13"/>
      <c r="S245" s="13"/>
      <c r="T245" s="13"/>
      <c r="U245" s="13"/>
      <c r="V245" s="13"/>
    </row>
    <row r="246" spans="1:22" ht="15.75" hidden="1" customHeight="1">
      <c r="A246" s="13"/>
      <c r="B246" s="1"/>
      <c r="C246" s="1"/>
      <c r="D246" s="19"/>
      <c r="E246" s="19"/>
      <c r="F246" s="19"/>
      <c r="G246" s="19"/>
      <c r="H246" s="19"/>
      <c r="I246" s="1"/>
      <c r="J246" s="1"/>
      <c r="K246" s="1"/>
      <c r="L246" s="1"/>
      <c r="M246" s="1"/>
      <c r="N246" s="1"/>
      <c r="O246" s="13"/>
      <c r="P246" s="13"/>
      <c r="Q246" s="13"/>
      <c r="R246" s="13"/>
      <c r="S246" s="13"/>
      <c r="T246" s="13"/>
      <c r="U246" s="13"/>
      <c r="V246" s="13"/>
    </row>
    <row r="247" spans="1:22" ht="15.75" hidden="1" customHeight="1">
      <c r="A247" s="13"/>
      <c r="B247" s="1"/>
      <c r="C247" s="1"/>
      <c r="D247" s="19"/>
      <c r="E247" s="19"/>
      <c r="F247" s="19"/>
      <c r="G247" s="19"/>
      <c r="H247" s="19"/>
      <c r="I247" s="1"/>
      <c r="J247" s="1"/>
      <c r="K247" s="1"/>
      <c r="L247" s="1"/>
      <c r="M247" s="1"/>
      <c r="N247" s="1"/>
      <c r="O247" s="13"/>
      <c r="P247" s="13"/>
      <c r="Q247" s="13"/>
      <c r="R247" s="13"/>
      <c r="S247" s="13"/>
      <c r="T247" s="13"/>
      <c r="U247" s="13"/>
      <c r="V247" s="13"/>
    </row>
    <row r="248" spans="1:22" ht="15.75" hidden="1" customHeight="1">
      <c r="A248" s="13"/>
      <c r="B248" s="1"/>
      <c r="C248" s="1"/>
      <c r="D248" s="19"/>
      <c r="E248" s="19"/>
      <c r="F248" s="19"/>
      <c r="G248" s="19"/>
      <c r="H248" s="19"/>
      <c r="I248" s="1"/>
      <c r="J248" s="1"/>
      <c r="K248" s="1"/>
      <c r="L248" s="1"/>
      <c r="M248" s="1"/>
      <c r="N248" s="1"/>
      <c r="O248" s="13"/>
      <c r="P248" s="13"/>
      <c r="Q248" s="13"/>
      <c r="R248" s="13"/>
      <c r="S248" s="13"/>
      <c r="T248" s="13"/>
      <c r="U248" s="13"/>
      <c r="V248" s="13"/>
    </row>
    <row r="249" spans="1:22" ht="15.75" hidden="1" customHeight="1">
      <c r="A249" s="13"/>
      <c r="B249" s="1"/>
      <c r="C249" s="1"/>
      <c r="D249" s="19"/>
      <c r="E249" s="19"/>
      <c r="F249" s="19"/>
      <c r="G249" s="19"/>
      <c r="H249" s="19"/>
      <c r="I249" s="1"/>
      <c r="J249" s="1"/>
      <c r="K249" s="1"/>
      <c r="L249" s="1"/>
      <c r="M249" s="1"/>
      <c r="N249" s="1"/>
      <c r="O249" s="13"/>
      <c r="P249" s="13"/>
      <c r="Q249" s="13"/>
      <c r="R249" s="13"/>
      <c r="S249" s="13"/>
      <c r="T249" s="13"/>
      <c r="U249" s="13"/>
      <c r="V249" s="13"/>
    </row>
    <row r="250" spans="1:22" ht="15.75" hidden="1" customHeight="1">
      <c r="A250" s="13"/>
      <c r="B250" s="1"/>
      <c r="C250" s="1"/>
      <c r="D250" s="19"/>
      <c r="E250" s="19"/>
      <c r="F250" s="19"/>
      <c r="G250" s="19"/>
      <c r="H250" s="19"/>
      <c r="I250" s="1"/>
      <c r="J250" s="1"/>
      <c r="K250" s="1"/>
      <c r="L250" s="1"/>
      <c r="M250" s="1"/>
      <c r="N250" s="1"/>
      <c r="O250" s="13"/>
      <c r="P250" s="13"/>
      <c r="Q250" s="13"/>
      <c r="R250" s="13"/>
      <c r="S250" s="13"/>
      <c r="T250" s="13"/>
      <c r="U250" s="13"/>
      <c r="V250" s="13"/>
    </row>
    <row r="251" spans="1:22" ht="15.75" hidden="1" customHeight="1">
      <c r="A251" s="13"/>
      <c r="B251" s="1"/>
      <c r="C251" s="1"/>
      <c r="D251" s="19"/>
      <c r="E251" s="19"/>
      <c r="F251" s="19"/>
      <c r="G251" s="19"/>
      <c r="H251" s="19"/>
      <c r="I251" s="1"/>
      <c r="J251" s="1"/>
      <c r="K251" s="1"/>
      <c r="L251" s="1"/>
      <c r="M251" s="1"/>
      <c r="N251" s="1"/>
      <c r="O251" s="13"/>
      <c r="P251" s="13"/>
      <c r="Q251" s="13"/>
      <c r="R251" s="13"/>
      <c r="S251" s="13"/>
      <c r="T251" s="13"/>
      <c r="U251" s="13"/>
      <c r="V251" s="13"/>
    </row>
    <row r="252" spans="1:22" ht="15.75" hidden="1" customHeight="1">
      <c r="A252" s="13"/>
      <c r="B252" s="1"/>
      <c r="C252" s="1"/>
      <c r="D252" s="19"/>
      <c r="E252" s="19"/>
      <c r="F252" s="19"/>
      <c r="G252" s="19"/>
      <c r="H252" s="19"/>
      <c r="I252" s="1"/>
      <c r="J252" s="1"/>
      <c r="K252" s="1"/>
      <c r="L252" s="1"/>
      <c r="M252" s="1"/>
      <c r="N252" s="1"/>
      <c r="O252" s="13"/>
      <c r="P252" s="13"/>
      <c r="Q252" s="13"/>
      <c r="R252" s="13"/>
      <c r="S252" s="13"/>
      <c r="T252" s="13"/>
      <c r="U252" s="13"/>
      <c r="V252" s="13"/>
    </row>
    <row r="253" spans="1:22" ht="15.75" hidden="1" customHeight="1">
      <c r="A253" s="13"/>
      <c r="B253" s="1"/>
      <c r="C253" s="1"/>
      <c r="D253" s="19"/>
      <c r="E253" s="19"/>
      <c r="F253" s="19"/>
      <c r="G253" s="19"/>
      <c r="H253" s="19"/>
      <c r="I253" s="1"/>
      <c r="J253" s="1"/>
      <c r="K253" s="1"/>
      <c r="L253" s="1"/>
      <c r="M253" s="1"/>
      <c r="N253" s="1"/>
      <c r="O253" s="13"/>
      <c r="P253" s="13"/>
      <c r="Q253" s="13"/>
      <c r="R253" s="13"/>
      <c r="S253" s="13"/>
      <c r="T253" s="13"/>
      <c r="U253" s="13"/>
      <c r="V253" s="13"/>
    </row>
    <row r="254" spans="1:22" ht="15.75" hidden="1" customHeight="1">
      <c r="A254" s="13"/>
      <c r="B254" s="1"/>
      <c r="C254" s="1"/>
      <c r="D254" s="19"/>
      <c r="E254" s="19"/>
      <c r="F254" s="19"/>
      <c r="G254" s="19"/>
      <c r="H254" s="19"/>
      <c r="I254" s="1"/>
      <c r="J254" s="1"/>
      <c r="K254" s="1"/>
      <c r="L254" s="1"/>
      <c r="M254" s="1"/>
      <c r="N254" s="1"/>
      <c r="O254" s="13"/>
      <c r="P254" s="13"/>
      <c r="Q254" s="13"/>
      <c r="R254" s="13"/>
      <c r="S254" s="13"/>
      <c r="T254" s="13"/>
      <c r="U254" s="13"/>
      <c r="V254" s="13"/>
    </row>
    <row r="255" spans="1:22" ht="15.75" hidden="1" customHeight="1">
      <c r="A255" s="13"/>
      <c r="B255" s="1"/>
      <c r="C255" s="1"/>
      <c r="D255" s="19"/>
      <c r="E255" s="19"/>
      <c r="F255" s="19"/>
      <c r="G255" s="19"/>
      <c r="H255" s="19"/>
      <c r="I255" s="1"/>
      <c r="J255" s="1"/>
      <c r="K255" s="1"/>
      <c r="L255" s="1"/>
      <c r="M255" s="1"/>
      <c r="N255" s="1"/>
      <c r="O255" s="13"/>
      <c r="P255" s="13"/>
      <c r="Q255" s="13"/>
      <c r="R255" s="13"/>
      <c r="S255" s="13"/>
      <c r="T255" s="13"/>
      <c r="U255" s="13"/>
      <c r="V255" s="13"/>
    </row>
    <row r="256" spans="1:22" ht="15.75" hidden="1" customHeight="1">
      <c r="A256" s="13"/>
      <c r="B256" s="1"/>
      <c r="C256" s="1"/>
      <c r="D256" s="19"/>
      <c r="E256" s="19"/>
      <c r="F256" s="19"/>
      <c r="G256" s="19"/>
      <c r="H256" s="19"/>
      <c r="I256" s="1"/>
      <c r="J256" s="1"/>
      <c r="K256" s="1"/>
      <c r="L256" s="1"/>
      <c r="M256" s="1"/>
      <c r="N256" s="1"/>
      <c r="O256" s="13"/>
      <c r="P256" s="13"/>
      <c r="Q256" s="13"/>
      <c r="R256" s="13"/>
      <c r="S256" s="13"/>
      <c r="T256" s="13"/>
      <c r="U256" s="13"/>
      <c r="V256" s="13"/>
    </row>
    <row r="257" spans="1:22" ht="15.75" hidden="1" customHeight="1">
      <c r="A257" s="13"/>
      <c r="B257" s="1"/>
      <c r="C257" s="1"/>
      <c r="D257" s="19"/>
      <c r="E257" s="19"/>
      <c r="F257" s="19"/>
      <c r="G257" s="19"/>
      <c r="H257" s="19"/>
      <c r="I257" s="1"/>
      <c r="J257" s="1"/>
      <c r="K257" s="1"/>
      <c r="L257" s="1"/>
      <c r="M257" s="1"/>
      <c r="N257" s="1"/>
      <c r="O257" s="13"/>
      <c r="P257" s="13"/>
      <c r="Q257" s="13"/>
      <c r="R257" s="13"/>
      <c r="S257" s="13"/>
      <c r="T257" s="13"/>
      <c r="U257" s="13"/>
      <c r="V257" s="13"/>
    </row>
    <row r="258" spans="1:22" ht="15.75" hidden="1" customHeight="1">
      <c r="A258" s="13"/>
      <c r="B258" s="1"/>
      <c r="C258" s="1"/>
      <c r="D258" s="19"/>
      <c r="E258" s="19"/>
      <c r="F258" s="19"/>
      <c r="G258" s="19"/>
      <c r="H258" s="19"/>
      <c r="I258" s="1"/>
      <c r="J258" s="1"/>
      <c r="K258" s="1"/>
      <c r="L258" s="1"/>
      <c r="M258" s="1"/>
      <c r="N258" s="1"/>
      <c r="O258" s="13"/>
      <c r="P258" s="13"/>
      <c r="Q258" s="13"/>
      <c r="R258" s="13"/>
      <c r="S258" s="13"/>
      <c r="T258" s="13"/>
      <c r="U258" s="13"/>
      <c r="V258" s="13"/>
    </row>
    <row r="259" spans="1:22" ht="15.75" hidden="1" customHeight="1">
      <c r="A259" s="13"/>
      <c r="B259" s="1"/>
      <c r="C259" s="1"/>
      <c r="D259" s="19"/>
      <c r="E259" s="19"/>
      <c r="F259" s="19"/>
      <c r="G259" s="19"/>
      <c r="H259" s="19"/>
      <c r="I259" s="1"/>
      <c r="J259" s="1"/>
      <c r="K259" s="1"/>
      <c r="L259" s="1"/>
      <c r="M259" s="1"/>
      <c r="N259" s="1"/>
      <c r="O259" s="13"/>
      <c r="P259" s="13"/>
      <c r="Q259" s="13"/>
      <c r="R259" s="13"/>
      <c r="S259" s="13"/>
      <c r="T259" s="13"/>
      <c r="U259" s="13"/>
      <c r="V259" s="13"/>
    </row>
    <row r="260" spans="1:22" ht="15.75" hidden="1" customHeight="1">
      <c r="A260" s="13"/>
      <c r="B260" s="1"/>
      <c r="C260" s="1"/>
      <c r="D260" s="19"/>
      <c r="E260" s="19"/>
      <c r="F260" s="19"/>
      <c r="G260" s="19"/>
      <c r="H260" s="19"/>
      <c r="I260" s="1"/>
      <c r="J260" s="1"/>
      <c r="K260" s="1"/>
      <c r="L260" s="1"/>
      <c r="M260" s="1"/>
      <c r="N260" s="1"/>
      <c r="O260" s="13"/>
      <c r="P260" s="13"/>
      <c r="Q260" s="13"/>
      <c r="R260" s="13"/>
      <c r="S260" s="13"/>
      <c r="T260" s="13"/>
      <c r="U260" s="13"/>
      <c r="V260" s="13"/>
    </row>
    <row r="261" spans="1:22" ht="15.75" hidden="1" customHeight="1">
      <c r="A261" s="13"/>
      <c r="B261" s="1"/>
      <c r="C261" s="1"/>
      <c r="D261" s="19"/>
      <c r="E261" s="19"/>
      <c r="F261" s="19"/>
      <c r="G261" s="19"/>
      <c r="H261" s="19"/>
      <c r="I261" s="1"/>
      <c r="J261" s="1"/>
      <c r="K261" s="1"/>
      <c r="L261" s="1"/>
      <c r="M261" s="1"/>
      <c r="N261" s="1"/>
      <c r="O261" s="13"/>
      <c r="P261" s="13"/>
      <c r="Q261" s="13"/>
      <c r="R261" s="13"/>
      <c r="S261" s="13"/>
      <c r="T261" s="13"/>
      <c r="U261" s="13"/>
      <c r="V261" s="13"/>
    </row>
    <row r="262" spans="1:22" ht="15.75" hidden="1" customHeight="1">
      <c r="A262" s="13"/>
      <c r="B262" s="1"/>
      <c r="C262" s="1"/>
      <c r="D262" s="19"/>
      <c r="E262" s="19"/>
      <c r="F262" s="19"/>
      <c r="G262" s="19"/>
      <c r="H262" s="19"/>
      <c r="I262" s="1"/>
      <c r="J262" s="1"/>
      <c r="K262" s="1"/>
      <c r="L262" s="1"/>
      <c r="M262" s="1"/>
      <c r="N262" s="1"/>
      <c r="O262" s="13"/>
      <c r="P262" s="13"/>
      <c r="Q262" s="13"/>
      <c r="R262" s="13"/>
      <c r="S262" s="13"/>
      <c r="T262" s="13"/>
      <c r="U262" s="13"/>
      <c r="V262" s="13"/>
    </row>
    <row r="263" spans="1:22" ht="15.75" hidden="1" customHeight="1">
      <c r="A263" s="13"/>
      <c r="B263" s="1"/>
      <c r="C263" s="1"/>
      <c r="D263" s="19"/>
      <c r="E263" s="19"/>
      <c r="F263" s="19"/>
      <c r="G263" s="19"/>
      <c r="H263" s="19"/>
      <c r="I263" s="1"/>
      <c r="J263" s="1"/>
      <c r="K263" s="1"/>
      <c r="L263" s="1"/>
      <c r="M263" s="1"/>
      <c r="N263" s="1"/>
      <c r="O263" s="13"/>
      <c r="P263" s="13"/>
      <c r="Q263" s="13"/>
      <c r="R263" s="13"/>
      <c r="S263" s="13"/>
      <c r="T263" s="13"/>
      <c r="U263" s="13"/>
      <c r="V263" s="13"/>
    </row>
    <row r="264" spans="1:22" ht="15.75" hidden="1" customHeight="1">
      <c r="A264" s="13"/>
      <c r="B264" s="1"/>
      <c r="C264" s="1"/>
      <c r="D264" s="19"/>
      <c r="E264" s="19"/>
      <c r="F264" s="19"/>
      <c r="G264" s="19"/>
      <c r="H264" s="19"/>
      <c r="I264" s="1"/>
      <c r="J264" s="1"/>
      <c r="K264" s="1"/>
      <c r="L264" s="1"/>
      <c r="M264" s="1"/>
      <c r="N264" s="1"/>
      <c r="O264" s="13"/>
      <c r="P264" s="13"/>
      <c r="Q264" s="13"/>
      <c r="R264" s="13"/>
      <c r="S264" s="13"/>
      <c r="T264" s="13"/>
      <c r="U264" s="13"/>
      <c r="V264" s="13"/>
    </row>
    <row r="265" spans="1:22" ht="15.75" hidden="1" customHeight="1">
      <c r="A265" s="13"/>
      <c r="B265" s="1"/>
      <c r="C265" s="1"/>
      <c r="D265" s="19"/>
      <c r="E265" s="19"/>
      <c r="F265" s="19"/>
      <c r="G265" s="19"/>
      <c r="H265" s="19"/>
      <c r="I265" s="1"/>
      <c r="J265" s="1"/>
      <c r="K265" s="1"/>
      <c r="L265" s="1"/>
      <c r="M265" s="1"/>
      <c r="N265" s="1"/>
      <c r="O265" s="13"/>
      <c r="P265" s="13"/>
      <c r="Q265" s="13"/>
      <c r="R265" s="13"/>
      <c r="S265" s="13"/>
      <c r="T265" s="13"/>
      <c r="U265" s="13"/>
      <c r="V265" s="13"/>
    </row>
    <row r="266" spans="1:22" ht="15.75" hidden="1" customHeight="1">
      <c r="A266" s="13"/>
      <c r="B266" s="1"/>
      <c r="C266" s="1"/>
      <c r="D266" s="19"/>
      <c r="E266" s="19"/>
      <c r="F266" s="19"/>
      <c r="G266" s="19"/>
      <c r="H266" s="19"/>
      <c r="I266" s="1"/>
      <c r="J266" s="1"/>
      <c r="K266" s="1"/>
      <c r="L266" s="1"/>
      <c r="M266" s="1"/>
      <c r="N266" s="1"/>
      <c r="O266" s="13"/>
      <c r="P266" s="13"/>
      <c r="Q266" s="13"/>
      <c r="R266" s="13"/>
      <c r="S266" s="13"/>
      <c r="T266" s="13"/>
      <c r="U266" s="13"/>
      <c r="V266" s="13"/>
    </row>
    <row r="267" spans="1:22" ht="15.75" hidden="1" customHeight="1">
      <c r="A267" s="13"/>
      <c r="B267" s="1"/>
      <c r="C267" s="1"/>
      <c r="D267" s="19"/>
      <c r="E267" s="19"/>
      <c r="F267" s="19"/>
      <c r="G267" s="19"/>
      <c r="H267" s="19"/>
      <c r="I267" s="1"/>
      <c r="J267" s="1"/>
      <c r="K267" s="1"/>
      <c r="L267" s="1"/>
      <c r="M267" s="1"/>
      <c r="N267" s="1"/>
      <c r="O267" s="13"/>
      <c r="P267" s="13"/>
      <c r="Q267" s="13"/>
      <c r="R267" s="13"/>
      <c r="S267" s="13"/>
      <c r="T267" s="13"/>
      <c r="U267" s="13"/>
      <c r="V267" s="13"/>
    </row>
    <row r="268" spans="1:22" ht="15.75" hidden="1" customHeight="1">
      <c r="A268" s="13"/>
      <c r="B268" s="1"/>
      <c r="C268" s="1"/>
      <c r="D268" s="19"/>
      <c r="E268" s="19"/>
      <c r="F268" s="19"/>
      <c r="G268" s="19"/>
      <c r="H268" s="19"/>
      <c r="I268" s="1"/>
      <c r="J268" s="1"/>
      <c r="K268" s="1"/>
      <c r="L268" s="1"/>
      <c r="M268" s="1"/>
      <c r="N268" s="1"/>
      <c r="O268" s="13"/>
      <c r="P268" s="13"/>
      <c r="Q268" s="13"/>
      <c r="R268" s="13"/>
      <c r="S268" s="13"/>
      <c r="T268" s="13"/>
      <c r="U268" s="13"/>
      <c r="V268" s="13"/>
    </row>
    <row r="269" spans="1:22" ht="15.75" hidden="1" customHeight="1">
      <c r="A269" s="13"/>
      <c r="B269" s="1"/>
      <c r="C269" s="1"/>
      <c r="D269" s="19"/>
      <c r="E269" s="19"/>
      <c r="F269" s="19"/>
      <c r="G269" s="19"/>
      <c r="H269" s="19"/>
      <c r="I269" s="1"/>
      <c r="J269" s="1"/>
      <c r="K269" s="1"/>
      <c r="L269" s="1"/>
      <c r="M269" s="1"/>
      <c r="N269" s="1"/>
      <c r="O269" s="13"/>
      <c r="P269" s="13"/>
      <c r="Q269" s="13"/>
      <c r="R269" s="13"/>
      <c r="S269" s="13"/>
      <c r="T269" s="13"/>
      <c r="U269" s="13"/>
      <c r="V269" s="13"/>
    </row>
    <row r="270" spans="1:22" ht="15.75" hidden="1" customHeight="1">
      <c r="A270" s="13"/>
      <c r="B270" s="1"/>
      <c r="C270" s="1"/>
      <c r="D270" s="19"/>
      <c r="E270" s="19"/>
      <c r="F270" s="19"/>
      <c r="G270" s="19"/>
      <c r="H270" s="19"/>
      <c r="I270" s="1"/>
      <c r="J270" s="1"/>
      <c r="K270" s="1"/>
      <c r="L270" s="1"/>
      <c r="M270" s="1"/>
      <c r="N270" s="1"/>
      <c r="O270" s="13"/>
      <c r="P270" s="13"/>
      <c r="Q270" s="13"/>
      <c r="R270" s="13"/>
      <c r="S270" s="13"/>
      <c r="T270" s="13"/>
      <c r="U270" s="13"/>
      <c r="V270" s="13"/>
    </row>
    <row r="271" spans="1:22" ht="15.75" hidden="1" customHeight="1">
      <c r="A271" s="13"/>
      <c r="B271" s="1"/>
      <c r="C271" s="1"/>
      <c r="D271" s="19"/>
      <c r="E271" s="19"/>
      <c r="F271" s="19"/>
      <c r="G271" s="19"/>
      <c r="H271" s="19"/>
      <c r="I271" s="1"/>
      <c r="J271" s="1"/>
      <c r="K271" s="1"/>
      <c r="L271" s="1"/>
      <c r="M271" s="1"/>
      <c r="N271" s="1"/>
      <c r="O271" s="13"/>
      <c r="P271" s="13"/>
      <c r="Q271" s="13"/>
      <c r="R271" s="13"/>
      <c r="S271" s="13"/>
      <c r="T271" s="13"/>
      <c r="U271" s="13"/>
      <c r="V271" s="13"/>
    </row>
    <row r="272" spans="1:22" ht="15.75" hidden="1" customHeight="1">
      <c r="A272" s="13"/>
      <c r="B272" s="1"/>
      <c r="C272" s="1"/>
      <c r="D272" s="19"/>
      <c r="E272" s="19"/>
      <c r="F272" s="19"/>
      <c r="G272" s="19"/>
      <c r="H272" s="19"/>
      <c r="I272" s="1"/>
      <c r="J272" s="1"/>
      <c r="K272" s="1"/>
      <c r="L272" s="1"/>
      <c r="M272" s="1"/>
      <c r="N272" s="1"/>
      <c r="O272" s="13"/>
      <c r="P272" s="13"/>
      <c r="Q272" s="13"/>
      <c r="R272" s="13"/>
      <c r="S272" s="13"/>
      <c r="T272" s="13"/>
      <c r="U272" s="13"/>
      <c r="V272" s="13"/>
    </row>
    <row r="273" spans="1:22" ht="15.75" hidden="1" customHeight="1">
      <c r="A273" s="13"/>
      <c r="B273" s="1"/>
      <c r="C273" s="1"/>
      <c r="D273" s="19"/>
      <c r="E273" s="19"/>
      <c r="F273" s="19"/>
      <c r="G273" s="19"/>
      <c r="H273" s="19"/>
      <c r="I273" s="1"/>
      <c r="J273" s="1"/>
      <c r="K273" s="1"/>
      <c r="L273" s="1"/>
      <c r="M273" s="1"/>
      <c r="N273" s="1"/>
      <c r="O273" s="13"/>
      <c r="P273" s="13"/>
      <c r="Q273" s="13"/>
      <c r="R273" s="13"/>
      <c r="S273" s="13"/>
      <c r="T273" s="13"/>
      <c r="U273" s="13"/>
      <c r="V273" s="13"/>
    </row>
    <row r="274" spans="1:22" ht="15.75" hidden="1" customHeight="1">
      <c r="A274" s="13"/>
      <c r="B274" s="1"/>
      <c r="C274" s="1"/>
      <c r="D274" s="19"/>
      <c r="E274" s="19"/>
      <c r="F274" s="19"/>
      <c r="G274" s="19"/>
      <c r="H274" s="19"/>
      <c r="I274" s="1"/>
      <c r="J274" s="1"/>
      <c r="K274" s="1"/>
      <c r="L274" s="1"/>
      <c r="M274" s="1"/>
      <c r="N274" s="1"/>
      <c r="O274" s="13"/>
      <c r="P274" s="13"/>
      <c r="Q274" s="13"/>
      <c r="R274" s="13"/>
      <c r="S274" s="13"/>
      <c r="T274" s="13"/>
      <c r="U274" s="13"/>
      <c r="V274" s="13"/>
    </row>
    <row r="275" spans="1:22" ht="15.75" hidden="1" customHeight="1">
      <c r="A275" s="13"/>
      <c r="B275" s="1"/>
      <c r="C275" s="1"/>
      <c r="D275" s="19"/>
      <c r="E275" s="19"/>
      <c r="F275" s="19"/>
      <c r="G275" s="19"/>
      <c r="H275" s="19"/>
      <c r="I275" s="1"/>
      <c r="J275" s="1"/>
      <c r="K275" s="1"/>
      <c r="L275" s="1"/>
      <c r="M275" s="1"/>
      <c r="N275" s="1"/>
      <c r="O275" s="13"/>
      <c r="P275" s="13"/>
      <c r="Q275" s="13"/>
      <c r="R275" s="13"/>
      <c r="S275" s="13"/>
      <c r="T275" s="13"/>
      <c r="U275" s="13"/>
      <c r="V275" s="13"/>
    </row>
    <row r="276" spans="1:22" ht="15.75" hidden="1" customHeight="1">
      <c r="A276" s="13"/>
      <c r="B276" s="1"/>
      <c r="C276" s="1"/>
      <c r="D276" s="19"/>
      <c r="E276" s="19"/>
      <c r="F276" s="19"/>
      <c r="G276" s="19"/>
      <c r="H276" s="19"/>
      <c r="I276" s="1"/>
      <c r="J276" s="1"/>
      <c r="K276" s="1"/>
      <c r="L276" s="1"/>
      <c r="M276" s="1"/>
      <c r="N276" s="1"/>
      <c r="O276" s="13"/>
      <c r="P276" s="13"/>
      <c r="Q276" s="13"/>
      <c r="R276" s="13"/>
      <c r="S276" s="13"/>
      <c r="T276" s="13"/>
      <c r="U276" s="13"/>
      <c r="V276" s="13"/>
    </row>
    <row r="277" spans="1:22" ht="15.75" hidden="1" customHeight="1">
      <c r="A277" s="13"/>
      <c r="B277" s="1"/>
      <c r="C277" s="1"/>
      <c r="D277" s="19"/>
      <c r="E277" s="19"/>
      <c r="F277" s="19"/>
      <c r="G277" s="19"/>
      <c r="H277" s="19"/>
      <c r="I277" s="1"/>
      <c r="J277" s="1"/>
      <c r="K277" s="1"/>
      <c r="L277" s="1"/>
      <c r="M277" s="1"/>
      <c r="N277" s="1"/>
      <c r="O277" s="13"/>
      <c r="P277" s="13"/>
      <c r="Q277" s="13"/>
      <c r="R277" s="13"/>
      <c r="S277" s="13"/>
      <c r="T277" s="13"/>
      <c r="U277" s="13"/>
      <c r="V277" s="13"/>
    </row>
    <row r="278" spans="1:22" ht="15.75" hidden="1" customHeight="1">
      <c r="A278" s="13"/>
      <c r="B278" s="1"/>
      <c r="C278" s="1"/>
      <c r="D278" s="19"/>
      <c r="E278" s="19"/>
      <c r="F278" s="19"/>
      <c r="G278" s="19"/>
      <c r="H278" s="19"/>
      <c r="I278" s="1"/>
      <c r="J278" s="1"/>
      <c r="K278" s="1"/>
      <c r="L278" s="1"/>
      <c r="M278" s="1"/>
      <c r="N278" s="1"/>
      <c r="O278" s="13"/>
      <c r="P278" s="13"/>
      <c r="Q278" s="13"/>
      <c r="R278" s="13"/>
      <c r="S278" s="13"/>
      <c r="T278" s="13"/>
      <c r="U278" s="13"/>
      <c r="V278" s="13"/>
    </row>
    <row r="279" spans="1:22" ht="15.75" hidden="1" customHeight="1">
      <c r="A279" s="13"/>
      <c r="B279" s="1"/>
      <c r="C279" s="1"/>
      <c r="D279" s="19"/>
      <c r="E279" s="19"/>
      <c r="F279" s="19"/>
      <c r="G279" s="19"/>
      <c r="H279" s="19"/>
      <c r="I279" s="1"/>
      <c r="J279" s="1"/>
      <c r="K279" s="1"/>
      <c r="L279" s="1"/>
      <c r="M279" s="1"/>
      <c r="N279" s="1"/>
      <c r="O279" s="13"/>
      <c r="P279" s="13"/>
      <c r="Q279" s="13"/>
      <c r="R279" s="13"/>
      <c r="S279" s="13"/>
      <c r="T279" s="13"/>
      <c r="U279" s="13"/>
      <c r="V279" s="13"/>
    </row>
    <row r="280" spans="1:22" ht="15.75" hidden="1" customHeight="1">
      <c r="A280" s="13"/>
      <c r="B280" s="1"/>
      <c r="C280" s="1"/>
      <c r="D280" s="19"/>
      <c r="E280" s="19"/>
      <c r="F280" s="19"/>
      <c r="G280" s="19"/>
      <c r="H280" s="19"/>
      <c r="I280" s="1"/>
      <c r="J280" s="1"/>
      <c r="K280" s="1"/>
      <c r="L280" s="1"/>
      <c r="M280" s="1"/>
      <c r="N280" s="1"/>
      <c r="O280" s="13"/>
      <c r="P280" s="13"/>
      <c r="Q280" s="13"/>
      <c r="R280" s="13"/>
      <c r="S280" s="13"/>
      <c r="T280" s="13"/>
      <c r="U280" s="13"/>
      <c r="V280" s="13"/>
    </row>
    <row r="281" spans="1:22" ht="15.75" hidden="1" customHeight="1">
      <c r="A281" s="13"/>
      <c r="B281" s="1"/>
      <c r="C281" s="1"/>
      <c r="D281" s="19"/>
      <c r="E281" s="19"/>
      <c r="F281" s="19"/>
      <c r="G281" s="19"/>
      <c r="H281" s="19"/>
      <c r="I281" s="1"/>
      <c r="J281" s="1"/>
      <c r="K281" s="1"/>
      <c r="L281" s="1"/>
      <c r="M281" s="1"/>
      <c r="N281" s="1"/>
      <c r="O281" s="13"/>
      <c r="P281" s="13"/>
      <c r="Q281" s="13"/>
      <c r="R281" s="13"/>
      <c r="S281" s="13"/>
      <c r="T281" s="13"/>
      <c r="U281" s="13"/>
      <c r="V281" s="13"/>
    </row>
    <row r="282" spans="1:22" ht="15.75" hidden="1" customHeight="1">
      <c r="A282" s="13"/>
      <c r="B282" s="1"/>
      <c r="C282" s="1"/>
      <c r="D282" s="19"/>
      <c r="E282" s="19"/>
      <c r="F282" s="19"/>
      <c r="G282" s="19"/>
      <c r="H282" s="19"/>
      <c r="I282" s="1"/>
      <c r="J282" s="1"/>
      <c r="K282" s="1"/>
      <c r="L282" s="1"/>
      <c r="M282" s="1"/>
      <c r="N282" s="1"/>
      <c r="O282" s="13"/>
      <c r="P282" s="13"/>
      <c r="Q282" s="13"/>
      <c r="R282" s="13"/>
      <c r="S282" s="13"/>
      <c r="T282" s="13"/>
      <c r="U282" s="13"/>
      <c r="V282" s="13"/>
    </row>
    <row r="283" spans="1:22" ht="15.75" hidden="1" customHeight="1">
      <c r="A283" s="13"/>
      <c r="B283" s="1"/>
      <c r="C283" s="1"/>
      <c r="D283" s="19"/>
      <c r="E283" s="19"/>
      <c r="F283" s="19"/>
      <c r="G283" s="19"/>
      <c r="H283" s="19"/>
      <c r="I283" s="1"/>
      <c r="J283" s="1"/>
      <c r="K283" s="1"/>
      <c r="L283" s="1"/>
      <c r="M283" s="1"/>
      <c r="N283" s="1"/>
      <c r="O283" s="13"/>
      <c r="P283" s="13"/>
      <c r="Q283" s="13"/>
      <c r="R283" s="13"/>
      <c r="S283" s="13"/>
      <c r="T283" s="13"/>
      <c r="U283" s="13"/>
      <c r="V283" s="13"/>
    </row>
    <row r="284" spans="1:22" ht="15.75" hidden="1" customHeight="1">
      <c r="A284" s="13"/>
      <c r="B284" s="1"/>
      <c r="C284" s="1"/>
      <c r="D284" s="19"/>
      <c r="E284" s="19"/>
      <c r="F284" s="19"/>
      <c r="G284" s="19"/>
      <c r="H284" s="19"/>
      <c r="I284" s="1"/>
      <c r="J284" s="1"/>
      <c r="K284" s="1"/>
      <c r="L284" s="1"/>
      <c r="M284" s="1"/>
      <c r="N284" s="1"/>
      <c r="O284" s="13"/>
      <c r="P284" s="13"/>
      <c r="Q284" s="13"/>
      <c r="R284" s="13"/>
      <c r="S284" s="13"/>
      <c r="T284" s="13"/>
      <c r="U284" s="13"/>
      <c r="V284" s="13"/>
    </row>
    <row r="285" spans="1:22" ht="15.75" hidden="1" customHeight="1">
      <c r="A285" s="13"/>
      <c r="B285" s="1"/>
      <c r="C285" s="1"/>
      <c r="D285" s="19"/>
      <c r="E285" s="19"/>
      <c r="F285" s="19"/>
      <c r="G285" s="19"/>
      <c r="H285" s="19"/>
      <c r="I285" s="1"/>
      <c r="J285" s="1"/>
      <c r="K285" s="1"/>
      <c r="L285" s="1"/>
      <c r="M285" s="1"/>
      <c r="N285" s="1"/>
      <c r="O285" s="13"/>
      <c r="P285" s="13"/>
      <c r="Q285" s="13"/>
      <c r="R285" s="13"/>
      <c r="S285" s="13"/>
      <c r="T285" s="13"/>
      <c r="U285" s="13"/>
      <c r="V285" s="13"/>
    </row>
    <row r="286" spans="1:22" ht="15.75" hidden="1" customHeight="1">
      <c r="A286" s="13"/>
      <c r="B286" s="1"/>
      <c r="C286" s="1"/>
      <c r="D286" s="19"/>
      <c r="E286" s="19"/>
      <c r="F286" s="19"/>
      <c r="G286" s="19"/>
      <c r="H286" s="19"/>
      <c r="I286" s="1"/>
      <c r="J286" s="1"/>
      <c r="K286" s="1"/>
      <c r="L286" s="1"/>
      <c r="M286" s="1"/>
      <c r="N286" s="1"/>
      <c r="O286" s="13"/>
      <c r="P286" s="13"/>
      <c r="Q286" s="13"/>
      <c r="R286" s="13"/>
      <c r="S286" s="13"/>
      <c r="T286" s="13"/>
      <c r="U286" s="13"/>
      <c r="V286" s="13"/>
    </row>
    <row r="287" spans="1:22" ht="15.75" hidden="1" customHeight="1">
      <c r="A287" s="13"/>
      <c r="B287" s="1"/>
      <c r="C287" s="1"/>
      <c r="D287" s="19"/>
      <c r="E287" s="19"/>
      <c r="F287" s="19"/>
      <c r="G287" s="19"/>
      <c r="H287" s="19"/>
      <c r="I287" s="1"/>
      <c r="J287" s="1"/>
      <c r="K287" s="1"/>
      <c r="L287" s="1"/>
      <c r="M287" s="1"/>
      <c r="N287" s="1"/>
      <c r="O287" s="13"/>
      <c r="P287" s="13"/>
      <c r="Q287" s="13"/>
      <c r="R287" s="13"/>
      <c r="S287" s="13"/>
      <c r="T287" s="13"/>
      <c r="U287" s="13"/>
      <c r="V287" s="13"/>
    </row>
    <row r="288" spans="1:22" ht="15.75" hidden="1" customHeight="1">
      <c r="A288" s="13"/>
      <c r="B288" s="1"/>
      <c r="C288" s="1"/>
      <c r="D288" s="19"/>
      <c r="E288" s="19"/>
      <c r="F288" s="19"/>
      <c r="G288" s="19"/>
      <c r="H288" s="19"/>
      <c r="I288" s="1"/>
      <c r="J288" s="1"/>
      <c r="K288" s="1"/>
      <c r="L288" s="1"/>
      <c r="M288" s="1"/>
      <c r="N288" s="1"/>
      <c r="O288" s="13"/>
      <c r="P288" s="13"/>
      <c r="Q288" s="13"/>
      <c r="R288" s="13"/>
      <c r="S288" s="13"/>
      <c r="T288" s="13"/>
      <c r="U288" s="13"/>
      <c r="V288" s="13"/>
    </row>
    <row r="289" spans="1:22" ht="15.75" hidden="1" customHeight="1">
      <c r="A289" s="13"/>
      <c r="B289" s="1"/>
      <c r="C289" s="1"/>
      <c r="D289" s="19"/>
      <c r="E289" s="19"/>
      <c r="F289" s="19"/>
      <c r="G289" s="19"/>
      <c r="H289" s="19"/>
      <c r="I289" s="1"/>
      <c r="J289" s="1"/>
      <c r="K289" s="1"/>
      <c r="L289" s="1"/>
      <c r="M289" s="1"/>
      <c r="N289" s="1"/>
      <c r="O289" s="13"/>
      <c r="P289" s="13"/>
      <c r="Q289" s="13"/>
      <c r="R289" s="13"/>
      <c r="S289" s="13"/>
      <c r="T289" s="13"/>
      <c r="U289" s="13"/>
      <c r="V289" s="13"/>
    </row>
    <row r="290" spans="1:22" ht="15.75" hidden="1" customHeight="1">
      <c r="A290" s="13"/>
      <c r="B290" s="1"/>
      <c r="C290" s="1"/>
      <c r="D290" s="19"/>
      <c r="E290" s="19"/>
      <c r="F290" s="19"/>
      <c r="G290" s="19"/>
      <c r="H290" s="19"/>
      <c r="I290" s="1"/>
      <c r="J290" s="1"/>
      <c r="K290" s="1"/>
      <c r="L290" s="1"/>
      <c r="M290" s="1"/>
      <c r="N290" s="1"/>
      <c r="O290" s="13"/>
      <c r="P290" s="13"/>
      <c r="Q290" s="13"/>
      <c r="R290" s="13"/>
      <c r="S290" s="13"/>
      <c r="T290" s="13"/>
      <c r="U290" s="13"/>
      <c r="V290" s="13"/>
    </row>
    <row r="291" spans="1:22" ht="15.75" hidden="1" customHeight="1">
      <c r="A291" s="13"/>
      <c r="B291" s="1"/>
      <c r="C291" s="1"/>
      <c r="D291" s="19"/>
      <c r="E291" s="19"/>
      <c r="F291" s="19"/>
      <c r="G291" s="19"/>
      <c r="H291" s="19"/>
      <c r="I291" s="1"/>
      <c r="J291" s="1"/>
      <c r="K291" s="1"/>
      <c r="L291" s="1"/>
      <c r="M291" s="1"/>
      <c r="N291" s="1"/>
      <c r="O291" s="13"/>
      <c r="P291" s="13"/>
      <c r="Q291" s="13"/>
      <c r="R291" s="13"/>
      <c r="S291" s="13"/>
      <c r="T291" s="13"/>
      <c r="U291" s="13"/>
      <c r="V291" s="13"/>
    </row>
    <row r="292" spans="1:22" ht="15.75" hidden="1" customHeight="1">
      <c r="A292" s="13"/>
      <c r="B292" s="1"/>
      <c r="C292" s="1"/>
      <c r="D292" s="19"/>
      <c r="E292" s="19"/>
      <c r="F292" s="19"/>
      <c r="G292" s="19"/>
      <c r="H292" s="19"/>
      <c r="I292" s="1"/>
      <c r="J292" s="1"/>
      <c r="K292" s="1"/>
      <c r="L292" s="1"/>
      <c r="M292" s="1"/>
      <c r="N292" s="1"/>
      <c r="O292" s="13"/>
      <c r="P292" s="13"/>
      <c r="Q292" s="13"/>
      <c r="R292" s="13"/>
      <c r="S292" s="13"/>
      <c r="T292" s="13"/>
      <c r="U292" s="13"/>
      <c r="V292" s="13"/>
    </row>
    <row r="293" spans="1:22" ht="15.75" hidden="1" customHeight="1">
      <c r="A293" s="13"/>
      <c r="B293" s="1"/>
      <c r="C293" s="1"/>
      <c r="D293" s="19"/>
      <c r="E293" s="19"/>
      <c r="F293" s="19"/>
      <c r="G293" s="19"/>
      <c r="H293" s="19"/>
      <c r="I293" s="1"/>
      <c r="J293" s="1"/>
      <c r="K293" s="1"/>
      <c r="L293" s="1"/>
      <c r="M293" s="1"/>
      <c r="N293" s="1"/>
      <c r="O293" s="13"/>
      <c r="P293" s="13"/>
      <c r="Q293" s="13"/>
      <c r="R293" s="13"/>
      <c r="S293" s="13"/>
      <c r="T293" s="13"/>
      <c r="U293" s="13"/>
      <c r="V293" s="13"/>
    </row>
    <row r="294" spans="1:22" ht="15.75" hidden="1" customHeight="1">
      <c r="A294" s="13"/>
      <c r="B294" s="1"/>
      <c r="C294" s="1"/>
      <c r="D294" s="19"/>
      <c r="E294" s="19"/>
      <c r="F294" s="19"/>
      <c r="G294" s="19"/>
      <c r="H294" s="19"/>
      <c r="I294" s="1"/>
      <c r="J294" s="1"/>
      <c r="K294" s="1"/>
      <c r="L294" s="1"/>
      <c r="M294" s="1"/>
      <c r="N294" s="1"/>
      <c r="O294" s="13"/>
      <c r="P294" s="13"/>
      <c r="Q294" s="13"/>
      <c r="R294" s="13"/>
      <c r="S294" s="13"/>
      <c r="T294" s="13"/>
      <c r="U294" s="13"/>
      <c r="V294" s="13"/>
    </row>
    <row r="295" spans="1:22" ht="15.75" hidden="1" customHeight="1">
      <c r="A295" s="13"/>
      <c r="B295" s="1"/>
      <c r="C295" s="1"/>
      <c r="D295" s="19"/>
      <c r="E295" s="19"/>
      <c r="F295" s="19"/>
      <c r="G295" s="19"/>
      <c r="H295" s="19"/>
      <c r="I295" s="1"/>
      <c r="J295" s="1"/>
      <c r="K295" s="1"/>
      <c r="L295" s="1"/>
      <c r="M295" s="1"/>
      <c r="N295" s="1"/>
      <c r="O295" s="13"/>
      <c r="P295" s="13"/>
      <c r="Q295" s="13"/>
      <c r="R295" s="13"/>
      <c r="S295" s="13"/>
      <c r="T295" s="13"/>
      <c r="U295" s="13"/>
      <c r="V295" s="13"/>
    </row>
    <row r="296" spans="1:22" ht="15.75" hidden="1" customHeight="1">
      <c r="A296" s="13"/>
      <c r="B296" s="1"/>
      <c r="C296" s="1"/>
      <c r="D296" s="19"/>
      <c r="E296" s="19"/>
      <c r="F296" s="19"/>
      <c r="G296" s="19"/>
      <c r="H296" s="19"/>
      <c r="I296" s="1"/>
      <c r="J296" s="1"/>
      <c r="K296" s="1"/>
      <c r="L296" s="1"/>
      <c r="M296" s="1"/>
      <c r="N296" s="1"/>
      <c r="O296" s="13"/>
      <c r="P296" s="13"/>
      <c r="Q296" s="13"/>
      <c r="R296" s="13"/>
      <c r="S296" s="13"/>
      <c r="T296" s="13"/>
      <c r="U296" s="13"/>
      <c r="V296" s="13"/>
    </row>
    <row r="297" spans="1:22" ht="15.75" hidden="1" customHeight="1">
      <c r="A297" s="13"/>
      <c r="B297" s="1"/>
      <c r="C297" s="1"/>
      <c r="D297" s="19"/>
      <c r="E297" s="19"/>
      <c r="F297" s="19"/>
      <c r="G297" s="19"/>
      <c r="H297" s="19"/>
      <c r="I297" s="1"/>
      <c r="J297" s="1"/>
      <c r="K297" s="1"/>
      <c r="L297" s="1"/>
      <c r="M297" s="1"/>
      <c r="N297" s="1"/>
      <c r="O297" s="13"/>
      <c r="P297" s="13"/>
      <c r="Q297" s="13"/>
      <c r="R297" s="13"/>
      <c r="S297" s="13"/>
      <c r="T297" s="13"/>
      <c r="U297" s="13"/>
      <c r="V297" s="13"/>
    </row>
    <row r="298" spans="1:22" ht="15.75" hidden="1" customHeight="1">
      <c r="A298" s="13"/>
      <c r="B298" s="1"/>
      <c r="C298" s="1"/>
      <c r="D298" s="19"/>
      <c r="E298" s="19"/>
      <c r="F298" s="19"/>
      <c r="G298" s="19"/>
      <c r="H298" s="19"/>
      <c r="I298" s="1"/>
      <c r="J298" s="1"/>
      <c r="K298" s="1"/>
      <c r="L298" s="1"/>
      <c r="M298" s="1"/>
      <c r="N298" s="1"/>
      <c r="O298" s="13"/>
      <c r="P298" s="13"/>
      <c r="Q298" s="13"/>
      <c r="R298" s="13"/>
      <c r="S298" s="13"/>
      <c r="T298" s="13"/>
      <c r="U298" s="13"/>
      <c r="V298" s="13"/>
    </row>
    <row r="299" spans="1:22" ht="15.75" hidden="1" customHeight="1">
      <c r="A299" s="13"/>
      <c r="B299" s="1"/>
      <c r="C299" s="1"/>
      <c r="D299" s="19"/>
      <c r="E299" s="19"/>
      <c r="F299" s="19"/>
      <c r="G299" s="19"/>
      <c r="H299" s="19"/>
      <c r="I299" s="1"/>
      <c r="J299" s="1"/>
      <c r="K299" s="1"/>
      <c r="L299" s="1"/>
      <c r="M299" s="1"/>
      <c r="N299" s="1"/>
      <c r="O299" s="13"/>
      <c r="P299" s="13"/>
      <c r="Q299" s="13"/>
      <c r="R299" s="13"/>
      <c r="S299" s="13"/>
      <c r="T299" s="13"/>
      <c r="U299" s="13"/>
      <c r="V299" s="13"/>
    </row>
    <row r="300" spans="1:22" ht="15.75" hidden="1" customHeight="1">
      <c r="A300" s="13"/>
      <c r="B300" s="1"/>
      <c r="C300" s="1"/>
      <c r="D300" s="19"/>
      <c r="E300" s="19"/>
      <c r="F300" s="19"/>
      <c r="G300" s="19"/>
      <c r="H300" s="19"/>
      <c r="I300" s="1"/>
      <c r="J300" s="1"/>
      <c r="K300" s="1"/>
      <c r="L300" s="1"/>
      <c r="M300" s="1"/>
      <c r="N300" s="1"/>
      <c r="O300" s="13"/>
      <c r="P300" s="13"/>
      <c r="Q300" s="13"/>
      <c r="R300" s="13"/>
      <c r="S300" s="13"/>
      <c r="T300" s="13"/>
      <c r="U300" s="13"/>
      <c r="V300" s="13"/>
    </row>
    <row r="301" spans="1:22" ht="15.75" hidden="1" customHeight="1">
      <c r="A301" s="13"/>
      <c r="B301" s="1"/>
      <c r="C301" s="1"/>
      <c r="D301" s="19"/>
      <c r="E301" s="19"/>
      <c r="F301" s="19"/>
      <c r="G301" s="19"/>
      <c r="H301" s="19"/>
      <c r="I301" s="1"/>
      <c r="J301" s="1"/>
      <c r="K301" s="1"/>
      <c r="L301" s="1"/>
      <c r="M301" s="1"/>
      <c r="N301" s="1"/>
      <c r="O301" s="13"/>
      <c r="P301" s="13"/>
      <c r="Q301" s="13"/>
      <c r="R301" s="13"/>
      <c r="S301" s="13"/>
      <c r="T301" s="13"/>
      <c r="U301" s="13"/>
      <c r="V301" s="13"/>
    </row>
    <row r="302" spans="1:22" ht="15.75" hidden="1" customHeight="1">
      <c r="A302" s="13"/>
      <c r="B302" s="1"/>
      <c r="C302" s="1"/>
      <c r="D302" s="19"/>
      <c r="E302" s="19"/>
      <c r="F302" s="19"/>
      <c r="G302" s="19"/>
      <c r="H302" s="19"/>
      <c r="I302" s="1"/>
      <c r="J302" s="1"/>
      <c r="K302" s="1"/>
      <c r="L302" s="1"/>
      <c r="M302" s="1"/>
      <c r="N302" s="1"/>
      <c r="O302" s="13"/>
      <c r="P302" s="13"/>
      <c r="Q302" s="13"/>
      <c r="R302" s="13"/>
      <c r="S302" s="13"/>
      <c r="T302" s="13"/>
      <c r="U302" s="13"/>
      <c r="V302" s="13"/>
    </row>
    <row r="303" spans="1:22" ht="15.75" hidden="1" customHeight="1">
      <c r="A303" s="13"/>
      <c r="B303" s="1"/>
      <c r="C303" s="1"/>
      <c r="D303" s="19"/>
      <c r="E303" s="19"/>
      <c r="F303" s="19"/>
      <c r="G303" s="19"/>
      <c r="H303" s="19"/>
      <c r="I303" s="1"/>
      <c r="J303" s="1"/>
      <c r="K303" s="1"/>
      <c r="L303" s="1"/>
      <c r="M303" s="1"/>
      <c r="N303" s="1"/>
      <c r="O303" s="13"/>
      <c r="P303" s="13"/>
      <c r="Q303" s="13"/>
      <c r="R303" s="13"/>
      <c r="S303" s="13"/>
      <c r="T303" s="13"/>
      <c r="U303" s="13"/>
      <c r="V303" s="13"/>
    </row>
    <row r="304" spans="1:22" ht="15.75" hidden="1" customHeight="1">
      <c r="A304" s="13"/>
      <c r="B304" s="1"/>
      <c r="C304" s="1"/>
      <c r="D304" s="19"/>
      <c r="E304" s="19"/>
      <c r="F304" s="19"/>
      <c r="G304" s="19"/>
      <c r="H304" s="19"/>
      <c r="I304" s="1"/>
      <c r="J304" s="1"/>
      <c r="K304" s="1"/>
      <c r="L304" s="1"/>
      <c r="M304" s="1"/>
      <c r="N304" s="1"/>
      <c r="O304" s="13"/>
      <c r="P304" s="13"/>
      <c r="Q304" s="13"/>
      <c r="R304" s="13"/>
      <c r="S304" s="13"/>
      <c r="T304" s="13"/>
      <c r="U304" s="13"/>
      <c r="V304" s="13"/>
    </row>
    <row r="305" spans="1:22" ht="15.75" hidden="1" customHeight="1">
      <c r="A305" s="13"/>
      <c r="B305" s="1"/>
      <c r="C305" s="1"/>
      <c r="D305" s="19"/>
      <c r="E305" s="19"/>
      <c r="F305" s="19"/>
      <c r="G305" s="19"/>
      <c r="H305" s="19"/>
      <c r="I305" s="1"/>
      <c r="J305" s="1"/>
      <c r="K305" s="1"/>
      <c r="L305" s="1"/>
      <c r="M305" s="1"/>
      <c r="N305" s="1"/>
      <c r="O305" s="13"/>
      <c r="P305" s="13"/>
      <c r="Q305" s="13"/>
      <c r="R305" s="13"/>
      <c r="S305" s="13"/>
      <c r="T305" s="13"/>
      <c r="U305" s="13"/>
      <c r="V305" s="13"/>
    </row>
    <row r="306" spans="1:22" ht="15.75" hidden="1" customHeight="1">
      <c r="A306" s="13"/>
      <c r="B306" s="1"/>
      <c r="C306" s="1"/>
      <c r="D306" s="19"/>
      <c r="E306" s="19"/>
      <c r="F306" s="19"/>
      <c r="G306" s="19"/>
      <c r="H306" s="19"/>
      <c r="I306" s="1"/>
      <c r="J306" s="1"/>
      <c r="K306" s="1"/>
      <c r="L306" s="1"/>
      <c r="M306" s="1"/>
      <c r="N306" s="1"/>
      <c r="O306" s="13"/>
      <c r="P306" s="13"/>
      <c r="Q306" s="13"/>
      <c r="R306" s="13"/>
      <c r="S306" s="13"/>
      <c r="T306" s="13"/>
      <c r="U306" s="13"/>
      <c r="V306" s="13"/>
    </row>
    <row r="307" spans="1:22" ht="15.75" hidden="1" customHeight="1">
      <c r="A307" s="13"/>
      <c r="B307" s="1"/>
      <c r="C307" s="1"/>
      <c r="D307" s="19"/>
      <c r="E307" s="19"/>
      <c r="F307" s="19"/>
      <c r="G307" s="19"/>
      <c r="H307" s="19"/>
      <c r="I307" s="1"/>
      <c r="J307" s="1"/>
      <c r="K307" s="1"/>
      <c r="L307" s="1"/>
      <c r="M307" s="1"/>
      <c r="N307" s="1"/>
      <c r="O307" s="13"/>
      <c r="P307" s="13"/>
      <c r="Q307" s="13"/>
      <c r="R307" s="13"/>
      <c r="S307" s="13"/>
      <c r="T307" s="13"/>
      <c r="U307" s="13"/>
      <c r="V307" s="13"/>
    </row>
    <row r="308" spans="1:22" ht="15.75" hidden="1" customHeight="1">
      <c r="A308" s="13"/>
      <c r="B308" s="1"/>
      <c r="C308" s="1"/>
      <c r="D308" s="19"/>
      <c r="E308" s="19"/>
      <c r="F308" s="19"/>
      <c r="G308" s="19"/>
      <c r="H308" s="19"/>
      <c r="I308" s="1"/>
      <c r="J308" s="1"/>
      <c r="K308" s="1"/>
      <c r="L308" s="1"/>
      <c r="M308" s="1"/>
      <c r="N308" s="1"/>
      <c r="O308" s="13"/>
      <c r="P308" s="13"/>
      <c r="Q308" s="13"/>
      <c r="R308" s="13"/>
      <c r="S308" s="13"/>
      <c r="T308" s="13"/>
      <c r="U308" s="13"/>
      <c r="V308" s="13"/>
    </row>
    <row r="309" spans="1:22" ht="15.75" hidden="1" customHeight="1">
      <c r="A309" s="13"/>
      <c r="B309" s="1"/>
      <c r="C309" s="1"/>
      <c r="D309" s="19"/>
      <c r="E309" s="19"/>
      <c r="F309" s="19"/>
      <c r="G309" s="19"/>
      <c r="H309" s="19"/>
      <c r="I309" s="1"/>
      <c r="J309" s="1"/>
      <c r="K309" s="1"/>
      <c r="L309" s="1"/>
      <c r="M309" s="1"/>
      <c r="N309" s="1"/>
      <c r="O309" s="13"/>
      <c r="P309" s="13"/>
      <c r="Q309" s="13"/>
      <c r="R309" s="13"/>
      <c r="S309" s="13"/>
      <c r="T309" s="13"/>
      <c r="U309" s="13"/>
      <c r="V309" s="13"/>
    </row>
    <row r="310" spans="1:22" ht="15.75" hidden="1" customHeight="1">
      <c r="A310" s="13"/>
      <c r="B310" s="1"/>
      <c r="C310" s="1"/>
      <c r="D310" s="19"/>
      <c r="E310" s="19"/>
      <c r="F310" s="19"/>
      <c r="G310" s="19"/>
      <c r="H310" s="19"/>
      <c r="I310" s="1"/>
      <c r="J310" s="1"/>
      <c r="K310" s="1"/>
      <c r="L310" s="1"/>
      <c r="M310" s="1"/>
      <c r="N310" s="1"/>
      <c r="O310" s="13"/>
      <c r="P310" s="13"/>
      <c r="Q310" s="13"/>
      <c r="R310" s="13"/>
      <c r="S310" s="13"/>
      <c r="T310" s="13"/>
      <c r="U310" s="13"/>
      <c r="V310" s="13"/>
    </row>
    <row r="311" spans="1:22" ht="15.75" hidden="1" customHeight="1">
      <c r="A311" s="13"/>
      <c r="B311" s="1"/>
      <c r="C311" s="1"/>
      <c r="D311" s="19"/>
      <c r="E311" s="19"/>
      <c r="F311" s="19"/>
      <c r="G311" s="19"/>
      <c r="H311" s="19"/>
      <c r="I311" s="1"/>
      <c r="J311" s="1"/>
      <c r="K311" s="1"/>
      <c r="L311" s="1"/>
      <c r="M311" s="1"/>
      <c r="N311" s="1"/>
      <c r="O311" s="13"/>
      <c r="P311" s="13"/>
      <c r="Q311" s="13"/>
      <c r="R311" s="13"/>
      <c r="S311" s="13"/>
      <c r="T311" s="13"/>
      <c r="U311" s="13"/>
      <c r="V311" s="13"/>
    </row>
    <row r="312" spans="1:22" ht="15.75" hidden="1" customHeight="1">
      <c r="A312" s="13"/>
      <c r="B312" s="1"/>
      <c r="C312" s="1"/>
      <c r="D312" s="19"/>
      <c r="E312" s="19"/>
      <c r="F312" s="19"/>
      <c r="G312" s="19"/>
      <c r="H312" s="19"/>
      <c r="I312" s="1"/>
      <c r="J312" s="1"/>
      <c r="K312" s="1"/>
      <c r="L312" s="1"/>
      <c r="M312" s="1"/>
      <c r="N312" s="1"/>
      <c r="O312" s="13"/>
      <c r="P312" s="13"/>
      <c r="Q312" s="13"/>
      <c r="R312" s="13"/>
      <c r="S312" s="13"/>
      <c r="T312" s="13"/>
      <c r="U312" s="13"/>
      <c r="V312" s="13"/>
    </row>
    <row r="313" spans="1:22" ht="15.75" hidden="1" customHeight="1">
      <c r="A313" s="13"/>
      <c r="B313" s="1"/>
      <c r="C313" s="1"/>
      <c r="D313" s="19"/>
      <c r="E313" s="19"/>
      <c r="F313" s="19"/>
      <c r="G313" s="19"/>
      <c r="H313" s="19"/>
      <c r="I313" s="1"/>
      <c r="J313" s="1"/>
      <c r="K313" s="1"/>
      <c r="L313" s="1"/>
      <c r="M313" s="1"/>
      <c r="N313" s="1"/>
      <c r="O313" s="13"/>
      <c r="P313" s="13"/>
      <c r="Q313" s="13"/>
      <c r="R313" s="13"/>
      <c r="S313" s="13"/>
      <c r="T313" s="13"/>
      <c r="U313" s="13"/>
      <c r="V313" s="13"/>
    </row>
    <row r="314" spans="1:22" ht="15.75" hidden="1" customHeight="1">
      <c r="A314" s="13"/>
      <c r="B314" s="1"/>
      <c r="C314" s="1"/>
      <c r="D314" s="19"/>
      <c r="E314" s="19"/>
      <c r="F314" s="19"/>
      <c r="G314" s="19"/>
      <c r="H314" s="19"/>
      <c r="I314" s="1"/>
      <c r="J314" s="1"/>
      <c r="K314" s="1"/>
      <c r="L314" s="1"/>
      <c r="M314" s="1"/>
      <c r="N314" s="1"/>
      <c r="O314" s="13"/>
      <c r="P314" s="13"/>
      <c r="Q314" s="13"/>
      <c r="R314" s="13"/>
      <c r="S314" s="13"/>
      <c r="T314" s="13"/>
      <c r="U314" s="13"/>
      <c r="V314" s="13"/>
    </row>
    <row r="315" spans="1:22" ht="15.75" hidden="1" customHeight="1">
      <c r="A315" s="13"/>
      <c r="B315" s="1"/>
      <c r="C315" s="1"/>
      <c r="D315" s="19"/>
      <c r="E315" s="19"/>
      <c r="F315" s="19"/>
      <c r="G315" s="19"/>
      <c r="H315" s="19"/>
      <c r="I315" s="1"/>
      <c r="J315" s="1"/>
      <c r="K315" s="1"/>
      <c r="L315" s="1"/>
      <c r="M315" s="1"/>
      <c r="N315" s="1"/>
      <c r="O315" s="13"/>
      <c r="P315" s="13"/>
      <c r="Q315" s="13"/>
      <c r="R315" s="13"/>
      <c r="S315" s="13"/>
      <c r="T315" s="13"/>
      <c r="U315" s="13"/>
      <c r="V315" s="13"/>
    </row>
    <row r="316" spans="1:22" ht="15.75" hidden="1" customHeight="1">
      <c r="A316" s="13"/>
      <c r="B316" s="1"/>
      <c r="C316" s="1"/>
      <c r="D316" s="19"/>
      <c r="E316" s="19"/>
      <c r="F316" s="19"/>
      <c r="G316" s="19"/>
      <c r="H316" s="19"/>
      <c r="I316" s="1"/>
      <c r="J316" s="1"/>
      <c r="K316" s="1"/>
      <c r="L316" s="1"/>
      <c r="M316" s="1"/>
      <c r="N316" s="1"/>
      <c r="O316" s="13"/>
      <c r="P316" s="13"/>
      <c r="Q316" s="13"/>
      <c r="R316" s="13"/>
      <c r="S316" s="13"/>
      <c r="T316" s="13"/>
      <c r="U316" s="13"/>
      <c r="V316" s="13"/>
    </row>
    <row r="317" spans="1:22" ht="15.75" hidden="1" customHeight="1">
      <c r="A317" s="13"/>
      <c r="B317" s="1"/>
      <c r="C317" s="1"/>
      <c r="D317" s="19"/>
      <c r="E317" s="19"/>
      <c r="F317" s="19"/>
      <c r="G317" s="19"/>
      <c r="H317" s="19"/>
      <c r="I317" s="1"/>
      <c r="J317" s="1"/>
      <c r="K317" s="1"/>
      <c r="L317" s="1"/>
      <c r="M317" s="1"/>
      <c r="N317" s="1"/>
      <c r="O317" s="13"/>
      <c r="P317" s="13"/>
      <c r="Q317" s="13"/>
      <c r="R317" s="13"/>
      <c r="S317" s="13"/>
      <c r="T317" s="13"/>
      <c r="U317" s="13"/>
      <c r="V317" s="13"/>
    </row>
    <row r="318" spans="1:22" ht="15.75" hidden="1" customHeight="1">
      <c r="A318" s="13"/>
      <c r="B318" s="1"/>
      <c r="C318" s="1"/>
      <c r="D318" s="19"/>
      <c r="E318" s="19"/>
      <c r="F318" s="19"/>
      <c r="G318" s="19"/>
      <c r="H318" s="19"/>
      <c r="I318" s="1"/>
      <c r="J318" s="1"/>
      <c r="K318" s="1"/>
      <c r="L318" s="1"/>
      <c r="M318" s="1"/>
      <c r="N318" s="1"/>
      <c r="O318" s="13"/>
      <c r="P318" s="13"/>
      <c r="Q318" s="13"/>
      <c r="R318" s="13"/>
      <c r="S318" s="13"/>
      <c r="T318" s="13"/>
      <c r="U318" s="13"/>
      <c r="V318" s="13"/>
    </row>
    <row r="319" spans="1:22" ht="15.75" hidden="1" customHeight="1">
      <c r="A319" s="13"/>
      <c r="B319" s="1"/>
      <c r="C319" s="1"/>
      <c r="D319" s="19"/>
      <c r="E319" s="19"/>
      <c r="F319" s="19"/>
      <c r="G319" s="19"/>
      <c r="H319" s="19"/>
      <c r="I319" s="1"/>
      <c r="J319" s="1"/>
      <c r="K319" s="1"/>
      <c r="L319" s="1"/>
      <c r="M319" s="1"/>
      <c r="N319" s="1"/>
      <c r="O319" s="13"/>
      <c r="P319" s="13"/>
      <c r="Q319" s="13"/>
      <c r="R319" s="13"/>
      <c r="S319" s="13"/>
      <c r="T319" s="13"/>
      <c r="U319" s="13"/>
      <c r="V319" s="13"/>
    </row>
    <row r="320" spans="1:22" ht="15.75" hidden="1" customHeight="1">
      <c r="A320" s="13"/>
      <c r="B320" s="1"/>
      <c r="C320" s="1"/>
      <c r="D320" s="19"/>
      <c r="E320" s="19"/>
      <c r="F320" s="19"/>
      <c r="G320" s="19"/>
      <c r="H320" s="19"/>
      <c r="I320" s="1"/>
      <c r="J320" s="1"/>
      <c r="K320" s="1"/>
      <c r="L320" s="1"/>
      <c r="M320" s="1"/>
      <c r="N320" s="1"/>
      <c r="O320" s="13"/>
      <c r="P320" s="13"/>
      <c r="Q320" s="13"/>
      <c r="R320" s="13"/>
      <c r="S320" s="13"/>
      <c r="T320" s="13"/>
      <c r="U320" s="13"/>
      <c r="V320" s="13"/>
    </row>
    <row r="321" spans="1:22" ht="15.75" hidden="1" customHeight="1">
      <c r="A321" s="13"/>
      <c r="B321" s="1"/>
      <c r="C321" s="1"/>
      <c r="D321" s="19"/>
      <c r="E321" s="19"/>
      <c r="F321" s="19"/>
      <c r="G321" s="19"/>
      <c r="H321" s="19"/>
      <c r="I321" s="1"/>
      <c r="J321" s="1"/>
      <c r="K321" s="1"/>
      <c r="L321" s="1"/>
      <c r="M321" s="1"/>
      <c r="N321" s="1"/>
      <c r="O321" s="13"/>
      <c r="P321" s="13"/>
      <c r="Q321" s="13"/>
      <c r="R321" s="13"/>
      <c r="S321" s="13"/>
      <c r="T321" s="13"/>
      <c r="U321" s="13"/>
      <c r="V321" s="13"/>
    </row>
    <row r="322" spans="1:22" ht="15.75" hidden="1" customHeight="1">
      <c r="A322" s="13"/>
      <c r="B322" s="1"/>
      <c r="C322" s="1"/>
      <c r="D322" s="19"/>
      <c r="E322" s="19"/>
      <c r="F322" s="19"/>
      <c r="G322" s="19"/>
      <c r="H322" s="19"/>
      <c r="I322" s="1"/>
      <c r="J322" s="1"/>
      <c r="K322" s="1"/>
      <c r="L322" s="1"/>
      <c r="M322" s="1"/>
      <c r="N322" s="1"/>
      <c r="O322" s="13"/>
      <c r="P322" s="13"/>
      <c r="Q322" s="13"/>
      <c r="R322" s="13"/>
      <c r="S322" s="13"/>
      <c r="T322" s="13"/>
      <c r="U322" s="13"/>
      <c r="V322" s="13"/>
    </row>
    <row r="323" spans="1:22" ht="15.75" hidden="1" customHeight="1">
      <c r="A323" s="13"/>
      <c r="B323" s="1"/>
      <c r="C323" s="1"/>
      <c r="D323" s="19"/>
      <c r="E323" s="19"/>
      <c r="F323" s="19"/>
      <c r="G323" s="19"/>
      <c r="H323" s="19"/>
      <c r="I323" s="1"/>
      <c r="J323" s="1"/>
      <c r="K323" s="1"/>
      <c r="L323" s="1"/>
      <c r="M323" s="1"/>
      <c r="N323" s="1"/>
      <c r="O323" s="13"/>
      <c r="P323" s="13"/>
      <c r="Q323" s="13"/>
      <c r="R323" s="13"/>
      <c r="S323" s="13"/>
      <c r="T323" s="13"/>
      <c r="U323" s="13"/>
      <c r="V323" s="13"/>
    </row>
    <row r="324" spans="1:22" ht="15.75" hidden="1" customHeight="1">
      <c r="A324" s="13"/>
      <c r="B324" s="1"/>
      <c r="C324" s="1"/>
      <c r="D324" s="19"/>
      <c r="E324" s="19"/>
      <c r="F324" s="19"/>
      <c r="G324" s="19"/>
      <c r="H324" s="19"/>
      <c r="I324" s="1"/>
      <c r="J324" s="1"/>
      <c r="K324" s="1"/>
      <c r="L324" s="1"/>
      <c r="M324" s="1"/>
      <c r="N324" s="1"/>
      <c r="O324" s="13"/>
      <c r="P324" s="13"/>
      <c r="Q324" s="13"/>
      <c r="R324" s="13"/>
      <c r="S324" s="13"/>
      <c r="T324" s="13"/>
      <c r="U324" s="13"/>
      <c r="V324" s="13"/>
    </row>
    <row r="325" spans="1:22" ht="15.75" hidden="1" customHeight="1">
      <c r="A325" s="13"/>
      <c r="B325" s="1"/>
      <c r="C325" s="1"/>
      <c r="D325" s="19"/>
      <c r="E325" s="19"/>
      <c r="F325" s="19"/>
      <c r="G325" s="19"/>
      <c r="H325" s="19"/>
      <c r="I325" s="1"/>
      <c r="J325" s="1"/>
      <c r="K325" s="1"/>
      <c r="L325" s="1"/>
      <c r="M325" s="1"/>
      <c r="N325" s="1"/>
      <c r="O325" s="13"/>
      <c r="P325" s="13"/>
      <c r="Q325" s="13"/>
      <c r="R325" s="13"/>
      <c r="S325" s="13"/>
      <c r="T325" s="13"/>
      <c r="U325" s="13"/>
      <c r="V325" s="13"/>
    </row>
    <row r="326" spans="1:22" ht="15.75" hidden="1" customHeight="1">
      <c r="A326" s="13"/>
      <c r="B326" s="1"/>
      <c r="C326" s="1"/>
      <c r="D326" s="19"/>
      <c r="E326" s="19"/>
      <c r="F326" s="19"/>
      <c r="G326" s="19"/>
      <c r="H326" s="19"/>
      <c r="I326" s="1"/>
      <c r="J326" s="1"/>
      <c r="K326" s="1"/>
      <c r="L326" s="1"/>
      <c r="M326" s="1"/>
      <c r="N326" s="1"/>
      <c r="O326" s="13"/>
      <c r="P326" s="13"/>
      <c r="Q326" s="13"/>
      <c r="R326" s="13"/>
      <c r="S326" s="13"/>
      <c r="T326" s="13"/>
      <c r="U326" s="13"/>
      <c r="V326" s="13"/>
    </row>
    <row r="327" spans="1:22" ht="15.75" hidden="1" customHeight="1">
      <c r="A327" s="13"/>
      <c r="B327" s="1"/>
      <c r="C327" s="1"/>
      <c r="D327" s="19"/>
      <c r="E327" s="19"/>
      <c r="F327" s="19"/>
      <c r="G327" s="19"/>
      <c r="H327" s="19"/>
      <c r="I327" s="1"/>
      <c r="J327" s="1"/>
      <c r="K327" s="1"/>
      <c r="L327" s="1"/>
      <c r="M327" s="1"/>
      <c r="N327" s="1"/>
      <c r="O327" s="13"/>
      <c r="P327" s="13"/>
      <c r="Q327" s="13"/>
      <c r="R327" s="13"/>
      <c r="S327" s="13"/>
      <c r="T327" s="13"/>
      <c r="U327" s="13"/>
      <c r="V327" s="13"/>
    </row>
    <row r="328" spans="1:22" ht="15.75" hidden="1" customHeight="1">
      <c r="A328" s="13"/>
      <c r="B328" s="1"/>
      <c r="C328" s="1"/>
      <c r="D328" s="19"/>
      <c r="E328" s="19"/>
      <c r="F328" s="19"/>
      <c r="G328" s="19"/>
      <c r="H328" s="19"/>
      <c r="I328" s="1"/>
      <c r="J328" s="1"/>
      <c r="K328" s="1"/>
      <c r="L328" s="1"/>
      <c r="M328" s="1"/>
      <c r="N328" s="1"/>
      <c r="O328" s="13"/>
      <c r="P328" s="13"/>
      <c r="Q328" s="13"/>
      <c r="R328" s="13"/>
      <c r="S328" s="13"/>
      <c r="T328" s="13"/>
      <c r="U328" s="13"/>
      <c r="V328" s="13"/>
    </row>
    <row r="329" spans="1:22" ht="15.75" hidden="1" customHeight="1">
      <c r="A329" s="13"/>
      <c r="B329" s="1"/>
      <c r="C329" s="1"/>
      <c r="D329" s="19"/>
      <c r="E329" s="19"/>
      <c r="F329" s="19"/>
      <c r="G329" s="19"/>
      <c r="H329" s="19"/>
      <c r="I329" s="1"/>
      <c r="J329" s="1"/>
      <c r="K329" s="1"/>
      <c r="L329" s="1"/>
      <c r="M329" s="1"/>
      <c r="N329" s="1"/>
      <c r="O329" s="13"/>
      <c r="P329" s="13"/>
      <c r="Q329" s="13"/>
      <c r="R329" s="13"/>
      <c r="S329" s="13"/>
      <c r="T329" s="13"/>
      <c r="U329" s="13"/>
      <c r="V329" s="13"/>
    </row>
    <row r="330" spans="1:22" ht="15.75" hidden="1" customHeight="1">
      <c r="A330" s="13"/>
      <c r="B330" s="1"/>
      <c r="C330" s="1"/>
      <c r="D330" s="19"/>
      <c r="E330" s="19"/>
      <c r="F330" s="19"/>
      <c r="G330" s="19"/>
      <c r="H330" s="19"/>
      <c r="I330" s="1"/>
      <c r="J330" s="1"/>
      <c r="K330" s="1"/>
      <c r="L330" s="1"/>
      <c r="M330" s="1"/>
      <c r="N330" s="1"/>
      <c r="O330" s="13"/>
      <c r="P330" s="13"/>
      <c r="Q330" s="13"/>
      <c r="R330" s="13"/>
      <c r="S330" s="13"/>
      <c r="T330" s="13"/>
      <c r="U330" s="13"/>
      <c r="V330" s="13"/>
    </row>
    <row r="331" spans="1:22" ht="15.75" hidden="1" customHeight="1">
      <c r="A331" s="13"/>
      <c r="B331" s="1"/>
      <c r="C331" s="1"/>
      <c r="D331" s="19"/>
      <c r="E331" s="19"/>
      <c r="F331" s="19"/>
      <c r="G331" s="19"/>
      <c r="H331" s="19"/>
      <c r="I331" s="1"/>
      <c r="J331" s="1"/>
      <c r="K331" s="1"/>
      <c r="L331" s="1"/>
      <c r="M331" s="1"/>
      <c r="N331" s="1"/>
      <c r="O331" s="13"/>
      <c r="P331" s="13"/>
      <c r="Q331" s="13"/>
      <c r="R331" s="13"/>
      <c r="S331" s="13"/>
      <c r="T331" s="13"/>
      <c r="U331" s="13"/>
      <c r="V331" s="13"/>
    </row>
    <row r="332" spans="1:22" ht="15.75" hidden="1" customHeight="1">
      <c r="A332" s="13"/>
      <c r="B332" s="1"/>
      <c r="C332" s="1"/>
      <c r="D332" s="19"/>
      <c r="E332" s="19"/>
      <c r="F332" s="19"/>
      <c r="G332" s="19"/>
      <c r="H332" s="19"/>
      <c r="I332" s="1"/>
      <c r="J332" s="1"/>
      <c r="K332" s="1"/>
      <c r="L332" s="1"/>
      <c r="M332" s="1"/>
      <c r="N332" s="1"/>
      <c r="O332" s="13"/>
      <c r="P332" s="13"/>
      <c r="Q332" s="13"/>
      <c r="R332" s="13"/>
      <c r="S332" s="13"/>
      <c r="T332" s="13"/>
      <c r="U332" s="13"/>
      <c r="V332" s="13"/>
    </row>
    <row r="333" spans="1:22" ht="15.75" hidden="1" customHeight="1">
      <c r="A333" s="13"/>
      <c r="B333" s="1"/>
      <c r="C333" s="1"/>
      <c r="D333" s="19"/>
      <c r="E333" s="19"/>
      <c r="F333" s="19"/>
      <c r="G333" s="19"/>
      <c r="H333" s="19"/>
      <c r="I333" s="1"/>
      <c r="J333" s="1"/>
      <c r="K333" s="1"/>
      <c r="L333" s="1"/>
      <c r="M333" s="1"/>
      <c r="N333" s="1"/>
      <c r="O333" s="13"/>
      <c r="P333" s="13"/>
      <c r="Q333" s="13"/>
      <c r="R333" s="13"/>
      <c r="S333" s="13"/>
      <c r="T333" s="13"/>
      <c r="U333" s="13"/>
      <c r="V333" s="13"/>
    </row>
    <row r="334" spans="1:22" ht="15.75" hidden="1" customHeight="1">
      <c r="A334" s="13"/>
      <c r="B334" s="1"/>
      <c r="C334" s="1"/>
      <c r="D334" s="19"/>
      <c r="E334" s="19"/>
      <c r="F334" s="19"/>
      <c r="G334" s="19"/>
      <c r="H334" s="19"/>
      <c r="I334" s="1"/>
      <c r="J334" s="1"/>
      <c r="K334" s="1"/>
      <c r="L334" s="1"/>
      <c r="M334" s="1"/>
      <c r="N334" s="1"/>
      <c r="O334" s="13"/>
      <c r="P334" s="13"/>
      <c r="Q334" s="13"/>
      <c r="R334" s="13"/>
      <c r="S334" s="13"/>
      <c r="T334" s="13"/>
      <c r="U334" s="13"/>
      <c r="V334" s="13"/>
    </row>
    <row r="335" spans="1:22" ht="15.75" hidden="1" customHeight="1">
      <c r="A335" s="13"/>
      <c r="B335" s="1"/>
      <c r="C335" s="1"/>
      <c r="D335" s="19"/>
      <c r="E335" s="19"/>
      <c r="F335" s="19"/>
      <c r="G335" s="19"/>
      <c r="H335" s="19"/>
      <c r="I335" s="1"/>
      <c r="J335" s="1"/>
      <c r="K335" s="1"/>
      <c r="L335" s="1"/>
      <c r="M335" s="1"/>
      <c r="N335" s="1"/>
      <c r="O335" s="13"/>
      <c r="P335" s="13"/>
      <c r="Q335" s="13"/>
      <c r="R335" s="13"/>
      <c r="S335" s="13"/>
      <c r="T335" s="13"/>
      <c r="U335" s="13"/>
      <c r="V335" s="13"/>
    </row>
    <row r="336" spans="1:22" ht="15.75" hidden="1" customHeight="1">
      <c r="A336" s="13"/>
      <c r="B336" s="1"/>
      <c r="C336" s="1"/>
      <c r="D336" s="19"/>
      <c r="E336" s="19"/>
      <c r="F336" s="19"/>
      <c r="G336" s="19"/>
      <c r="H336" s="19"/>
      <c r="I336" s="1"/>
      <c r="J336" s="1"/>
      <c r="K336" s="1"/>
      <c r="L336" s="1"/>
      <c r="M336" s="1"/>
      <c r="N336" s="1"/>
      <c r="O336" s="13"/>
      <c r="P336" s="13"/>
      <c r="Q336" s="13"/>
      <c r="R336" s="13"/>
      <c r="S336" s="13"/>
      <c r="T336" s="13"/>
      <c r="U336" s="13"/>
      <c r="V336" s="13"/>
    </row>
    <row r="337" spans="1:22" ht="15.75" hidden="1" customHeight="1">
      <c r="A337" s="13"/>
      <c r="B337" s="1"/>
      <c r="C337" s="1"/>
      <c r="D337" s="19"/>
      <c r="E337" s="19"/>
      <c r="F337" s="19"/>
      <c r="G337" s="19"/>
      <c r="H337" s="19"/>
      <c r="I337" s="1"/>
      <c r="J337" s="1"/>
      <c r="K337" s="1"/>
      <c r="L337" s="1"/>
      <c r="M337" s="1"/>
      <c r="N337" s="1"/>
      <c r="O337" s="13"/>
      <c r="P337" s="13"/>
      <c r="Q337" s="13"/>
      <c r="R337" s="13"/>
      <c r="S337" s="13"/>
      <c r="T337" s="13"/>
      <c r="U337" s="13"/>
      <c r="V337" s="13"/>
    </row>
    <row r="338" spans="1:22" ht="15.75" hidden="1" customHeight="1">
      <c r="A338" s="13"/>
      <c r="B338" s="1"/>
      <c r="C338" s="1"/>
      <c r="D338" s="19"/>
      <c r="E338" s="19"/>
      <c r="F338" s="19"/>
      <c r="G338" s="19"/>
      <c r="H338" s="19"/>
      <c r="I338" s="1"/>
      <c r="J338" s="1"/>
      <c r="K338" s="1"/>
      <c r="L338" s="1"/>
      <c r="M338" s="1"/>
      <c r="N338" s="1"/>
      <c r="O338" s="13"/>
      <c r="P338" s="13"/>
      <c r="Q338" s="13"/>
      <c r="R338" s="13"/>
      <c r="S338" s="13"/>
      <c r="T338" s="13"/>
      <c r="U338" s="13"/>
      <c r="V338" s="13"/>
    </row>
    <row r="339" spans="1:22" ht="15.75" hidden="1" customHeight="1">
      <c r="A339" s="13"/>
      <c r="B339" s="1"/>
      <c r="C339" s="1"/>
      <c r="D339" s="19"/>
      <c r="E339" s="19"/>
      <c r="F339" s="19"/>
      <c r="G339" s="19"/>
      <c r="H339" s="19"/>
      <c r="I339" s="1"/>
      <c r="J339" s="1"/>
      <c r="K339" s="1"/>
      <c r="L339" s="1"/>
      <c r="M339" s="1"/>
      <c r="N339" s="1"/>
      <c r="O339" s="13"/>
      <c r="P339" s="13"/>
      <c r="Q339" s="13"/>
      <c r="R339" s="13"/>
      <c r="S339" s="13"/>
      <c r="T339" s="13"/>
      <c r="U339" s="13"/>
      <c r="V339" s="13"/>
    </row>
    <row r="340" spans="1:22" ht="15.75" hidden="1" customHeight="1">
      <c r="A340" s="13"/>
      <c r="B340" s="1"/>
      <c r="C340" s="1"/>
      <c r="D340" s="19"/>
      <c r="E340" s="19"/>
      <c r="F340" s="19"/>
      <c r="G340" s="19"/>
      <c r="H340" s="19"/>
      <c r="I340" s="1"/>
      <c r="J340" s="1"/>
      <c r="K340" s="1"/>
      <c r="L340" s="1"/>
      <c r="M340" s="1"/>
      <c r="N340" s="1"/>
      <c r="O340" s="13"/>
      <c r="P340" s="13"/>
      <c r="Q340" s="13"/>
      <c r="R340" s="13"/>
      <c r="S340" s="13"/>
      <c r="T340" s="13"/>
      <c r="U340" s="13"/>
      <c r="V340" s="13"/>
    </row>
    <row r="341" spans="1:22" ht="15.75" hidden="1" customHeight="1">
      <c r="A341" s="13"/>
      <c r="B341" s="1"/>
      <c r="C341" s="1"/>
      <c r="D341" s="19"/>
      <c r="E341" s="19"/>
      <c r="F341" s="19"/>
      <c r="G341" s="19"/>
      <c r="H341" s="19"/>
      <c r="I341" s="1"/>
      <c r="J341" s="1"/>
      <c r="K341" s="1"/>
      <c r="L341" s="1"/>
      <c r="M341" s="1"/>
      <c r="N341" s="1"/>
      <c r="O341" s="13"/>
      <c r="P341" s="13"/>
      <c r="Q341" s="13"/>
      <c r="R341" s="13"/>
      <c r="S341" s="13"/>
      <c r="T341" s="13"/>
      <c r="U341" s="13"/>
      <c r="V341" s="13"/>
    </row>
    <row r="342" spans="1:22" ht="15.75" hidden="1" customHeight="1">
      <c r="A342" s="13"/>
      <c r="B342" s="1"/>
      <c r="C342" s="1"/>
      <c r="D342" s="19"/>
      <c r="E342" s="19"/>
      <c r="F342" s="19"/>
      <c r="G342" s="19"/>
      <c r="H342" s="19"/>
      <c r="I342" s="1"/>
      <c r="J342" s="1"/>
      <c r="K342" s="1"/>
      <c r="L342" s="1"/>
      <c r="M342" s="1"/>
      <c r="N342" s="1"/>
      <c r="O342" s="13"/>
      <c r="P342" s="13"/>
      <c r="Q342" s="13"/>
      <c r="R342" s="13"/>
      <c r="S342" s="13"/>
      <c r="T342" s="13"/>
      <c r="U342" s="13"/>
      <c r="V342" s="13"/>
    </row>
    <row r="343" spans="1:22" ht="15.75" hidden="1" customHeight="1">
      <c r="A343" s="13"/>
      <c r="B343" s="1"/>
      <c r="C343" s="1"/>
      <c r="D343" s="19"/>
      <c r="E343" s="19"/>
      <c r="F343" s="19"/>
      <c r="G343" s="19"/>
      <c r="H343" s="19"/>
      <c r="I343" s="1"/>
      <c r="J343" s="1"/>
      <c r="K343" s="1"/>
      <c r="L343" s="1"/>
      <c r="M343" s="1"/>
      <c r="N343" s="1"/>
      <c r="O343" s="13"/>
      <c r="P343" s="13"/>
      <c r="Q343" s="13"/>
      <c r="R343" s="13"/>
      <c r="S343" s="13"/>
      <c r="T343" s="13"/>
      <c r="U343" s="13"/>
      <c r="V343" s="13"/>
    </row>
    <row r="344" spans="1:22" ht="15.75" hidden="1" customHeight="1">
      <c r="A344" s="13"/>
      <c r="B344" s="1"/>
      <c r="C344" s="1"/>
      <c r="D344" s="19"/>
      <c r="E344" s="19"/>
      <c r="F344" s="19"/>
      <c r="G344" s="19"/>
      <c r="H344" s="19"/>
      <c r="I344" s="1"/>
      <c r="J344" s="1"/>
      <c r="K344" s="1"/>
      <c r="L344" s="1"/>
      <c r="M344" s="1"/>
      <c r="N344" s="1"/>
      <c r="O344" s="13"/>
      <c r="P344" s="13"/>
      <c r="Q344" s="13"/>
      <c r="R344" s="13"/>
      <c r="S344" s="13"/>
      <c r="T344" s="13"/>
      <c r="U344" s="13"/>
      <c r="V344" s="13"/>
    </row>
    <row r="345" spans="1:22" ht="15.75" hidden="1" customHeight="1">
      <c r="A345" s="13"/>
      <c r="B345" s="1"/>
      <c r="C345" s="1"/>
      <c r="D345" s="19"/>
      <c r="E345" s="19"/>
      <c r="F345" s="19"/>
      <c r="G345" s="19"/>
      <c r="H345" s="19"/>
      <c r="I345" s="1"/>
      <c r="J345" s="1"/>
      <c r="K345" s="1"/>
      <c r="L345" s="1"/>
      <c r="M345" s="1"/>
      <c r="N345" s="1"/>
      <c r="O345" s="13"/>
      <c r="P345" s="13"/>
      <c r="Q345" s="13"/>
      <c r="R345" s="13"/>
      <c r="S345" s="13"/>
      <c r="T345" s="13"/>
      <c r="U345" s="13"/>
      <c r="V345" s="13"/>
    </row>
    <row r="346" spans="1:22" ht="15.75" hidden="1" customHeight="1">
      <c r="A346" s="13"/>
      <c r="B346" s="1"/>
      <c r="C346" s="1"/>
      <c r="D346" s="19"/>
      <c r="E346" s="19"/>
      <c r="F346" s="19"/>
      <c r="G346" s="19"/>
      <c r="H346" s="19"/>
      <c r="I346" s="1"/>
      <c r="J346" s="1"/>
      <c r="K346" s="1"/>
      <c r="L346" s="1"/>
      <c r="M346" s="1"/>
      <c r="N346" s="1"/>
      <c r="O346" s="13"/>
      <c r="P346" s="13"/>
      <c r="Q346" s="13"/>
      <c r="R346" s="13"/>
      <c r="S346" s="13"/>
      <c r="T346" s="13"/>
      <c r="U346" s="13"/>
      <c r="V346" s="13"/>
    </row>
    <row r="347" spans="1:22" ht="15.75" hidden="1" customHeight="1">
      <c r="A347" s="13"/>
      <c r="B347" s="1"/>
      <c r="C347" s="1"/>
      <c r="D347" s="19"/>
      <c r="E347" s="19"/>
      <c r="F347" s="19"/>
      <c r="G347" s="19"/>
      <c r="H347" s="19"/>
      <c r="I347" s="1"/>
      <c r="J347" s="1"/>
      <c r="K347" s="1"/>
      <c r="L347" s="1"/>
      <c r="M347" s="1"/>
      <c r="N347" s="1"/>
      <c r="O347" s="13"/>
      <c r="P347" s="13"/>
      <c r="Q347" s="13"/>
      <c r="R347" s="13"/>
      <c r="S347" s="13"/>
      <c r="T347" s="13"/>
      <c r="U347" s="13"/>
      <c r="V347" s="13"/>
    </row>
    <row r="348" spans="1:22" ht="15.75" hidden="1" customHeight="1">
      <c r="A348" s="13"/>
      <c r="B348" s="1"/>
      <c r="C348" s="1"/>
      <c r="D348" s="19"/>
      <c r="E348" s="19"/>
      <c r="F348" s="19"/>
      <c r="G348" s="19"/>
      <c r="H348" s="19"/>
      <c r="I348" s="1"/>
      <c r="J348" s="1"/>
      <c r="K348" s="1"/>
      <c r="L348" s="1"/>
      <c r="M348" s="1"/>
      <c r="N348" s="1"/>
      <c r="O348" s="13"/>
      <c r="P348" s="13"/>
      <c r="Q348" s="13"/>
      <c r="R348" s="13"/>
      <c r="S348" s="13"/>
      <c r="T348" s="13"/>
      <c r="U348" s="13"/>
      <c r="V348" s="13"/>
    </row>
    <row r="349" spans="1:22" ht="15.75" hidden="1" customHeight="1">
      <c r="A349" s="13"/>
      <c r="B349" s="1"/>
      <c r="C349" s="1"/>
      <c r="D349" s="19"/>
      <c r="E349" s="19"/>
      <c r="F349" s="19"/>
      <c r="G349" s="19"/>
      <c r="H349" s="19"/>
      <c r="I349" s="1"/>
      <c r="J349" s="1"/>
      <c r="K349" s="1"/>
      <c r="L349" s="1"/>
      <c r="M349" s="1"/>
      <c r="N349" s="1"/>
      <c r="O349" s="13"/>
      <c r="P349" s="13"/>
      <c r="Q349" s="13"/>
      <c r="R349" s="13"/>
      <c r="S349" s="13"/>
      <c r="T349" s="13"/>
      <c r="U349" s="13"/>
      <c r="V349" s="13"/>
    </row>
    <row r="350" spans="1:22" ht="15.75" hidden="1" customHeight="1">
      <c r="A350" s="13"/>
      <c r="B350" s="1"/>
      <c r="C350" s="1"/>
      <c r="D350" s="19"/>
      <c r="E350" s="19"/>
      <c r="F350" s="19"/>
      <c r="G350" s="19"/>
      <c r="H350" s="19"/>
      <c r="I350" s="1"/>
      <c r="J350" s="1"/>
      <c r="K350" s="1"/>
      <c r="L350" s="1"/>
      <c r="M350" s="1"/>
      <c r="N350" s="1"/>
      <c r="O350" s="13"/>
      <c r="P350" s="13"/>
      <c r="Q350" s="13"/>
      <c r="R350" s="13"/>
      <c r="S350" s="13"/>
      <c r="T350" s="13"/>
      <c r="U350" s="13"/>
      <c r="V350" s="13"/>
    </row>
    <row r="351" spans="1:22" ht="15.75" hidden="1" customHeight="1">
      <c r="A351" s="13"/>
      <c r="B351" s="1"/>
      <c r="C351" s="1"/>
      <c r="D351" s="19"/>
      <c r="E351" s="19"/>
      <c r="F351" s="19"/>
      <c r="G351" s="19"/>
      <c r="H351" s="19"/>
      <c r="I351" s="1"/>
      <c r="J351" s="1"/>
      <c r="K351" s="1"/>
      <c r="L351" s="1"/>
      <c r="M351" s="1"/>
      <c r="N351" s="1"/>
      <c r="O351" s="13"/>
      <c r="P351" s="13"/>
      <c r="Q351" s="13"/>
      <c r="R351" s="13"/>
      <c r="S351" s="13"/>
      <c r="T351" s="13"/>
      <c r="U351" s="13"/>
      <c r="V351" s="13"/>
    </row>
    <row r="352" spans="1:22" ht="15.75" hidden="1" customHeight="1">
      <c r="A352" s="13"/>
      <c r="B352" s="1"/>
      <c r="C352" s="1"/>
      <c r="D352" s="19"/>
      <c r="E352" s="19"/>
      <c r="F352" s="19"/>
      <c r="G352" s="19"/>
      <c r="H352" s="19"/>
      <c r="I352" s="1"/>
      <c r="J352" s="1"/>
      <c r="K352" s="1"/>
      <c r="L352" s="1"/>
      <c r="M352" s="1"/>
      <c r="N352" s="1"/>
      <c r="O352" s="13"/>
      <c r="P352" s="13"/>
      <c r="Q352" s="13"/>
      <c r="R352" s="13"/>
      <c r="S352" s="13"/>
      <c r="T352" s="13"/>
      <c r="U352" s="13"/>
      <c r="V352" s="13"/>
    </row>
    <row r="353" spans="1:22" ht="15.75" hidden="1" customHeight="1">
      <c r="A353" s="13"/>
      <c r="B353" s="1"/>
      <c r="C353" s="1"/>
      <c r="D353" s="19"/>
      <c r="E353" s="19"/>
      <c r="F353" s="19"/>
      <c r="G353" s="19"/>
      <c r="H353" s="19"/>
      <c r="I353" s="1"/>
      <c r="J353" s="1"/>
      <c r="K353" s="1"/>
      <c r="L353" s="1"/>
      <c r="M353" s="1"/>
      <c r="N353" s="1"/>
      <c r="O353" s="13"/>
      <c r="P353" s="13"/>
      <c r="Q353" s="13"/>
      <c r="R353" s="13"/>
      <c r="S353" s="13"/>
      <c r="T353" s="13"/>
      <c r="U353" s="13"/>
      <c r="V353" s="13"/>
    </row>
    <row r="354" spans="1:22" ht="15.75" hidden="1" customHeight="1">
      <c r="A354" s="13"/>
      <c r="B354" s="1"/>
      <c r="C354" s="1"/>
      <c r="D354" s="19"/>
      <c r="E354" s="19"/>
      <c r="F354" s="19"/>
      <c r="G354" s="19"/>
      <c r="H354" s="19"/>
      <c r="I354" s="1"/>
      <c r="J354" s="1"/>
      <c r="K354" s="1"/>
      <c r="L354" s="1"/>
      <c r="M354" s="1"/>
      <c r="N354" s="1"/>
      <c r="O354" s="13"/>
      <c r="P354" s="13"/>
      <c r="Q354" s="13"/>
      <c r="R354" s="13"/>
      <c r="S354" s="13"/>
      <c r="T354" s="13"/>
      <c r="U354" s="13"/>
      <c r="V354" s="13"/>
    </row>
    <row r="355" spans="1:22" ht="15.75" hidden="1" customHeight="1">
      <c r="A355" s="13"/>
      <c r="B355" s="1"/>
      <c r="C355" s="1"/>
      <c r="D355" s="19"/>
      <c r="E355" s="19"/>
      <c r="F355" s="19"/>
      <c r="G355" s="19"/>
      <c r="H355" s="19"/>
      <c r="I355" s="1"/>
      <c r="J355" s="1"/>
      <c r="K355" s="1"/>
      <c r="L355" s="1"/>
      <c r="M355" s="1"/>
      <c r="N355" s="1"/>
      <c r="O355" s="13"/>
      <c r="P355" s="13"/>
      <c r="Q355" s="13"/>
      <c r="R355" s="13"/>
      <c r="S355" s="13"/>
      <c r="T355" s="13"/>
      <c r="U355" s="13"/>
      <c r="V355" s="13"/>
    </row>
    <row r="356" spans="1:22" ht="15.75" hidden="1" customHeight="1">
      <c r="A356" s="13"/>
      <c r="B356" s="1"/>
      <c r="C356" s="1"/>
      <c r="D356" s="19"/>
      <c r="E356" s="19"/>
      <c r="F356" s="19"/>
      <c r="G356" s="19"/>
      <c r="H356" s="19"/>
      <c r="I356" s="1"/>
      <c r="J356" s="1"/>
      <c r="K356" s="1"/>
      <c r="L356" s="1"/>
      <c r="M356" s="1"/>
      <c r="N356" s="1"/>
      <c r="O356" s="13"/>
      <c r="P356" s="13"/>
      <c r="Q356" s="13"/>
      <c r="R356" s="13"/>
      <c r="S356" s="13"/>
      <c r="T356" s="13"/>
      <c r="U356" s="13"/>
      <c r="V356" s="13"/>
    </row>
    <row r="357" spans="1:22" ht="15.75" hidden="1" customHeight="1">
      <c r="A357" s="13"/>
      <c r="B357" s="1"/>
      <c r="C357" s="1"/>
      <c r="D357" s="19"/>
      <c r="E357" s="19"/>
      <c r="F357" s="19"/>
      <c r="G357" s="19"/>
      <c r="H357" s="19"/>
      <c r="I357" s="1"/>
      <c r="J357" s="1"/>
      <c r="K357" s="1"/>
      <c r="L357" s="1"/>
      <c r="M357" s="1"/>
      <c r="N357" s="1"/>
      <c r="O357" s="13"/>
      <c r="P357" s="13"/>
      <c r="Q357" s="13"/>
      <c r="R357" s="13"/>
      <c r="S357" s="13"/>
      <c r="T357" s="13"/>
      <c r="U357" s="13"/>
      <c r="V357" s="13"/>
    </row>
    <row r="358" spans="1:22" ht="15.75" hidden="1" customHeight="1">
      <c r="A358" s="13"/>
      <c r="B358" s="1"/>
      <c r="C358" s="1"/>
      <c r="D358" s="19"/>
      <c r="E358" s="19"/>
      <c r="F358" s="19"/>
      <c r="G358" s="19"/>
      <c r="H358" s="19"/>
      <c r="I358" s="1"/>
      <c r="J358" s="1"/>
      <c r="K358" s="1"/>
      <c r="L358" s="1"/>
      <c r="M358" s="1"/>
      <c r="N358" s="1"/>
      <c r="O358" s="13"/>
      <c r="P358" s="13"/>
      <c r="Q358" s="13"/>
      <c r="R358" s="13"/>
      <c r="S358" s="13"/>
      <c r="T358" s="13"/>
      <c r="U358" s="13"/>
      <c r="V358" s="13"/>
    </row>
    <row r="359" spans="1:22" ht="15.75" hidden="1" customHeight="1">
      <c r="A359" s="13"/>
      <c r="B359" s="1"/>
      <c r="C359" s="1"/>
      <c r="D359" s="19"/>
      <c r="E359" s="19"/>
      <c r="F359" s="19"/>
      <c r="G359" s="19"/>
      <c r="H359" s="19"/>
      <c r="I359" s="1"/>
      <c r="J359" s="1"/>
      <c r="K359" s="1"/>
      <c r="L359" s="1"/>
      <c r="M359" s="1"/>
      <c r="N359" s="1"/>
      <c r="O359" s="13"/>
      <c r="P359" s="13"/>
      <c r="Q359" s="13"/>
      <c r="R359" s="13"/>
      <c r="S359" s="13"/>
      <c r="T359" s="13"/>
      <c r="U359" s="13"/>
      <c r="V359" s="13"/>
    </row>
    <row r="360" spans="1:22" ht="15.75" hidden="1" customHeight="1">
      <c r="A360" s="13"/>
      <c r="B360" s="1"/>
      <c r="C360" s="1"/>
      <c r="D360" s="19"/>
      <c r="E360" s="19"/>
      <c r="F360" s="19"/>
      <c r="G360" s="19"/>
      <c r="H360" s="19"/>
      <c r="I360" s="1"/>
      <c r="J360" s="1"/>
      <c r="K360" s="1"/>
      <c r="L360" s="1"/>
      <c r="M360" s="1"/>
      <c r="N360" s="1"/>
      <c r="O360" s="13"/>
      <c r="P360" s="13"/>
      <c r="Q360" s="13"/>
      <c r="R360" s="13"/>
      <c r="S360" s="13"/>
      <c r="T360" s="13"/>
      <c r="U360" s="13"/>
      <c r="V360" s="13"/>
    </row>
    <row r="361" spans="1:22" ht="15.75" hidden="1" customHeight="1">
      <c r="A361" s="13"/>
      <c r="B361" s="1"/>
      <c r="C361" s="1"/>
      <c r="D361" s="19"/>
      <c r="E361" s="19"/>
      <c r="F361" s="19"/>
      <c r="G361" s="19"/>
      <c r="H361" s="19"/>
      <c r="I361" s="1"/>
      <c r="J361" s="1"/>
      <c r="K361" s="1"/>
      <c r="L361" s="1"/>
      <c r="M361" s="1"/>
      <c r="N361" s="1"/>
      <c r="O361" s="13"/>
      <c r="P361" s="13"/>
      <c r="Q361" s="13"/>
      <c r="R361" s="13"/>
      <c r="S361" s="13"/>
      <c r="T361" s="13"/>
      <c r="U361" s="13"/>
      <c r="V361" s="13"/>
    </row>
    <row r="362" spans="1:22" ht="15.75" hidden="1" customHeight="1">
      <c r="A362" s="13"/>
      <c r="B362" s="1"/>
      <c r="C362" s="1"/>
      <c r="D362" s="19"/>
      <c r="E362" s="19"/>
      <c r="F362" s="19"/>
      <c r="G362" s="19"/>
      <c r="H362" s="19"/>
      <c r="I362" s="1"/>
      <c r="J362" s="1"/>
      <c r="K362" s="1"/>
      <c r="L362" s="1"/>
      <c r="M362" s="1"/>
      <c r="N362" s="1"/>
      <c r="O362" s="13"/>
      <c r="P362" s="13"/>
      <c r="Q362" s="13"/>
      <c r="R362" s="13"/>
      <c r="S362" s="13"/>
      <c r="T362" s="13"/>
      <c r="U362" s="13"/>
      <c r="V362" s="13"/>
    </row>
    <row r="363" spans="1:22" ht="15.75" hidden="1" customHeight="1">
      <c r="A363" s="13"/>
      <c r="B363" s="1"/>
      <c r="C363" s="1"/>
      <c r="D363" s="19"/>
      <c r="E363" s="19"/>
      <c r="F363" s="19"/>
      <c r="G363" s="19"/>
      <c r="H363" s="19"/>
      <c r="I363" s="1"/>
      <c r="J363" s="1"/>
      <c r="K363" s="1"/>
      <c r="L363" s="1"/>
      <c r="M363" s="1"/>
      <c r="N363" s="1"/>
      <c r="O363" s="13"/>
      <c r="P363" s="13"/>
      <c r="Q363" s="13"/>
      <c r="R363" s="13"/>
      <c r="S363" s="13"/>
      <c r="T363" s="13"/>
      <c r="U363" s="13"/>
      <c r="V363" s="13"/>
    </row>
    <row r="364" spans="1:22" ht="15.75" hidden="1" customHeight="1">
      <c r="A364" s="13"/>
      <c r="B364" s="1"/>
      <c r="C364" s="1"/>
      <c r="D364" s="19"/>
      <c r="E364" s="19"/>
      <c r="F364" s="19"/>
      <c r="G364" s="19"/>
      <c r="H364" s="19"/>
      <c r="I364" s="1"/>
      <c r="J364" s="1"/>
      <c r="K364" s="1"/>
      <c r="L364" s="1"/>
      <c r="M364" s="1"/>
      <c r="N364" s="1"/>
      <c r="O364" s="13"/>
      <c r="P364" s="13"/>
      <c r="Q364" s="13"/>
      <c r="R364" s="13"/>
      <c r="S364" s="13"/>
      <c r="T364" s="13"/>
      <c r="U364" s="13"/>
      <c r="V364" s="13"/>
    </row>
    <row r="365" spans="1:22" ht="15.75" hidden="1" customHeight="1">
      <c r="A365" s="13"/>
      <c r="B365" s="1"/>
      <c r="C365" s="1"/>
      <c r="D365" s="19"/>
      <c r="E365" s="19"/>
      <c r="F365" s="19"/>
      <c r="G365" s="19"/>
      <c r="H365" s="19"/>
      <c r="I365" s="1"/>
      <c r="J365" s="1"/>
      <c r="K365" s="1"/>
      <c r="L365" s="1"/>
      <c r="M365" s="1"/>
      <c r="N365" s="1"/>
      <c r="O365" s="13"/>
      <c r="P365" s="13"/>
      <c r="Q365" s="13"/>
      <c r="R365" s="13"/>
      <c r="S365" s="13"/>
      <c r="T365" s="13"/>
      <c r="U365" s="13"/>
      <c r="V365" s="13"/>
    </row>
    <row r="366" spans="1:22" ht="15.75" hidden="1" customHeight="1">
      <c r="A366" s="13"/>
      <c r="B366" s="1"/>
      <c r="C366" s="1"/>
      <c r="D366" s="19"/>
      <c r="E366" s="19"/>
      <c r="F366" s="19"/>
      <c r="G366" s="19"/>
      <c r="H366" s="19"/>
      <c r="I366" s="1"/>
      <c r="J366" s="1"/>
      <c r="K366" s="1"/>
      <c r="L366" s="1"/>
      <c r="M366" s="1"/>
      <c r="N366" s="1"/>
      <c r="O366" s="13"/>
      <c r="P366" s="13"/>
      <c r="Q366" s="13"/>
      <c r="R366" s="13"/>
      <c r="S366" s="13"/>
      <c r="T366" s="13"/>
      <c r="U366" s="13"/>
      <c r="V366" s="13"/>
    </row>
    <row r="367" spans="1:22" ht="15.75" hidden="1" customHeight="1">
      <c r="A367" s="13"/>
      <c r="B367" s="1"/>
      <c r="C367" s="1"/>
      <c r="D367" s="19"/>
      <c r="E367" s="19"/>
      <c r="F367" s="19"/>
      <c r="G367" s="19"/>
      <c r="H367" s="19"/>
      <c r="I367" s="1"/>
      <c r="J367" s="1"/>
      <c r="K367" s="1"/>
      <c r="L367" s="1"/>
      <c r="M367" s="1"/>
      <c r="N367" s="1"/>
      <c r="O367" s="13"/>
      <c r="P367" s="13"/>
      <c r="Q367" s="13"/>
      <c r="R367" s="13"/>
      <c r="S367" s="13"/>
      <c r="T367" s="13"/>
      <c r="U367" s="13"/>
      <c r="V367" s="13"/>
    </row>
    <row r="368" spans="1:22" ht="15.75" hidden="1" customHeight="1">
      <c r="A368" s="13"/>
      <c r="B368" s="1"/>
      <c r="C368" s="1"/>
      <c r="D368" s="19"/>
      <c r="E368" s="19"/>
      <c r="F368" s="19"/>
      <c r="G368" s="19"/>
      <c r="H368" s="19"/>
      <c r="I368" s="1"/>
      <c r="J368" s="1"/>
      <c r="K368" s="1"/>
      <c r="L368" s="1"/>
      <c r="M368" s="1"/>
      <c r="N368" s="1"/>
      <c r="O368" s="13"/>
      <c r="P368" s="13"/>
      <c r="Q368" s="13"/>
      <c r="R368" s="13"/>
      <c r="S368" s="13"/>
      <c r="T368" s="13"/>
      <c r="U368" s="13"/>
      <c r="V368" s="13"/>
    </row>
    <row r="369" spans="1:22" ht="15.75" hidden="1" customHeight="1">
      <c r="A369" s="13"/>
      <c r="B369" s="1"/>
      <c r="C369" s="1"/>
      <c r="D369" s="19"/>
      <c r="E369" s="19"/>
      <c r="F369" s="19"/>
      <c r="G369" s="19"/>
      <c r="H369" s="19"/>
      <c r="I369" s="1"/>
      <c r="J369" s="1"/>
      <c r="K369" s="1"/>
      <c r="L369" s="1"/>
      <c r="M369" s="1"/>
      <c r="N369" s="1"/>
      <c r="O369" s="13"/>
      <c r="P369" s="13"/>
      <c r="Q369" s="13"/>
      <c r="R369" s="13"/>
      <c r="S369" s="13"/>
      <c r="T369" s="13"/>
      <c r="U369" s="13"/>
      <c r="V369" s="13"/>
    </row>
    <row r="370" spans="1:22" ht="15.75" hidden="1" customHeight="1">
      <c r="A370" s="13"/>
      <c r="B370" s="1"/>
      <c r="C370" s="1"/>
      <c r="D370" s="19"/>
      <c r="E370" s="19"/>
      <c r="F370" s="19"/>
      <c r="G370" s="19"/>
      <c r="H370" s="19"/>
      <c r="I370" s="1"/>
      <c r="J370" s="1"/>
      <c r="K370" s="1"/>
      <c r="L370" s="1"/>
      <c r="M370" s="1"/>
      <c r="N370" s="1"/>
      <c r="O370" s="13"/>
      <c r="P370" s="13"/>
      <c r="Q370" s="13"/>
      <c r="R370" s="13"/>
      <c r="S370" s="13"/>
      <c r="T370" s="13"/>
      <c r="U370" s="13"/>
      <c r="V370" s="13"/>
    </row>
    <row r="371" spans="1:22" ht="15.75" hidden="1" customHeight="1">
      <c r="A371" s="13"/>
      <c r="B371" s="1"/>
      <c r="C371" s="1"/>
      <c r="D371" s="19"/>
      <c r="E371" s="19"/>
      <c r="F371" s="19"/>
      <c r="G371" s="19"/>
      <c r="H371" s="19"/>
      <c r="I371" s="1"/>
      <c r="J371" s="1"/>
      <c r="K371" s="1"/>
      <c r="L371" s="1"/>
      <c r="M371" s="1"/>
      <c r="N371" s="1"/>
      <c r="O371" s="13"/>
      <c r="P371" s="13"/>
      <c r="Q371" s="13"/>
      <c r="R371" s="13"/>
      <c r="S371" s="13"/>
      <c r="T371" s="13"/>
      <c r="U371" s="13"/>
      <c r="V371" s="13"/>
    </row>
    <row r="372" spans="1:22" ht="15.75" hidden="1" customHeight="1">
      <c r="A372" s="13"/>
      <c r="B372" s="1"/>
      <c r="C372" s="1"/>
      <c r="D372" s="19"/>
      <c r="E372" s="19"/>
      <c r="F372" s="19"/>
      <c r="G372" s="19"/>
      <c r="H372" s="19"/>
      <c r="I372" s="1"/>
      <c r="J372" s="1"/>
      <c r="K372" s="1"/>
      <c r="L372" s="1"/>
      <c r="M372" s="1"/>
      <c r="N372" s="1"/>
      <c r="O372" s="13"/>
      <c r="P372" s="13"/>
      <c r="Q372" s="13"/>
      <c r="R372" s="13"/>
      <c r="S372" s="13"/>
      <c r="T372" s="13"/>
      <c r="U372" s="13"/>
      <c r="V372" s="13"/>
    </row>
    <row r="373" spans="1:22" ht="15.75" hidden="1" customHeight="1">
      <c r="A373" s="13"/>
      <c r="B373" s="1"/>
      <c r="C373" s="1"/>
      <c r="D373" s="19"/>
      <c r="E373" s="19"/>
      <c r="F373" s="19"/>
      <c r="G373" s="19"/>
      <c r="H373" s="19"/>
      <c r="I373" s="1"/>
      <c r="J373" s="1"/>
      <c r="K373" s="1"/>
      <c r="L373" s="1"/>
      <c r="M373" s="1"/>
      <c r="N373" s="1"/>
      <c r="O373" s="13"/>
      <c r="P373" s="13"/>
      <c r="Q373" s="13"/>
      <c r="R373" s="13"/>
      <c r="S373" s="13"/>
      <c r="T373" s="13"/>
      <c r="U373" s="13"/>
      <c r="V373" s="13"/>
    </row>
    <row r="374" spans="1:22" ht="15.75" hidden="1" customHeight="1">
      <c r="A374" s="13"/>
      <c r="B374" s="1"/>
      <c r="C374" s="1"/>
      <c r="D374" s="19"/>
      <c r="E374" s="19"/>
      <c r="F374" s="19"/>
      <c r="G374" s="19"/>
      <c r="H374" s="19"/>
      <c r="I374" s="1"/>
      <c r="J374" s="1"/>
      <c r="K374" s="1"/>
      <c r="L374" s="1"/>
      <c r="M374" s="1"/>
      <c r="N374" s="1"/>
      <c r="O374" s="13"/>
      <c r="P374" s="13"/>
      <c r="Q374" s="13"/>
      <c r="R374" s="13"/>
      <c r="S374" s="13"/>
      <c r="T374" s="13"/>
      <c r="U374" s="13"/>
      <c r="V374" s="13"/>
    </row>
    <row r="375" spans="1:22" ht="15.75" hidden="1" customHeight="1">
      <c r="A375" s="13"/>
      <c r="B375" s="1"/>
      <c r="C375" s="1"/>
      <c r="D375" s="19"/>
      <c r="E375" s="19"/>
      <c r="F375" s="19"/>
      <c r="G375" s="19"/>
      <c r="H375" s="19"/>
      <c r="I375" s="1"/>
      <c r="J375" s="1"/>
      <c r="K375" s="1"/>
      <c r="L375" s="1"/>
      <c r="M375" s="1"/>
      <c r="N375" s="1"/>
      <c r="O375" s="13"/>
      <c r="P375" s="13"/>
      <c r="Q375" s="13"/>
      <c r="R375" s="13"/>
      <c r="S375" s="13"/>
      <c r="T375" s="13"/>
      <c r="U375" s="13"/>
      <c r="V375" s="13"/>
    </row>
    <row r="376" spans="1:22" ht="15.75" hidden="1" customHeight="1">
      <c r="A376" s="13"/>
      <c r="B376" s="1"/>
      <c r="C376" s="1"/>
      <c r="D376" s="19"/>
      <c r="E376" s="19"/>
      <c r="F376" s="19"/>
      <c r="G376" s="19"/>
      <c r="H376" s="19"/>
      <c r="I376" s="1"/>
      <c r="J376" s="1"/>
      <c r="K376" s="1"/>
      <c r="L376" s="1"/>
      <c r="M376" s="1"/>
      <c r="N376" s="1"/>
      <c r="O376" s="13"/>
      <c r="P376" s="13"/>
      <c r="Q376" s="13"/>
      <c r="R376" s="13"/>
      <c r="S376" s="13"/>
      <c r="T376" s="13"/>
      <c r="U376" s="13"/>
      <c r="V376" s="13"/>
    </row>
    <row r="377" spans="1:22" ht="15.75" hidden="1" customHeight="1">
      <c r="A377" s="13"/>
      <c r="B377" s="1"/>
      <c r="C377" s="1"/>
      <c r="D377" s="19"/>
      <c r="E377" s="19"/>
      <c r="F377" s="19"/>
      <c r="G377" s="19"/>
      <c r="H377" s="19"/>
      <c r="I377" s="1"/>
      <c r="J377" s="1"/>
      <c r="K377" s="1"/>
      <c r="L377" s="1"/>
      <c r="M377" s="1"/>
      <c r="N377" s="1"/>
      <c r="O377" s="13"/>
      <c r="P377" s="13"/>
      <c r="Q377" s="13"/>
      <c r="R377" s="13"/>
      <c r="S377" s="13"/>
      <c r="T377" s="13"/>
      <c r="U377" s="13"/>
      <c r="V377" s="13"/>
    </row>
    <row r="378" spans="1:22" ht="15.75" hidden="1" customHeight="1">
      <c r="A378" s="13"/>
      <c r="B378" s="1"/>
      <c r="C378" s="1"/>
      <c r="D378" s="19"/>
      <c r="E378" s="19"/>
      <c r="F378" s="19"/>
      <c r="G378" s="19"/>
      <c r="H378" s="19"/>
      <c r="I378" s="1"/>
      <c r="J378" s="1"/>
      <c r="K378" s="1"/>
      <c r="L378" s="1"/>
      <c r="M378" s="1"/>
      <c r="N378" s="1"/>
      <c r="O378" s="13"/>
      <c r="P378" s="13"/>
      <c r="Q378" s="13"/>
      <c r="R378" s="13"/>
      <c r="S378" s="13"/>
      <c r="T378" s="13"/>
      <c r="U378" s="13"/>
      <c r="V378" s="13"/>
    </row>
    <row r="379" spans="1:22" ht="15.75" hidden="1" customHeight="1">
      <c r="A379" s="13"/>
      <c r="B379" s="1"/>
      <c r="C379" s="1"/>
      <c r="D379" s="19"/>
      <c r="E379" s="19"/>
      <c r="F379" s="19"/>
      <c r="G379" s="19"/>
      <c r="H379" s="19"/>
      <c r="I379" s="1"/>
      <c r="J379" s="1"/>
      <c r="K379" s="1"/>
      <c r="L379" s="1"/>
      <c r="M379" s="1"/>
      <c r="N379" s="1"/>
      <c r="O379" s="13"/>
      <c r="P379" s="13"/>
      <c r="Q379" s="13"/>
      <c r="R379" s="13"/>
      <c r="S379" s="13"/>
      <c r="T379" s="13"/>
      <c r="U379" s="13"/>
      <c r="V379" s="13"/>
    </row>
    <row r="380" spans="1:22" ht="15.75" hidden="1" customHeight="1">
      <c r="A380" s="13"/>
      <c r="B380" s="1"/>
      <c r="C380" s="1"/>
      <c r="D380" s="19"/>
      <c r="E380" s="19"/>
      <c r="F380" s="19"/>
      <c r="G380" s="19"/>
      <c r="H380" s="19"/>
      <c r="I380" s="1"/>
      <c r="J380" s="1"/>
      <c r="K380" s="1"/>
      <c r="L380" s="1"/>
      <c r="M380" s="1"/>
      <c r="N380" s="1"/>
      <c r="O380" s="13"/>
      <c r="P380" s="13"/>
      <c r="Q380" s="13"/>
      <c r="R380" s="13"/>
      <c r="S380" s="13"/>
      <c r="T380" s="13"/>
      <c r="U380" s="13"/>
      <c r="V380" s="13"/>
    </row>
    <row r="381" spans="1:22" ht="15.75" hidden="1" customHeight="1">
      <c r="A381" s="13"/>
      <c r="B381" s="1"/>
      <c r="C381" s="1"/>
      <c r="D381" s="19"/>
      <c r="E381" s="19"/>
      <c r="F381" s="19"/>
      <c r="G381" s="19"/>
      <c r="H381" s="19"/>
      <c r="I381" s="1"/>
      <c r="J381" s="1"/>
      <c r="K381" s="1"/>
      <c r="L381" s="1"/>
      <c r="M381" s="1"/>
      <c r="N381" s="1"/>
      <c r="O381" s="13"/>
      <c r="P381" s="13"/>
      <c r="Q381" s="13"/>
      <c r="R381" s="13"/>
      <c r="S381" s="13"/>
      <c r="T381" s="13"/>
      <c r="U381" s="13"/>
      <c r="V381" s="13"/>
    </row>
    <row r="382" spans="1:22" ht="15.75" hidden="1" customHeight="1">
      <c r="A382" s="13"/>
      <c r="B382" s="1"/>
      <c r="C382" s="1"/>
      <c r="D382" s="19"/>
      <c r="E382" s="19"/>
      <c r="F382" s="19"/>
      <c r="G382" s="19"/>
      <c r="H382" s="19"/>
      <c r="I382" s="1"/>
      <c r="J382" s="1"/>
      <c r="K382" s="1"/>
      <c r="L382" s="1"/>
      <c r="M382" s="1"/>
      <c r="N382" s="1"/>
      <c r="O382" s="13"/>
      <c r="P382" s="13"/>
      <c r="Q382" s="13"/>
      <c r="R382" s="13"/>
      <c r="S382" s="13"/>
      <c r="T382" s="13"/>
      <c r="U382" s="13"/>
      <c r="V382" s="13"/>
    </row>
    <row r="383" spans="1:22" ht="15.75" hidden="1" customHeight="1">
      <c r="A383" s="13"/>
      <c r="B383" s="1"/>
      <c r="C383" s="1"/>
      <c r="D383" s="19"/>
      <c r="E383" s="19"/>
      <c r="F383" s="19"/>
      <c r="G383" s="19"/>
      <c r="H383" s="19"/>
      <c r="I383" s="1"/>
      <c r="J383" s="1"/>
      <c r="K383" s="1"/>
      <c r="L383" s="1"/>
      <c r="M383" s="1"/>
      <c r="N383" s="1"/>
      <c r="O383" s="13"/>
      <c r="P383" s="13"/>
      <c r="Q383" s="13"/>
      <c r="R383" s="13"/>
      <c r="S383" s="13"/>
      <c r="T383" s="13"/>
      <c r="U383" s="13"/>
      <c r="V383" s="13"/>
    </row>
    <row r="384" spans="1:22" ht="15.75" hidden="1" customHeight="1">
      <c r="A384" s="13"/>
      <c r="B384" s="1"/>
      <c r="C384" s="1"/>
      <c r="D384" s="19"/>
      <c r="E384" s="19"/>
      <c r="F384" s="19"/>
      <c r="G384" s="19"/>
      <c r="H384" s="19"/>
      <c r="I384" s="1"/>
      <c r="J384" s="1"/>
      <c r="K384" s="1"/>
      <c r="L384" s="1"/>
      <c r="M384" s="1"/>
      <c r="N384" s="1"/>
      <c r="O384" s="13"/>
      <c r="P384" s="13"/>
      <c r="Q384" s="13"/>
      <c r="R384" s="13"/>
      <c r="S384" s="13"/>
      <c r="T384" s="13"/>
      <c r="U384" s="13"/>
      <c r="V384" s="13"/>
    </row>
    <row r="385" spans="1:22" ht="15.75" hidden="1" customHeight="1">
      <c r="A385" s="13"/>
      <c r="B385" s="1"/>
      <c r="C385" s="1"/>
      <c r="D385" s="19"/>
      <c r="E385" s="19"/>
      <c r="F385" s="19"/>
      <c r="G385" s="19"/>
      <c r="H385" s="19"/>
      <c r="I385" s="1"/>
      <c r="J385" s="1"/>
      <c r="K385" s="1"/>
      <c r="L385" s="1"/>
      <c r="M385" s="1"/>
      <c r="N385" s="1"/>
      <c r="O385" s="13"/>
      <c r="P385" s="13"/>
      <c r="Q385" s="13"/>
      <c r="R385" s="13"/>
      <c r="S385" s="13"/>
      <c r="T385" s="13"/>
      <c r="U385" s="13"/>
      <c r="V385" s="13"/>
    </row>
    <row r="386" spans="1:22" ht="15.75" hidden="1" customHeight="1">
      <c r="A386" s="13"/>
      <c r="B386" s="1"/>
      <c r="C386" s="1"/>
      <c r="D386" s="19"/>
      <c r="E386" s="19"/>
      <c r="F386" s="19"/>
      <c r="G386" s="19"/>
      <c r="H386" s="19"/>
      <c r="I386" s="1"/>
      <c r="J386" s="1"/>
      <c r="K386" s="1"/>
      <c r="L386" s="1"/>
      <c r="M386" s="1"/>
      <c r="N386" s="1"/>
      <c r="O386" s="13"/>
      <c r="P386" s="13"/>
      <c r="Q386" s="13"/>
      <c r="R386" s="13"/>
      <c r="S386" s="13"/>
      <c r="T386" s="13"/>
      <c r="U386" s="13"/>
      <c r="V386" s="13"/>
    </row>
    <row r="387" spans="1:22" ht="15.75" hidden="1" customHeight="1">
      <c r="A387" s="13"/>
      <c r="B387" s="1"/>
      <c r="C387" s="1"/>
      <c r="D387" s="19"/>
      <c r="E387" s="19"/>
      <c r="F387" s="19"/>
      <c r="G387" s="19"/>
      <c r="H387" s="19"/>
      <c r="I387" s="1"/>
      <c r="J387" s="1"/>
      <c r="K387" s="1"/>
      <c r="L387" s="1"/>
      <c r="M387" s="1"/>
      <c r="N387" s="1"/>
      <c r="O387" s="13"/>
      <c r="P387" s="13"/>
      <c r="Q387" s="13"/>
      <c r="R387" s="13"/>
      <c r="S387" s="13"/>
      <c r="T387" s="13"/>
      <c r="U387" s="13"/>
      <c r="V387" s="13"/>
    </row>
    <row r="388" spans="1:22" ht="15.75" hidden="1" customHeight="1">
      <c r="A388" s="13"/>
      <c r="B388" s="1"/>
      <c r="C388" s="1"/>
      <c r="D388" s="19"/>
      <c r="E388" s="19"/>
      <c r="F388" s="19"/>
      <c r="G388" s="19"/>
      <c r="H388" s="19"/>
      <c r="I388" s="1"/>
      <c r="J388" s="1"/>
      <c r="K388" s="1"/>
      <c r="L388" s="1"/>
      <c r="M388" s="1"/>
      <c r="N388" s="1"/>
      <c r="O388" s="13"/>
      <c r="P388" s="13"/>
      <c r="Q388" s="13"/>
      <c r="R388" s="13"/>
      <c r="S388" s="13"/>
      <c r="T388" s="13"/>
      <c r="U388" s="13"/>
      <c r="V388" s="13"/>
    </row>
    <row r="389" spans="1:22" ht="15.75" hidden="1" customHeight="1">
      <c r="A389" s="13"/>
      <c r="B389" s="1"/>
      <c r="C389" s="1"/>
      <c r="D389" s="19"/>
      <c r="E389" s="19"/>
      <c r="F389" s="19"/>
      <c r="G389" s="19"/>
      <c r="H389" s="19"/>
      <c r="I389" s="1"/>
      <c r="J389" s="1"/>
      <c r="K389" s="1"/>
      <c r="L389" s="1"/>
      <c r="M389" s="1"/>
      <c r="N389" s="1"/>
      <c r="O389" s="13"/>
      <c r="P389" s="13"/>
      <c r="Q389" s="13"/>
      <c r="R389" s="13"/>
      <c r="S389" s="13"/>
      <c r="T389" s="13"/>
      <c r="U389" s="13"/>
      <c r="V389" s="13"/>
    </row>
    <row r="390" spans="1:22" ht="15.75" hidden="1" customHeight="1">
      <c r="A390" s="13"/>
      <c r="B390" s="1"/>
      <c r="C390" s="1"/>
      <c r="D390" s="19"/>
      <c r="E390" s="19"/>
      <c r="F390" s="19"/>
      <c r="G390" s="19"/>
      <c r="H390" s="19"/>
      <c r="I390" s="1"/>
      <c r="J390" s="1"/>
      <c r="K390" s="1"/>
      <c r="L390" s="1"/>
      <c r="M390" s="1"/>
      <c r="N390" s="1"/>
      <c r="O390" s="13"/>
      <c r="P390" s="13"/>
      <c r="Q390" s="13"/>
      <c r="R390" s="13"/>
      <c r="S390" s="13"/>
      <c r="T390" s="13"/>
      <c r="U390" s="13"/>
      <c r="V390" s="13"/>
    </row>
    <row r="391" spans="1:22" ht="15.75" hidden="1" customHeight="1">
      <c r="A391" s="13"/>
      <c r="B391" s="1"/>
      <c r="C391" s="1"/>
      <c r="D391" s="19"/>
      <c r="E391" s="19"/>
      <c r="F391" s="19"/>
      <c r="G391" s="19"/>
      <c r="H391" s="19"/>
      <c r="I391" s="1"/>
      <c r="J391" s="1"/>
      <c r="K391" s="1"/>
      <c r="L391" s="1"/>
      <c r="M391" s="1"/>
      <c r="N391" s="1"/>
      <c r="O391" s="13"/>
      <c r="P391" s="13"/>
      <c r="Q391" s="13"/>
      <c r="R391" s="13"/>
      <c r="S391" s="13"/>
      <c r="T391" s="13"/>
      <c r="U391" s="13"/>
      <c r="V391" s="13"/>
    </row>
    <row r="392" spans="1:22" ht="15.75" hidden="1" customHeight="1">
      <c r="A392" s="13"/>
      <c r="B392" s="1"/>
      <c r="C392" s="1"/>
      <c r="D392" s="19"/>
      <c r="E392" s="19"/>
      <c r="F392" s="19"/>
      <c r="G392" s="19"/>
      <c r="H392" s="19"/>
      <c r="I392" s="1"/>
      <c r="J392" s="1"/>
      <c r="K392" s="1"/>
      <c r="L392" s="1"/>
      <c r="M392" s="1"/>
      <c r="N392" s="1"/>
      <c r="O392" s="13"/>
      <c r="P392" s="13"/>
      <c r="Q392" s="13"/>
      <c r="R392" s="13"/>
      <c r="S392" s="13"/>
      <c r="T392" s="13"/>
      <c r="U392" s="13"/>
      <c r="V392" s="13"/>
    </row>
    <row r="393" spans="1:22" ht="15.75" hidden="1" customHeight="1">
      <c r="A393" s="13"/>
      <c r="B393" s="1"/>
      <c r="C393" s="1"/>
      <c r="D393" s="19"/>
      <c r="E393" s="19"/>
      <c r="F393" s="19"/>
      <c r="G393" s="19"/>
      <c r="H393" s="19"/>
      <c r="I393" s="1"/>
      <c r="J393" s="1"/>
      <c r="K393" s="1"/>
      <c r="L393" s="1"/>
      <c r="M393" s="1"/>
      <c r="N393" s="1"/>
      <c r="O393" s="13"/>
      <c r="P393" s="13"/>
      <c r="Q393" s="13"/>
      <c r="R393" s="13"/>
      <c r="S393" s="13"/>
      <c r="T393" s="13"/>
      <c r="U393" s="13"/>
      <c r="V393" s="13"/>
    </row>
    <row r="394" spans="1:22" ht="15.75" hidden="1" customHeight="1">
      <c r="A394" s="13"/>
      <c r="B394" s="1"/>
      <c r="C394" s="1"/>
      <c r="D394" s="19"/>
      <c r="E394" s="19"/>
      <c r="F394" s="19"/>
      <c r="G394" s="19"/>
      <c r="H394" s="19"/>
      <c r="I394" s="1"/>
      <c r="J394" s="1"/>
      <c r="K394" s="1"/>
      <c r="L394" s="1"/>
      <c r="M394" s="1"/>
      <c r="N394" s="1"/>
      <c r="O394" s="13"/>
      <c r="P394" s="13"/>
      <c r="Q394" s="13"/>
      <c r="R394" s="13"/>
      <c r="S394" s="13"/>
      <c r="T394" s="13"/>
      <c r="U394" s="13"/>
      <c r="V394" s="13"/>
    </row>
    <row r="395" spans="1:22" ht="15.75" hidden="1" customHeight="1">
      <c r="A395" s="13"/>
      <c r="B395" s="1"/>
      <c r="C395" s="1"/>
      <c r="D395" s="19"/>
      <c r="E395" s="19"/>
      <c r="F395" s="19"/>
      <c r="G395" s="19"/>
      <c r="H395" s="19"/>
      <c r="I395" s="1"/>
      <c r="J395" s="1"/>
      <c r="K395" s="1"/>
      <c r="L395" s="1"/>
      <c r="M395" s="1"/>
      <c r="N395" s="1"/>
      <c r="O395" s="13"/>
      <c r="P395" s="13"/>
      <c r="Q395" s="13"/>
      <c r="R395" s="13"/>
      <c r="S395" s="13"/>
      <c r="T395" s="13"/>
      <c r="U395" s="13"/>
      <c r="V395" s="13"/>
    </row>
    <row r="396" spans="1:22" ht="15.75" hidden="1" customHeight="1">
      <c r="A396" s="13"/>
      <c r="B396" s="1"/>
      <c r="C396" s="1"/>
      <c r="D396" s="19"/>
      <c r="E396" s="19"/>
      <c r="F396" s="19"/>
      <c r="G396" s="19"/>
      <c r="H396" s="19"/>
      <c r="I396" s="1"/>
      <c r="J396" s="1"/>
      <c r="K396" s="1"/>
      <c r="L396" s="1"/>
      <c r="M396" s="1"/>
      <c r="N396" s="1"/>
      <c r="O396" s="13"/>
      <c r="P396" s="13"/>
      <c r="Q396" s="13"/>
      <c r="R396" s="13"/>
      <c r="S396" s="13"/>
      <c r="T396" s="13"/>
      <c r="U396" s="13"/>
      <c r="V396" s="13"/>
    </row>
    <row r="397" spans="1:22" ht="15.75" hidden="1" customHeight="1">
      <c r="A397" s="13"/>
      <c r="B397" s="1"/>
      <c r="C397" s="1"/>
      <c r="D397" s="19"/>
      <c r="E397" s="19"/>
      <c r="F397" s="19"/>
      <c r="G397" s="19"/>
      <c r="H397" s="19"/>
      <c r="I397" s="1"/>
      <c r="J397" s="1"/>
      <c r="K397" s="1"/>
      <c r="L397" s="1"/>
      <c r="M397" s="1"/>
      <c r="N397" s="1"/>
      <c r="O397" s="13"/>
      <c r="P397" s="13"/>
      <c r="Q397" s="13"/>
      <c r="R397" s="13"/>
      <c r="S397" s="13"/>
      <c r="T397" s="13"/>
      <c r="U397" s="13"/>
      <c r="V397" s="13"/>
    </row>
    <row r="398" spans="1:22" ht="15.75" hidden="1" customHeight="1">
      <c r="A398" s="13"/>
      <c r="B398" s="1"/>
      <c r="C398" s="1"/>
      <c r="D398" s="19"/>
      <c r="E398" s="19"/>
      <c r="F398" s="19"/>
      <c r="G398" s="19"/>
      <c r="H398" s="19"/>
      <c r="I398" s="1"/>
      <c r="J398" s="1"/>
      <c r="K398" s="1"/>
      <c r="L398" s="1"/>
      <c r="M398" s="1"/>
      <c r="N398" s="1"/>
      <c r="O398" s="13"/>
      <c r="P398" s="13"/>
      <c r="Q398" s="13"/>
      <c r="R398" s="13"/>
      <c r="S398" s="13"/>
      <c r="T398" s="13"/>
      <c r="U398" s="13"/>
      <c r="V398" s="13"/>
    </row>
    <row r="399" spans="1:22" ht="15.75" hidden="1" customHeight="1">
      <c r="A399" s="13"/>
      <c r="B399" s="1"/>
      <c r="C399" s="1"/>
      <c r="D399" s="19"/>
      <c r="E399" s="19"/>
      <c r="F399" s="19"/>
      <c r="G399" s="19"/>
      <c r="H399" s="19"/>
      <c r="I399" s="1"/>
      <c r="J399" s="1"/>
      <c r="K399" s="1"/>
      <c r="L399" s="1"/>
      <c r="M399" s="1"/>
      <c r="N399" s="1"/>
      <c r="O399" s="13"/>
      <c r="P399" s="13"/>
      <c r="Q399" s="13"/>
      <c r="R399" s="13"/>
      <c r="S399" s="13"/>
      <c r="T399" s="13"/>
      <c r="U399" s="13"/>
      <c r="V399" s="13"/>
    </row>
    <row r="400" spans="1:22" ht="15.75" hidden="1" customHeight="1">
      <c r="A400" s="13"/>
      <c r="B400" s="1"/>
      <c r="C400" s="1"/>
      <c r="D400" s="19"/>
      <c r="E400" s="19"/>
      <c r="F400" s="19"/>
      <c r="G400" s="19"/>
      <c r="H400" s="19"/>
      <c r="I400" s="1"/>
      <c r="J400" s="1"/>
      <c r="K400" s="1"/>
      <c r="L400" s="1"/>
      <c r="M400" s="1"/>
      <c r="N400" s="1"/>
      <c r="O400" s="13"/>
      <c r="P400" s="13"/>
      <c r="Q400" s="13"/>
      <c r="R400" s="13"/>
      <c r="S400" s="13"/>
      <c r="T400" s="13"/>
      <c r="U400" s="13"/>
      <c r="V400" s="13"/>
    </row>
    <row r="401" spans="1:22" ht="15.75" hidden="1" customHeight="1">
      <c r="A401" s="13"/>
      <c r="B401" s="1"/>
      <c r="C401" s="1"/>
      <c r="D401" s="19"/>
      <c r="E401" s="19"/>
      <c r="F401" s="19"/>
      <c r="G401" s="19"/>
      <c r="H401" s="19"/>
      <c r="I401" s="1"/>
      <c r="J401" s="1"/>
      <c r="K401" s="1"/>
      <c r="L401" s="1"/>
      <c r="M401" s="1"/>
      <c r="N401" s="1"/>
      <c r="O401" s="13"/>
      <c r="P401" s="13"/>
      <c r="Q401" s="13"/>
      <c r="R401" s="13"/>
      <c r="S401" s="13"/>
      <c r="T401" s="13"/>
      <c r="U401" s="13"/>
      <c r="V401" s="13"/>
    </row>
    <row r="402" spans="1:22" ht="15.75" hidden="1" customHeight="1">
      <c r="A402" s="13"/>
      <c r="B402" s="1"/>
      <c r="C402" s="1"/>
      <c r="D402" s="19"/>
      <c r="E402" s="19"/>
      <c r="F402" s="19"/>
      <c r="G402" s="19"/>
      <c r="H402" s="19"/>
      <c r="I402" s="1"/>
      <c r="J402" s="1"/>
      <c r="K402" s="1"/>
      <c r="L402" s="1"/>
      <c r="M402" s="1"/>
      <c r="N402" s="1"/>
      <c r="O402" s="13"/>
      <c r="P402" s="13"/>
      <c r="Q402" s="13"/>
      <c r="R402" s="13"/>
      <c r="S402" s="13"/>
      <c r="T402" s="13"/>
      <c r="U402" s="13"/>
      <c r="V402" s="13"/>
    </row>
    <row r="403" spans="1:22" ht="15.75" hidden="1" customHeight="1">
      <c r="A403" s="13"/>
      <c r="B403" s="1"/>
      <c r="C403" s="1"/>
      <c r="D403" s="19"/>
      <c r="E403" s="19"/>
      <c r="F403" s="19"/>
      <c r="G403" s="19"/>
      <c r="H403" s="19"/>
      <c r="I403" s="1"/>
      <c r="J403" s="1"/>
      <c r="K403" s="1"/>
      <c r="L403" s="1"/>
      <c r="M403" s="1"/>
      <c r="N403" s="1"/>
      <c r="O403" s="13"/>
      <c r="P403" s="13"/>
      <c r="Q403" s="13"/>
      <c r="R403" s="13"/>
      <c r="S403" s="13"/>
      <c r="T403" s="13"/>
      <c r="U403" s="13"/>
      <c r="V403" s="13"/>
    </row>
    <row r="404" spans="1:22" ht="15.75" hidden="1" customHeight="1">
      <c r="A404" s="13"/>
      <c r="B404" s="1"/>
      <c r="C404" s="1"/>
      <c r="D404" s="19"/>
      <c r="E404" s="19"/>
      <c r="F404" s="19"/>
      <c r="G404" s="19"/>
      <c r="H404" s="19"/>
      <c r="I404" s="1"/>
      <c r="J404" s="1"/>
      <c r="K404" s="1"/>
      <c r="L404" s="1"/>
      <c r="M404" s="1"/>
      <c r="N404" s="1"/>
      <c r="O404" s="13"/>
      <c r="P404" s="13"/>
      <c r="Q404" s="13"/>
      <c r="R404" s="13"/>
      <c r="S404" s="13"/>
      <c r="T404" s="13"/>
      <c r="U404" s="13"/>
      <c r="V404" s="13"/>
    </row>
    <row r="405" spans="1:22" ht="15.75" hidden="1" customHeight="1">
      <c r="A405" s="13"/>
      <c r="B405" s="1"/>
      <c r="C405" s="1"/>
      <c r="D405" s="19"/>
      <c r="E405" s="19"/>
      <c r="F405" s="19"/>
      <c r="G405" s="19"/>
      <c r="H405" s="19"/>
      <c r="I405" s="1"/>
      <c r="J405" s="1"/>
      <c r="K405" s="1"/>
      <c r="L405" s="1"/>
      <c r="M405" s="1"/>
      <c r="N405" s="1"/>
      <c r="O405" s="13"/>
      <c r="P405" s="13"/>
      <c r="Q405" s="13"/>
      <c r="R405" s="13"/>
      <c r="S405" s="13"/>
      <c r="T405" s="13"/>
      <c r="U405" s="13"/>
      <c r="V405" s="13"/>
    </row>
    <row r="406" spans="1:22" ht="15.75" hidden="1" customHeight="1">
      <c r="A406" s="13"/>
      <c r="B406" s="1"/>
      <c r="C406" s="1"/>
      <c r="D406" s="19"/>
      <c r="E406" s="19"/>
      <c r="F406" s="19"/>
      <c r="G406" s="19"/>
      <c r="H406" s="19"/>
      <c r="I406" s="1"/>
      <c r="J406" s="1"/>
      <c r="K406" s="1"/>
      <c r="L406" s="1"/>
      <c r="M406" s="1"/>
      <c r="N406" s="1"/>
      <c r="O406" s="13"/>
      <c r="P406" s="13"/>
      <c r="Q406" s="13"/>
      <c r="R406" s="13"/>
      <c r="S406" s="13"/>
      <c r="T406" s="13"/>
      <c r="U406" s="13"/>
      <c r="V406" s="13"/>
    </row>
    <row r="407" spans="1:22" ht="15.75" hidden="1" customHeight="1">
      <c r="A407" s="13"/>
      <c r="B407" s="1"/>
      <c r="C407" s="1"/>
      <c r="D407" s="19"/>
      <c r="E407" s="19"/>
      <c r="F407" s="19"/>
      <c r="G407" s="19"/>
      <c r="H407" s="19"/>
      <c r="I407" s="1"/>
      <c r="J407" s="1"/>
      <c r="K407" s="1"/>
      <c r="L407" s="1"/>
      <c r="M407" s="1"/>
      <c r="N407" s="1"/>
      <c r="O407" s="13"/>
      <c r="P407" s="13"/>
      <c r="Q407" s="13"/>
      <c r="R407" s="13"/>
      <c r="S407" s="13"/>
      <c r="T407" s="13"/>
      <c r="U407" s="13"/>
      <c r="V407" s="13"/>
    </row>
    <row r="408" spans="1:22" ht="15.75" hidden="1" customHeight="1">
      <c r="A408" s="13"/>
      <c r="B408" s="1"/>
      <c r="C408" s="1"/>
      <c r="D408" s="19"/>
      <c r="E408" s="19"/>
      <c r="F408" s="19"/>
      <c r="G408" s="19"/>
      <c r="H408" s="19"/>
      <c r="I408" s="1"/>
      <c r="J408" s="1"/>
      <c r="K408" s="1"/>
      <c r="L408" s="1"/>
      <c r="M408" s="1"/>
      <c r="N408" s="1"/>
      <c r="O408" s="13"/>
      <c r="P408" s="13"/>
      <c r="Q408" s="13"/>
      <c r="R408" s="13"/>
      <c r="S408" s="13"/>
      <c r="T408" s="13"/>
      <c r="U408" s="13"/>
      <c r="V408" s="13"/>
    </row>
    <row r="409" spans="1:22" ht="15.75" hidden="1" customHeight="1">
      <c r="A409" s="13"/>
      <c r="B409" s="1"/>
      <c r="C409" s="1"/>
      <c r="D409" s="19"/>
      <c r="E409" s="19"/>
      <c r="F409" s="19"/>
      <c r="G409" s="19"/>
      <c r="H409" s="19"/>
      <c r="I409" s="1"/>
      <c r="J409" s="1"/>
      <c r="K409" s="1"/>
      <c r="L409" s="1"/>
      <c r="M409" s="1"/>
      <c r="N409" s="1"/>
      <c r="O409" s="13"/>
      <c r="P409" s="13"/>
      <c r="Q409" s="13"/>
      <c r="R409" s="13"/>
      <c r="S409" s="13"/>
      <c r="T409" s="13"/>
      <c r="U409" s="13"/>
      <c r="V409" s="13"/>
    </row>
    <row r="410" spans="1:22" ht="15.75" hidden="1" customHeight="1">
      <c r="A410" s="13"/>
      <c r="B410" s="1"/>
      <c r="C410" s="1"/>
      <c r="D410" s="19"/>
      <c r="E410" s="19"/>
      <c r="F410" s="19"/>
      <c r="G410" s="19"/>
      <c r="H410" s="19"/>
      <c r="I410" s="1"/>
      <c r="J410" s="1"/>
      <c r="K410" s="1"/>
      <c r="L410" s="1"/>
      <c r="M410" s="1"/>
      <c r="N410" s="1"/>
      <c r="O410" s="13"/>
      <c r="P410" s="13"/>
      <c r="Q410" s="13"/>
      <c r="R410" s="13"/>
      <c r="S410" s="13"/>
      <c r="T410" s="13"/>
      <c r="U410" s="13"/>
      <c r="V410" s="13"/>
    </row>
    <row r="411" spans="1:22" ht="15.75" hidden="1" customHeight="1">
      <c r="A411" s="13"/>
      <c r="B411" s="1"/>
      <c r="C411" s="1"/>
      <c r="D411" s="19"/>
      <c r="E411" s="19"/>
      <c r="F411" s="19"/>
      <c r="G411" s="19"/>
      <c r="H411" s="19"/>
      <c r="I411" s="1"/>
      <c r="J411" s="1"/>
      <c r="K411" s="1"/>
      <c r="L411" s="1"/>
      <c r="M411" s="1"/>
      <c r="N411" s="1"/>
      <c r="O411" s="13"/>
      <c r="P411" s="13"/>
      <c r="Q411" s="13"/>
      <c r="R411" s="13"/>
      <c r="S411" s="13"/>
      <c r="T411" s="13"/>
      <c r="U411" s="13"/>
      <c r="V411" s="13"/>
    </row>
    <row r="412" spans="1:22" ht="15.75" hidden="1" customHeight="1">
      <c r="A412" s="13"/>
      <c r="B412" s="1"/>
      <c r="C412" s="1"/>
      <c r="D412" s="19"/>
      <c r="E412" s="19"/>
      <c r="F412" s="19"/>
      <c r="G412" s="19"/>
      <c r="H412" s="19"/>
      <c r="I412" s="1"/>
      <c r="J412" s="1"/>
      <c r="K412" s="1"/>
      <c r="L412" s="1"/>
      <c r="M412" s="1"/>
      <c r="N412" s="1"/>
      <c r="O412" s="13"/>
      <c r="P412" s="13"/>
      <c r="Q412" s="13"/>
      <c r="R412" s="13"/>
      <c r="S412" s="13"/>
      <c r="T412" s="13"/>
      <c r="U412" s="13"/>
      <c r="V412" s="13"/>
    </row>
    <row r="413" spans="1:22" ht="15.75" hidden="1" customHeight="1">
      <c r="A413" s="13"/>
      <c r="B413" s="1"/>
      <c r="C413" s="1"/>
      <c r="D413" s="19"/>
      <c r="E413" s="19"/>
      <c r="F413" s="19"/>
      <c r="G413" s="19"/>
      <c r="H413" s="19"/>
      <c r="I413" s="1"/>
      <c r="J413" s="1"/>
      <c r="K413" s="1"/>
      <c r="L413" s="1"/>
      <c r="M413" s="1"/>
      <c r="N413" s="1"/>
      <c r="O413" s="13"/>
      <c r="P413" s="13"/>
      <c r="Q413" s="13"/>
      <c r="R413" s="13"/>
      <c r="S413" s="13"/>
      <c r="T413" s="13"/>
      <c r="U413" s="13"/>
      <c r="V413" s="13"/>
    </row>
    <row r="414" spans="1:22" ht="15.75" hidden="1" customHeight="1">
      <c r="A414" s="13"/>
      <c r="B414" s="1"/>
      <c r="C414" s="1"/>
      <c r="D414" s="19"/>
      <c r="E414" s="19"/>
      <c r="F414" s="19"/>
      <c r="G414" s="19"/>
      <c r="H414" s="19"/>
      <c r="I414" s="1"/>
      <c r="J414" s="1"/>
      <c r="K414" s="1"/>
      <c r="L414" s="1"/>
      <c r="M414" s="1"/>
      <c r="N414" s="1"/>
      <c r="O414" s="13"/>
      <c r="P414" s="13"/>
      <c r="Q414" s="13"/>
      <c r="R414" s="13"/>
      <c r="S414" s="13"/>
      <c r="T414" s="13"/>
      <c r="U414" s="13"/>
      <c r="V414" s="13"/>
    </row>
    <row r="415" spans="1:22" ht="15.75" hidden="1" customHeight="1">
      <c r="A415" s="13"/>
      <c r="B415" s="1"/>
      <c r="C415" s="1"/>
      <c r="D415" s="19"/>
      <c r="E415" s="19"/>
      <c r="F415" s="19"/>
      <c r="G415" s="19"/>
      <c r="H415" s="19"/>
      <c r="I415" s="1"/>
      <c r="J415" s="1"/>
      <c r="K415" s="1"/>
      <c r="L415" s="1"/>
      <c r="M415" s="1"/>
      <c r="N415" s="1"/>
      <c r="O415" s="13"/>
      <c r="P415" s="13"/>
      <c r="Q415" s="13"/>
      <c r="R415" s="13"/>
      <c r="S415" s="13"/>
      <c r="T415" s="13"/>
      <c r="U415" s="13"/>
      <c r="V415" s="13"/>
    </row>
    <row r="416" spans="1:22" ht="15.75" hidden="1" customHeight="1">
      <c r="A416" s="13"/>
      <c r="B416" s="1"/>
      <c r="C416" s="1"/>
      <c r="D416" s="19"/>
      <c r="E416" s="19"/>
      <c r="F416" s="19"/>
      <c r="G416" s="19"/>
      <c r="H416" s="19"/>
      <c r="I416" s="1"/>
      <c r="J416" s="1"/>
      <c r="K416" s="1"/>
      <c r="L416" s="1"/>
      <c r="M416" s="1"/>
      <c r="N416" s="1"/>
      <c r="O416" s="13"/>
      <c r="P416" s="13"/>
      <c r="Q416" s="13"/>
      <c r="R416" s="13"/>
      <c r="S416" s="13"/>
      <c r="T416" s="13"/>
      <c r="U416" s="13"/>
      <c r="V416" s="13"/>
    </row>
    <row r="417" spans="1:22" ht="15.75" hidden="1" customHeight="1">
      <c r="A417" s="13"/>
      <c r="B417" s="1"/>
      <c r="C417" s="1"/>
      <c r="D417" s="19"/>
      <c r="E417" s="19"/>
      <c r="F417" s="19"/>
      <c r="G417" s="19"/>
      <c r="H417" s="19"/>
      <c r="I417" s="1"/>
      <c r="J417" s="1"/>
      <c r="K417" s="1"/>
      <c r="L417" s="1"/>
      <c r="M417" s="1"/>
      <c r="N417" s="1"/>
      <c r="O417" s="13"/>
      <c r="P417" s="13"/>
      <c r="Q417" s="13"/>
      <c r="R417" s="13"/>
      <c r="S417" s="13"/>
      <c r="T417" s="13"/>
      <c r="U417" s="13"/>
      <c r="V417" s="13"/>
    </row>
    <row r="418" spans="1:22" ht="15.75" hidden="1" customHeight="1">
      <c r="A418" s="13"/>
      <c r="B418" s="1"/>
      <c r="C418" s="1"/>
      <c r="D418" s="19"/>
      <c r="E418" s="19"/>
      <c r="F418" s="19"/>
      <c r="G418" s="19"/>
      <c r="H418" s="19"/>
      <c r="I418" s="1"/>
      <c r="J418" s="1"/>
      <c r="K418" s="1"/>
      <c r="L418" s="1"/>
      <c r="M418" s="1"/>
      <c r="N418" s="1"/>
      <c r="O418" s="13"/>
      <c r="P418" s="13"/>
      <c r="Q418" s="13"/>
      <c r="R418" s="13"/>
      <c r="S418" s="13"/>
      <c r="T418" s="13"/>
      <c r="U418" s="13"/>
      <c r="V418" s="13"/>
    </row>
    <row r="419" spans="1:22" ht="15.75" hidden="1" customHeight="1">
      <c r="A419" s="13"/>
      <c r="B419" s="1"/>
      <c r="C419" s="1"/>
      <c r="D419" s="19"/>
      <c r="E419" s="19"/>
      <c r="F419" s="19"/>
      <c r="G419" s="19"/>
      <c r="H419" s="19"/>
      <c r="I419" s="1"/>
      <c r="J419" s="1"/>
      <c r="K419" s="1"/>
      <c r="L419" s="1"/>
      <c r="M419" s="1"/>
      <c r="N419" s="1"/>
      <c r="O419" s="13"/>
      <c r="P419" s="13"/>
      <c r="Q419" s="13"/>
      <c r="R419" s="13"/>
      <c r="S419" s="13"/>
      <c r="T419" s="13"/>
      <c r="U419" s="13"/>
      <c r="V419" s="13"/>
    </row>
    <row r="420" spans="1:22" ht="15.75" hidden="1" customHeight="1">
      <c r="A420" s="13"/>
      <c r="B420" s="1"/>
      <c r="C420" s="1"/>
      <c r="D420" s="19"/>
      <c r="E420" s="19"/>
      <c r="F420" s="19"/>
      <c r="G420" s="19"/>
      <c r="H420" s="19"/>
      <c r="I420" s="1"/>
      <c r="J420" s="1"/>
      <c r="K420" s="1"/>
      <c r="L420" s="1"/>
      <c r="M420" s="1"/>
      <c r="N420" s="1"/>
      <c r="O420" s="13"/>
      <c r="P420" s="13"/>
      <c r="Q420" s="13"/>
      <c r="R420" s="13"/>
      <c r="S420" s="13"/>
      <c r="T420" s="13"/>
      <c r="U420" s="13"/>
      <c r="V420" s="13"/>
    </row>
    <row r="421" spans="1:22" ht="15.75" hidden="1" customHeight="1">
      <c r="A421" s="13"/>
      <c r="B421" s="1"/>
      <c r="C421" s="1"/>
      <c r="D421" s="19"/>
      <c r="E421" s="19"/>
      <c r="F421" s="19"/>
      <c r="G421" s="19"/>
      <c r="H421" s="19"/>
      <c r="I421" s="1"/>
      <c r="J421" s="1"/>
      <c r="K421" s="1"/>
      <c r="L421" s="1"/>
      <c r="M421" s="1"/>
      <c r="N421" s="1"/>
      <c r="O421" s="13"/>
      <c r="P421" s="13"/>
      <c r="Q421" s="13"/>
      <c r="R421" s="13"/>
      <c r="S421" s="13"/>
      <c r="T421" s="13"/>
      <c r="U421" s="13"/>
      <c r="V421" s="13"/>
    </row>
    <row r="422" spans="1:22" ht="15.75" hidden="1" customHeight="1">
      <c r="A422" s="13"/>
      <c r="B422" s="1"/>
      <c r="C422" s="1"/>
      <c r="D422" s="19"/>
      <c r="E422" s="19"/>
      <c r="F422" s="19"/>
      <c r="G422" s="19"/>
      <c r="H422" s="19"/>
      <c r="I422" s="1"/>
      <c r="J422" s="1"/>
      <c r="K422" s="1"/>
      <c r="L422" s="1"/>
      <c r="M422" s="1"/>
      <c r="N422" s="1"/>
      <c r="O422" s="13"/>
      <c r="P422" s="13"/>
      <c r="Q422" s="13"/>
      <c r="R422" s="13"/>
      <c r="S422" s="13"/>
      <c r="T422" s="13"/>
      <c r="U422" s="13"/>
      <c r="V422" s="13"/>
    </row>
    <row r="423" spans="1:22" ht="15.75" hidden="1" customHeight="1">
      <c r="A423" s="13"/>
      <c r="B423" s="1"/>
      <c r="C423" s="1"/>
      <c r="D423" s="19"/>
      <c r="E423" s="19"/>
      <c r="F423" s="19"/>
      <c r="G423" s="19"/>
      <c r="H423" s="19"/>
      <c r="I423" s="1"/>
      <c r="J423" s="1"/>
      <c r="K423" s="1"/>
      <c r="L423" s="1"/>
      <c r="M423" s="1"/>
      <c r="N423" s="1"/>
      <c r="O423" s="13"/>
      <c r="P423" s="13"/>
      <c r="Q423" s="13"/>
      <c r="R423" s="13"/>
      <c r="S423" s="13"/>
      <c r="T423" s="13"/>
      <c r="U423" s="13"/>
      <c r="V423" s="13"/>
    </row>
    <row r="424" spans="1:22" ht="15.75" hidden="1" customHeight="1">
      <c r="A424" s="13"/>
      <c r="B424" s="1"/>
      <c r="C424" s="1"/>
      <c r="D424" s="19"/>
      <c r="E424" s="19"/>
      <c r="F424" s="19"/>
      <c r="G424" s="19"/>
      <c r="H424" s="19"/>
      <c r="I424" s="1"/>
      <c r="J424" s="1"/>
      <c r="K424" s="1"/>
      <c r="L424" s="1"/>
      <c r="M424" s="1"/>
      <c r="N424" s="1"/>
      <c r="O424" s="13"/>
      <c r="P424" s="13"/>
      <c r="Q424" s="13"/>
      <c r="R424" s="13"/>
      <c r="S424" s="13"/>
      <c r="T424" s="13"/>
      <c r="U424" s="13"/>
      <c r="V424" s="13"/>
    </row>
    <row r="425" spans="1:22" ht="15.75" hidden="1" customHeight="1">
      <c r="A425" s="13"/>
      <c r="B425" s="1"/>
      <c r="C425" s="1"/>
      <c r="D425" s="19"/>
      <c r="E425" s="19"/>
      <c r="F425" s="19"/>
      <c r="G425" s="19"/>
      <c r="H425" s="19"/>
      <c r="I425" s="1"/>
      <c r="J425" s="1"/>
      <c r="K425" s="1"/>
      <c r="L425" s="1"/>
      <c r="M425" s="1"/>
      <c r="N425" s="1"/>
      <c r="O425" s="13"/>
      <c r="P425" s="13"/>
      <c r="Q425" s="13"/>
      <c r="R425" s="13"/>
      <c r="S425" s="13"/>
      <c r="T425" s="13"/>
      <c r="U425" s="13"/>
      <c r="V425" s="13"/>
    </row>
    <row r="426" spans="1:22" ht="15.75" hidden="1" customHeight="1">
      <c r="A426" s="13"/>
      <c r="B426" s="1"/>
      <c r="C426" s="1"/>
      <c r="D426" s="19"/>
      <c r="E426" s="19"/>
      <c r="F426" s="19"/>
      <c r="G426" s="19"/>
      <c r="H426" s="19"/>
      <c r="I426" s="1"/>
      <c r="J426" s="1"/>
      <c r="K426" s="1"/>
      <c r="L426" s="1"/>
      <c r="M426" s="1"/>
      <c r="N426" s="1"/>
      <c r="O426" s="13"/>
      <c r="P426" s="13"/>
      <c r="Q426" s="13"/>
      <c r="R426" s="13"/>
      <c r="S426" s="13"/>
      <c r="T426" s="13"/>
      <c r="U426" s="13"/>
      <c r="V426" s="13"/>
    </row>
    <row r="427" spans="1:22" ht="15.75" hidden="1" customHeight="1">
      <c r="A427" s="13"/>
      <c r="B427" s="1"/>
      <c r="C427" s="1"/>
      <c r="D427" s="19"/>
      <c r="E427" s="19"/>
      <c r="F427" s="19"/>
      <c r="G427" s="19"/>
      <c r="H427" s="19"/>
      <c r="I427" s="1"/>
      <c r="J427" s="1"/>
      <c r="K427" s="1"/>
      <c r="L427" s="1"/>
      <c r="M427" s="1"/>
      <c r="N427" s="1"/>
      <c r="O427" s="13"/>
      <c r="P427" s="13"/>
      <c r="Q427" s="13"/>
      <c r="R427" s="13"/>
      <c r="S427" s="13"/>
      <c r="T427" s="13"/>
      <c r="U427" s="13"/>
      <c r="V427" s="13"/>
    </row>
    <row r="428" spans="1:22" ht="15.75" hidden="1" customHeight="1">
      <c r="A428" s="13"/>
      <c r="B428" s="1"/>
      <c r="C428" s="1"/>
      <c r="D428" s="19"/>
      <c r="E428" s="19"/>
      <c r="F428" s="19"/>
      <c r="G428" s="19"/>
      <c r="H428" s="19"/>
      <c r="I428" s="1"/>
      <c r="J428" s="1"/>
      <c r="K428" s="1"/>
      <c r="L428" s="1"/>
      <c r="M428" s="1"/>
      <c r="N428" s="1"/>
      <c r="O428" s="13"/>
      <c r="P428" s="13"/>
      <c r="Q428" s="13"/>
      <c r="R428" s="13"/>
      <c r="S428" s="13"/>
      <c r="T428" s="13"/>
      <c r="U428" s="13"/>
      <c r="V428" s="13"/>
    </row>
    <row r="429" spans="1:22" ht="15.75" hidden="1" customHeight="1">
      <c r="A429" s="13"/>
      <c r="B429" s="1"/>
      <c r="C429" s="1"/>
      <c r="D429" s="19"/>
      <c r="E429" s="19"/>
      <c r="F429" s="19"/>
      <c r="G429" s="19"/>
      <c r="H429" s="19"/>
      <c r="I429" s="1"/>
      <c r="J429" s="1"/>
      <c r="K429" s="1"/>
      <c r="L429" s="1"/>
      <c r="M429" s="1"/>
      <c r="N429" s="1"/>
      <c r="O429" s="13"/>
      <c r="P429" s="13"/>
      <c r="Q429" s="13"/>
      <c r="R429" s="13"/>
      <c r="S429" s="13"/>
      <c r="T429" s="13"/>
      <c r="U429" s="13"/>
      <c r="V429" s="13"/>
    </row>
    <row r="430" spans="1:22" ht="15.75" hidden="1" customHeight="1">
      <c r="A430" s="13"/>
      <c r="B430" s="1"/>
      <c r="C430" s="1"/>
      <c r="D430" s="19"/>
      <c r="E430" s="19"/>
      <c r="F430" s="19"/>
      <c r="G430" s="19"/>
      <c r="H430" s="19"/>
      <c r="I430" s="1"/>
      <c r="J430" s="1"/>
      <c r="K430" s="1"/>
      <c r="L430" s="1"/>
      <c r="M430" s="1"/>
      <c r="N430" s="1"/>
      <c r="O430" s="13"/>
      <c r="P430" s="13"/>
      <c r="Q430" s="13"/>
      <c r="R430" s="13"/>
      <c r="S430" s="13"/>
      <c r="T430" s="13"/>
      <c r="U430" s="13"/>
      <c r="V430" s="13"/>
    </row>
    <row r="431" spans="1:22" ht="15.75" hidden="1" customHeight="1">
      <c r="A431" s="13"/>
      <c r="B431" s="1"/>
      <c r="C431" s="1"/>
      <c r="D431" s="19"/>
      <c r="E431" s="19"/>
      <c r="F431" s="19"/>
      <c r="G431" s="19"/>
      <c r="H431" s="19"/>
      <c r="I431" s="1"/>
      <c r="J431" s="1"/>
      <c r="K431" s="1"/>
      <c r="L431" s="1"/>
      <c r="M431" s="1"/>
      <c r="N431" s="1"/>
      <c r="O431" s="13"/>
      <c r="P431" s="13"/>
      <c r="Q431" s="13"/>
      <c r="R431" s="13"/>
      <c r="S431" s="13"/>
      <c r="T431" s="13"/>
      <c r="U431" s="13"/>
      <c r="V431" s="13"/>
    </row>
    <row r="432" spans="1:22" ht="15.75" hidden="1" customHeight="1">
      <c r="A432" s="13"/>
      <c r="B432" s="1"/>
      <c r="C432" s="1"/>
      <c r="D432" s="19"/>
      <c r="E432" s="19"/>
      <c r="F432" s="19"/>
      <c r="G432" s="19"/>
      <c r="H432" s="19"/>
      <c r="I432" s="1"/>
      <c r="J432" s="1"/>
      <c r="K432" s="1"/>
      <c r="L432" s="1"/>
      <c r="M432" s="1"/>
      <c r="N432" s="1"/>
      <c r="O432" s="13"/>
      <c r="P432" s="13"/>
      <c r="Q432" s="13"/>
      <c r="R432" s="13"/>
      <c r="S432" s="13"/>
      <c r="T432" s="13"/>
      <c r="U432" s="13"/>
      <c r="V432" s="13"/>
    </row>
    <row r="433" spans="1:22" ht="15.75" hidden="1" customHeight="1">
      <c r="A433" s="13"/>
      <c r="B433" s="1"/>
      <c r="C433" s="1"/>
      <c r="D433" s="19"/>
      <c r="E433" s="19"/>
      <c r="F433" s="19"/>
      <c r="G433" s="19"/>
      <c r="H433" s="19"/>
      <c r="I433" s="1"/>
      <c r="J433" s="1"/>
      <c r="K433" s="1"/>
      <c r="L433" s="1"/>
      <c r="M433" s="1"/>
      <c r="N433" s="1"/>
      <c r="O433" s="13"/>
      <c r="P433" s="13"/>
      <c r="Q433" s="13"/>
      <c r="R433" s="13"/>
      <c r="S433" s="13"/>
      <c r="T433" s="13"/>
      <c r="U433" s="13"/>
      <c r="V433" s="13"/>
    </row>
    <row r="434" spans="1:22" ht="15.75" hidden="1" customHeight="1">
      <c r="A434" s="13"/>
      <c r="B434" s="1"/>
      <c r="C434" s="1"/>
      <c r="D434" s="19"/>
      <c r="E434" s="19"/>
      <c r="F434" s="19"/>
      <c r="G434" s="19"/>
      <c r="H434" s="19"/>
      <c r="I434" s="1"/>
      <c r="J434" s="1"/>
      <c r="K434" s="1"/>
      <c r="L434" s="1"/>
      <c r="M434" s="1"/>
      <c r="N434" s="1"/>
      <c r="O434" s="13"/>
      <c r="P434" s="13"/>
      <c r="Q434" s="13"/>
      <c r="R434" s="13"/>
      <c r="S434" s="13"/>
      <c r="T434" s="13"/>
      <c r="U434" s="13"/>
      <c r="V434" s="13"/>
    </row>
    <row r="435" spans="1:22" ht="15.75" hidden="1" customHeight="1">
      <c r="A435" s="13"/>
      <c r="B435" s="1"/>
      <c r="C435" s="1"/>
      <c r="D435" s="19"/>
      <c r="E435" s="19"/>
      <c r="F435" s="19"/>
      <c r="G435" s="19"/>
      <c r="H435" s="19"/>
      <c r="I435" s="1"/>
      <c r="J435" s="1"/>
      <c r="K435" s="1"/>
      <c r="L435" s="1"/>
      <c r="M435" s="1"/>
      <c r="N435" s="1"/>
      <c r="O435" s="13"/>
      <c r="P435" s="13"/>
      <c r="Q435" s="13"/>
      <c r="R435" s="13"/>
      <c r="S435" s="13"/>
      <c r="T435" s="13"/>
      <c r="U435" s="13"/>
      <c r="V435" s="13"/>
    </row>
    <row r="436" spans="1:22" ht="15.75" hidden="1" customHeight="1">
      <c r="A436" s="13"/>
      <c r="B436" s="1"/>
      <c r="C436" s="1"/>
      <c r="D436" s="19"/>
      <c r="E436" s="19"/>
      <c r="F436" s="19"/>
      <c r="G436" s="19"/>
      <c r="H436" s="19"/>
      <c r="I436" s="1"/>
      <c r="J436" s="1"/>
      <c r="K436" s="1"/>
      <c r="L436" s="1"/>
      <c r="M436" s="1"/>
      <c r="N436" s="1"/>
      <c r="O436" s="13"/>
      <c r="P436" s="13"/>
      <c r="Q436" s="13"/>
      <c r="R436" s="13"/>
      <c r="S436" s="13"/>
      <c r="T436" s="13"/>
      <c r="U436" s="13"/>
      <c r="V436" s="13"/>
    </row>
    <row r="437" spans="1:22" ht="15.75" hidden="1" customHeight="1">
      <c r="A437" s="13"/>
      <c r="B437" s="1"/>
      <c r="C437" s="1"/>
      <c r="D437" s="19"/>
      <c r="E437" s="19"/>
      <c r="F437" s="19"/>
      <c r="G437" s="19"/>
      <c r="H437" s="19"/>
      <c r="I437" s="1"/>
      <c r="J437" s="1"/>
      <c r="K437" s="1"/>
      <c r="L437" s="1"/>
      <c r="M437" s="1"/>
      <c r="N437" s="1"/>
      <c r="O437" s="13"/>
      <c r="P437" s="13"/>
      <c r="Q437" s="13"/>
      <c r="R437" s="13"/>
      <c r="S437" s="13"/>
      <c r="T437" s="13"/>
      <c r="U437" s="13"/>
      <c r="V437" s="13"/>
    </row>
    <row r="438" spans="1:22" ht="15.75" hidden="1" customHeight="1">
      <c r="A438" s="13"/>
      <c r="B438" s="1"/>
      <c r="C438" s="1"/>
      <c r="D438" s="19"/>
      <c r="E438" s="19"/>
      <c r="F438" s="19"/>
      <c r="G438" s="19"/>
      <c r="H438" s="19"/>
      <c r="I438" s="1"/>
      <c r="J438" s="1"/>
      <c r="K438" s="1"/>
      <c r="L438" s="1"/>
      <c r="M438" s="1"/>
      <c r="N438" s="1"/>
      <c r="O438" s="13"/>
      <c r="P438" s="13"/>
      <c r="Q438" s="13"/>
      <c r="R438" s="13"/>
      <c r="S438" s="13"/>
      <c r="T438" s="13"/>
      <c r="U438" s="13"/>
      <c r="V438" s="13"/>
    </row>
    <row r="439" spans="1:22" ht="15.75" hidden="1" customHeight="1">
      <c r="A439" s="13"/>
      <c r="B439" s="1"/>
      <c r="C439" s="1"/>
      <c r="D439" s="19"/>
      <c r="E439" s="19"/>
      <c r="F439" s="19"/>
      <c r="G439" s="19"/>
      <c r="H439" s="19"/>
      <c r="I439" s="1"/>
      <c r="J439" s="1"/>
      <c r="K439" s="1"/>
      <c r="L439" s="1"/>
      <c r="M439" s="1"/>
      <c r="N439" s="1"/>
      <c r="O439" s="13"/>
      <c r="P439" s="13"/>
      <c r="Q439" s="13"/>
      <c r="R439" s="13"/>
      <c r="S439" s="13"/>
      <c r="T439" s="13"/>
      <c r="U439" s="13"/>
      <c r="V439" s="13"/>
    </row>
    <row r="440" spans="1:22" ht="15.75" hidden="1" customHeight="1">
      <c r="A440" s="13"/>
      <c r="B440" s="1"/>
      <c r="C440" s="1"/>
      <c r="D440" s="19"/>
      <c r="E440" s="19"/>
      <c r="F440" s="19"/>
      <c r="G440" s="19"/>
      <c r="H440" s="19"/>
      <c r="I440" s="1"/>
      <c r="J440" s="1"/>
      <c r="K440" s="1"/>
      <c r="L440" s="1"/>
      <c r="M440" s="1"/>
      <c r="N440" s="1"/>
      <c r="O440" s="13"/>
      <c r="P440" s="13"/>
      <c r="Q440" s="13"/>
      <c r="R440" s="13"/>
      <c r="S440" s="13"/>
      <c r="T440" s="13"/>
      <c r="U440" s="13"/>
      <c r="V440" s="13"/>
    </row>
    <row r="441" spans="1:22" ht="15.75" hidden="1" customHeight="1">
      <c r="A441" s="13"/>
      <c r="B441" s="1"/>
      <c r="C441" s="1"/>
      <c r="D441" s="19"/>
      <c r="E441" s="19"/>
      <c r="F441" s="19"/>
      <c r="G441" s="19"/>
      <c r="H441" s="19"/>
      <c r="I441" s="1"/>
      <c r="J441" s="1"/>
      <c r="K441" s="1"/>
      <c r="L441" s="1"/>
      <c r="M441" s="1"/>
      <c r="N441" s="1"/>
      <c r="O441" s="13"/>
      <c r="P441" s="13"/>
      <c r="Q441" s="13"/>
      <c r="R441" s="13"/>
      <c r="S441" s="13"/>
      <c r="T441" s="13"/>
      <c r="U441" s="13"/>
      <c r="V441" s="13"/>
    </row>
    <row r="442" spans="1:22" ht="15.75" hidden="1" customHeight="1">
      <c r="A442" s="13"/>
      <c r="B442" s="1"/>
      <c r="C442" s="1"/>
      <c r="D442" s="19"/>
      <c r="E442" s="19"/>
      <c r="F442" s="19"/>
      <c r="G442" s="19"/>
      <c r="H442" s="19"/>
      <c r="I442" s="1"/>
      <c r="J442" s="1"/>
      <c r="K442" s="1"/>
      <c r="L442" s="1"/>
      <c r="M442" s="1"/>
      <c r="N442" s="1"/>
      <c r="O442" s="13"/>
      <c r="P442" s="13"/>
      <c r="Q442" s="13"/>
      <c r="R442" s="13"/>
      <c r="S442" s="13"/>
      <c r="T442" s="13"/>
      <c r="U442" s="13"/>
      <c r="V442" s="13"/>
    </row>
    <row r="443" spans="1:22" ht="15.75" hidden="1" customHeight="1">
      <c r="A443" s="13"/>
      <c r="B443" s="1"/>
      <c r="C443" s="1"/>
      <c r="D443" s="19"/>
      <c r="E443" s="19"/>
      <c r="F443" s="19"/>
      <c r="G443" s="19"/>
      <c r="H443" s="19"/>
      <c r="I443" s="1"/>
      <c r="J443" s="1"/>
      <c r="K443" s="1"/>
      <c r="L443" s="1"/>
      <c r="M443" s="1"/>
      <c r="N443" s="1"/>
      <c r="O443" s="13"/>
      <c r="P443" s="13"/>
      <c r="Q443" s="13"/>
      <c r="R443" s="13"/>
      <c r="S443" s="13"/>
      <c r="T443" s="13"/>
      <c r="U443" s="13"/>
      <c r="V443" s="13"/>
    </row>
    <row r="444" spans="1:22" ht="15.75" hidden="1" customHeight="1">
      <c r="A444" s="13"/>
      <c r="B444" s="1"/>
      <c r="C444" s="1"/>
      <c r="D444" s="19"/>
      <c r="E444" s="19"/>
      <c r="F444" s="19"/>
      <c r="G444" s="19"/>
      <c r="H444" s="19"/>
      <c r="I444" s="1"/>
      <c r="J444" s="1"/>
      <c r="K444" s="1"/>
      <c r="L444" s="1"/>
      <c r="M444" s="1"/>
      <c r="N444" s="1"/>
      <c r="O444" s="13"/>
      <c r="P444" s="13"/>
      <c r="Q444" s="13"/>
      <c r="R444" s="13"/>
      <c r="S444" s="13"/>
      <c r="T444" s="13"/>
      <c r="U444" s="13"/>
      <c r="V444" s="13"/>
    </row>
    <row r="445" spans="1:22" ht="15.75" hidden="1" customHeight="1">
      <c r="A445" s="13"/>
      <c r="B445" s="1"/>
      <c r="C445" s="1"/>
      <c r="D445" s="19"/>
      <c r="E445" s="19"/>
      <c r="F445" s="19"/>
      <c r="G445" s="19"/>
      <c r="H445" s="19"/>
      <c r="I445" s="1"/>
      <c r="J445" s="1"/>
      <c r="K445" s="1"/>
      <c r="L445" s="1"/>
      <c r="M445" s="1"/>
      <c r="N445" s="1"/>
      <c r="O445" s="13"/>
      <c r="P445" s="13"/>
      <c r="Q445" s="13"/>
      <c r="R445" s="13"/>
      <c r="S445" s="13"/>
      <c r="T445" s="13"/>
      <c r="U445" s="13"/>
      <c r="V445" s="13"/>
    </row>
    <row r="446" spans="1:22" ht="15.75" hidden="1" customHeight="1">
      <c r="A446" s="13"/>
      <c r="B446" s="1"/>
      <c r="C446" s="1"/>
      <c r="D446" s="19"/>
      <c r="E446" s="19"/>
      <c r="F446" s="19"/>
      <c r="G446" s="19"/>
      <c r="H446" s="19"/>
      <c r="I446" s="1"/>
      <c r="J446" s="1"/>
      <c r="K446" s="1"/>
      <c r="L446" s="1"/>
      <c r="M446" s="1"/>
      <c r="N446" s="1"/>
      <c r="O446" s="13"/>
      <c r="P446" s="13"/>
      <c r="Q446" s="13"/>
      <c r="R446" s="13"/>
      <c r="S446" s="13"/>
      <c r="T446" s="13"/>
      <c r="U446" s="13"/>
      <c r="V446" s="13"/>
    </row>
    <row r="447" spans="1:22" ht="15.75" hidden="1" customHeight="1">
      <c r="A447" s="13"/>
      <c r="B447" s="1"/>
      <c r="C447" s="1"/>
      <c r="D447" s="19"/>
      <c r="E447" s="19"/>
      <c r="F447" s="19"/>
      <c r="G447" s="19"/>
      <c r="H447" s="19"/>
      <c r="I447" s="1"/>
      <c r="J447" s="1"/>
      <c r="K447" s="1"/>
      <c r="L447" s="1"/>
      <c r="M447" s="1"/>
      <c r="N447" s="1"/>
      <c r="O447" s="13"/>
      <c r="P447" s="13"/>
      <c r="Q447" s="13"/>
      <c r="R447" s="13"/>
      <c r="S447" s="13"/>
      <c r="T447" s="13"/>
      <c r="U447" s="13"/>
      <c r="V447" s="13"/>
    </row>
    <row r="448" spans="1:22" ht="15.75" hidden="1" customHeight="1">
      <c r="A448" s="13"/>
      <c r="B448" s="1"/>
      <c r="C448" s="1"/>
      <c r="D448" s="19"/>
      <c r="E448" s="19"/>
      <c r="F448" s="19"/>
      <c r="G448" s="19"/>
      <c r="H448" s="19"/>
      <c r="I448" s="1"/>
      <c r="J448" s="1"/>
      <c r="K448" s="1"/>
      <c r="L448" s="1"/>
      <c r="M448" s="1"/>
      <c r="N448" s="1"/>
      <c r="O448" s="13"/>
      <c r="P448" s="13"/>
      <c r="Q448" s="13"/>
      <c r="R448" s="13"/>
      <c r="S448" s="13"/>
      <c r="T448" s="13"/>
      <c r="U448" s="13"/>
      <c r="V448" s="13"/>
    </row>
    <row r="449" spans="1:22" ht="15.75" hidden="1" customHeight="1">
      <c r="A449" s="13"/>
      <c r="B449" s="1"/>
      <c r="C449" s="1"/>
      <c r="D449" s="19"/>
      <c r="E449" s="19"/>
      <c r="F449" s="19"/>
      <c r="G449" s="19"/>
      <c r="H449" s="19"/>
      <c r="I449" s="1"/>
      <c r="J449" s="1"/>
      <c r="K449" s="1"/>
      <c r="L449" s="1"/>
      <c r="M449" s="1"/>
      <c r="N449" s="1"/>
      <c r="O449" s="13"/>
      <c r="P449" s="13"/>
      <c r="Q449" s="13"/>
      <c r="R449" s="13"/>
      <c r="S449" s="13"/>
      <c r="T449" s="13"/>
      <c r="U449" s="13"/>
      <c r="V449" s="13"/>
    </row>
    <row r="450" spans="1:22" ht="15.75" hidden="1" customHeight="1">
      <c r="A450" s="13"/>
      <c r="B450" s="1"/>
      <c r="C450" s="1"/>
      <c r="D450" s="19"/>
      <c r="E450" s="19"/>
      <c r="F450" s="19"/>
      <c r="G450" s="19"/>
      <c r="H450" s="19"/>
      <c r="I450" s="1"/>
      <c r="J450" s="1"/>
      <c r="K450" s="1"/>
      <c r="L450" s="1"/>
      <c r="M450" s="1"/>
      <c r="N450" s="1"/>
      <c r="O450" s="13"/>
      <c r="P450" s="13"/>
      <c r="Q450" s="13"/>
      <c r="R450" s="13"/>
      <c r="S450" s="13"/>
      <c r="T450" s="13"/>
      <c r="U450" s="13"/>
      <c r="V450" s="13"/>
    </row>
    <row r="451" spans="1:22" ht="15.75" hidden="1" customHeight="1">
      <c r="A451" s="13"/>
      <c r="B451" s="1"/>
      <c r="C451" s="1"/>
      <c r="D451" s="19"/>
      <c r="E451" s="19"/>
      <c r="F451" s="19"/>
      <c r="G451" s="19"/>
      <c r="H451" s="19"/>
      <c r="I451" s="1"/>
      <c r="J451" s="1"/>
      <c r="K451" s="1"/>
      <c r="L451" s="1"/>
      <c r="M451" s="1"/>
      <c r="N451" s="1"/>
      <c r="O451" s="13"/>
      <c r="P451" s="13"/>
      <c r="Q451" s="13"/>
      <c r="R451" s="13"/>
      <c r="S451" s="13"/>
      <c r="T451" s="13"/>
      <c r="U451" s="13"/>
      <c r="V451" s="13"/>
    </row>
    <row r="452" spans="1:22" ht="15.75" hidden="1" customHeight="1">
      <c r="A452" s="13"/>
      <c r="B452" s="1"/>
      <c r="C452" s="1"/>
      <c r="D452" s="19"/>
      <c r="E452" s="19"/>
      <c r="F452" s="19"/>
      <c r="G452" s="19"/>
      <c r="H452" s="19"/>
      <c r="I452" s="1"/>
      <c r="J452" s="1"/>
      <c r="K452" s="1"/>
      <c r="L452" s="1"/>
      <c r="M452" s="1"/>
      <c r="N452" s="1"/>
      <c r="O452" s="13"/>
      <c r="P452" s="13"/>
      <c r="Q452" s="13"/>
      <c r="R452" s="13"/>
      <c r="S452" s="13"/>
      <c r="T452" s="13"/>
      <c r="U452" s="13"/>
      <c r="V452" s="13"/>
    </row>
    <row r="453" spans="1:22" ht="15.75" hidden="1" customHeight="1">
      <c r="A453" s="13"/>
      <c r="B453" s="1"/>
      <c r="C453" s="1"/>
      <c r="D453" s="19"/>
      <c r="E453" s="19"/>
      <c r="F453" s="19"/>
      <c r="G453" s="19"/>
      <c r="H453" s="19"/>
      <c r="I453" s="1"/>
      <c r="J453" s="1"/>
      <c r="K453" s="1"/>
      <c r="L453" s="1"/>
      <c r="M453" s="1"/>
      <c r="N453" s="1"/>
      <c r="O453" s="13"/>
      <c r="P453" s="13"/>
      <c r="Q453" s="13"/>
      <c r="R453" s="13"/>
      <c r="S453" s="13"/>
      <c r="T453" s="13"/>
      <c r="U453" s="13"/>
      <c r="V453" s="13"/>
    </row>
    <row r="454" spans="1:22" ht="15.75" hidden="1" customHeight="1">
      <c r="A454" s="13"/>
      <c r="B454" s="1"/>
      <c r="C454" s="1"/>
      <c r="D454" s="19"/>
      <c r="E454" s="19"/>
      <c r="F454" s="19"/>
      <c r="G454" s="19"/>
      <c r="H454" s="19"/>
      <c r="I454" s="1"/>
      <c r="J454" s="1"/>
      <c r="K454" s="1"/>
      <c r="L454" s="1"/>
      <c r="M454" s="1"/>
      <c r="N454" s="1"/>
      <c r="O454" s="13"/>
      <c r="P454" s="13"/>
      <c r="Q454" s="13"/>
      <c r="R454" s="13"/>
      <c r="S454" s="13"/>
      <c r="T454" s="13"/>
      <c r="U454" s="13"/>
      <c r="V454" s="13"/>
    </row>
    <row r="455" spans="1:22" ht="15.75" hidden="1" customHeight="1">
      <c r="A455" s="13"/>
      <c r="B455" s="1"/>
      <c r="C455" s="1"/>
      <c r="D455" s="19"/>
      <c r="E455" s="19"/>
      <c r="F455" s="19"/>
      <c r="G455" s="19"/>
      <c r="H455" s="19"/>
      <c r="I455" s="1"/>
      <c r="J455" s="1"/>
      <c r="K455" s="1"/>
      <c r="L455" s="1"/>
      <c r="M455" s="1"/>
      <c r="N455" s="1"/>
      <c r="O455" s="13"/>
      <c r="P455" s="13"/>
      <c r="Q455" s="13"/>
      <c r="R455" s="13"/>
      <c r="S455" s="13"/>
      <c r="T455" s="13"/>
      <c r="U455" s="13"/>
      <c r="V455" s="13"/>
    </row>
    <row r="456" spans="1:22" ht="15.75" hidden="1" customHeight="1">
      <c r="A456" s="13"/>
      <c r="B456" s="1"/>
      <c r="C456" s="1"/>
      <c r="D456" s="19"/>
      <c r="E456" s="19"/>
      <c r="F456" s="19"/>
      <c r="G456" s="19"/>
      <c r="H456" s="19"/>
      <c r="I456" s="1"/>
      <c r="J456" s="1"/>
      <c r="K456" s="1"/>
      <c r="L456" s="1"/>
      <c r="M456" s="1"/>
      <c r="N456" s="1"/>
      <c r="O456" s="13"/>
      <c r="P456" s="13"/>
      <c r="Q456" s="13"/>
      <c r="R456" s="13"/>
      <c r="S456" s="13"/>
      <c r="T456" s="13"/>
      <c r="U456" s="13"/>
      <c r="V456" s="13"/>
    </row>
    <row r="457" spans="1:22" ht="15.75" hidden="1" customHeight="1">
      <c r="A457" s="13"/>
      <c r="B457" s="1"/>
      <c r="C457" s="1"/>
      <c r="D457" s="19"/>
      <c r="E457" s="19"/>
      <c r="F457" s="19"/>
      <c r="G457" s="19"/>
      <c r="H457" s="19"/>
      <c r="I457" s="1"/>
      <c r="J457" s="1"/>
      <c r="K457" s="1"/>
      <c r="L457" s="1"/>
      <c r="M457" s="1"/>
      <c r="N457" s="1"/>
      <c r="O457" s="13"/>
      <c r="P457" s="13"/>
      <c r="Q457" s="13"/>
      <c r="R457" s="13"/>
      <c r="S457" s="13"/>
      <c r="T457" s="13"/>
      <c r="U457" s="13"/>
      <c r="V457" s="13"/>
    </row>
    <row r="458" spans="1:22" ht="15.75" hidden="1" customHeight="1">
      <c r="A458" s="13"/>
      <c r="B458" s="1"/>
      <c r="C458" s="1"/>
      <c r="D458" s="19"/>
      <c r="E458" s="19"/>
      <c r="F458" s="19"/>
      <c r="G458" s="19"/>
      <c r="H458" s="19"/>
      <c r="I458" s="1"/>
      <c r="J458" s="1"/>
      <c r="K458" s="1"/>
      <c r="L458" s="1"/>
      <c r="M458" s="1"/>
      <c r="N458" s="1"/>
      <c r="O458" s="13"/>
      <c r="P458" s="13"/>
      <c r="Q458" s="13"/>
      <c r="R458" s="13"/>
      <c r="S458" s="13"/>
      <c r="T458" s="13"/>
      <c r="U458" s="13"/>
      <c r="V458" s="13"/>
    </row>
    <row r="459" spans="1:22" ht="15.75" hidden="1" customHeight="1">
      <c r="A459" s="13"/>
      <c r="B459" s="1"/>
      <c r="C459" s="1"/>
      <c r="D459" s="19"/>
      <c r="E459" s="19"/>
      <c r="F459" s="19"/>
      <c r="G459" s="19"/>
      <c r="H459" s="19"/>
      <c r="I459" s="1"/>
      <c r="J459" s="1"/>
      <c r="K459" s="1"/>
      <c r="L459" s="1"/>
      <c r="M459" s="1"/>
      <c r="N459" s="1"/>
      <c r="O459" s="13"/>
      <c r="P459" s="13"/>
      <c r="Q459" s="13"/>
      <c r="R459" s="13"/>
      <c r="S459" s="13"/>
      <c r="T459" s="13"/>
      <c r="U459" s="13"/>
      <c r="V459" s="13"/>
    </row>
    <row r="460" spans="1:22" ht="15.75" hidden="1" customHeight="1">
      <c r="A460" s="13"/>
      <c r="B460" s="1"/>
      <c r="C460" s="1"/>
      <c r="D460" s="19"/>
      <c r="E460" s="19"/>
      <c r="F460" s="19"/>
      <c r="G460" s="19"/>
      <c r="H460" s="19"/>
      <c r="I460" s="1"/>
      <c r="J460" s="1"/>
      <c r="K460" s="1"/>
      <c r="L460" s="1"/>
      <c r="M460" s="1"/>
      <c r="N460" s="1"/>
      <c r="O460" s="13"/>
      <c r="P460" s="13"/>
      <c r="Q460" s="13"/>
      <c r="R460" s="13"/>
      <c r="S460" s="13"/>
      <c r="T460" s="13"/>
      <c r="U460" s="13"/>
      <c r="V460" s="13"/>
    </row>
    <row r="461" spans="1:22" ht="15.75" hidden="1" customHeight="1">
      <c r="A461" s="13"/>
      <c r="B461" s="1"/>
      <c r="C461" s="1"/>
      <c r="D461" s="19"/>
      <c r="E461" s="19"/>
      <c r="F461" s="19"/>
      <c r="G461" s="19"/>
      <c r="H461" s="19"/>
      <c r="I461" s="1"/>
      <c r="J461" s="1"/>
      <c r="K461" s="1"/>
      <c r="L461" s="1"/>
      <c r="M461" s="1"/>
      <c r="N461" s="1"/>
      <c r="O461" s="13"/>
      <c r="P461" s="13"/>
      <c r="Q461" s="13"/>
      <c r="R461" s="13"/>
      <c r="S461" s="13"/>
      <c r="T461" s="13"/>
      <c r="U461" s="13"/>
      <c r="V461" s="13"/>
    </row>
    <row r="462" spans="1:22" ht="15.75" hidden="1" customHeight="1">
      <c r="A462" s="13"/>
      <c r="B462" s="1"/>
      <c r="C462" s="1"/>
      <c r="D462" s="19"/>
      <c r="E462" s="19"/>
      <c r="F462" s="19"/>
      <c r="G462" s="19"/>
      <c r="H462" s="19"/>
      <c r="I462" s="1"/>
      <c r="J462" s="1"/>
      <c r="K462" s="1"/>
      <c r="L462" s="1"/>
      <c r="M462" s="1"/>
      <c r="N462" s="1"/>
      <c r="O462" s="13"/>
      <c r="P462" s="13"/>
      <c r="Q462" s="13"/>
      <c r="R462" s="13"/>
      <c r="S462" s="13"/>
      <c r="T462" s="13"/>
      <c r="U462" s="13"/>
      <c r="V462" s="13"/>
    </row>
    <row r="463" spans="1:22" ht="15.75" hidden="1" customHeight="1">
      <c r="A463" s="13"/>
      <c r="B463" s="1"/>
      <c r="C463" s="1"/>
      <c r="D463" s="19"/>
      <c r="E463" s="19"/>
      <c r="F463" s="19"/>
      <c r="G463" s="19"/>
      <c r="H463" s="19"/>
      <c r="I463" s="1"/>
      <c r="J463" s="1"/>
      <c r="K463" s="1"/>
      <c r="L463" s="1"/>
      <c r="M463" s="1"/>
      <c r="N463" s="1"/>
      <c r="O463" s="13"/>
      <c r="P463" s="13"/>
      <c r="Q463" s="13"/>
      <c r="R463" s="13"/>
      <c r="S463" s="13"/>
      <c r="T463" s="13"/>
      <c r="U463" s="13"/>
      <c r="V463" s="13"/>
    </row>
    <row r="464" spans="1:22" ht="15.75" hidden="1" customHeight="1">
      <c r="A464" s="13"/>
      <c r="B464" s="1"/>
      <c r="C464" s="1"/>
      <c r="D464" s="19"/>
      <c r="E464" s="19"/>
      <c r="F464" s="19"/>
      <c r="G464" s="19"/>
      <c r="H464" s="19"/>
      <c r="I464" s="1"/>
      <c r="J464" s="1"/>
      <c r="K464" s="1"/>
      <c r="L464" s="1"/>
      <c r="M464" s="1"/>
      <c r="N464" s="1"/>
      <c r="O464" s="13"/>
      <c r="P464" s="13"/>
      <c r="Q464" s="13"/>
      <c r="R464" s="13"/>
      <c r="S464" s="13"/>
      <c r="T464" s="13"/>
      <c r="U464" s="13"/>
      <c r="V464" s="13"/>
    </row>
    <row r="465" spans="1:22" ht="15.75" hidden="1" customHeight="1">
      <c r="A465" s="13"/>
      <c r="B465" s="1"/>
      <c r="C465" s="1"/>
      <c r="D465" s="19"/>
      <c r="E465" s="19"/>
      <c r="F465" s="19"/>
      <c r="G465" s="19"/>
      <c r="H465" s="19"/>
      <c r="I465" s="1"/>
      <c r="J465" s="1"/>
      <c r="K465" s="1"/>
      <c r="L465" s="1"/>
      <c r="M465" s="1"/>
      <c r="N465" s="1"/>
      <c r="O465" s="13"/>
      <c r="P465" s="13"/>
      <c r="Q465" s="13"/>
      <c r="R465" s="13"/>
      <c r="S465" s="13"/>
      <c r="T465" s="13"/>
      <c r="U465" s="13"/>
      <c r="V465" s="13"/>
    </row>
    <row r="466" spans="1:22" ht="15.75" hidden="1" customHeight="1">
      <c r="A466" s="13"/>
      <c r="B466" s="1"/>
      <c r="C466" s="1"/>
      <c r="D466" s="19"/>
      <c r="E466" s="19"/>
      <c r="F466" s="19"/>
      <c r="G466" s="19"/>
      <c r="H466" s="19"/>
      <c r="I466" s="1"/>
      <c r="J466" s="1"/>
      <c r="K466" s="1"/>
      <c r="L466" s="1"/>
      <c r="M466" s="1"/>
      <c r="N466" s="1"/>
      <c r="O466" s="13"/>
      <c r="P466" s="13"/>
      <c r="Q466" s="13"/>
      <c r="R466" s="13"/>
      <c r="S466" s="13"/>
      <c r="T466" s="13"/>
      <c r="U466" s="13"/>
      <c r="V466" s="13"/>
    </row>
    <row r="467" spans="1:22" ht="15.75" hidden="1" customHeight="1">
      <c r="A467" s="13"/>
      <c r="B467" s="1"/>
      <c r="C467" s="1"/>
      <c r="D467" s="19"/>
      <c r="E467" s="19"/>
      <c r="F467" s="19"/>
      <c r="G467" s="19"/>
      <c r="H467" s="19"/>
      <c r="I467" s="1"/>
      <c r="J467" s="1"/>
      <c r="K467" s="1"/>
      <c r="L467" s="1"/>
      <c r="M467" s="1"/>
      <c r="N467" s="1"/>
      <c r="O467" s="13"/>
      <c r="P467" s="13"/>
      <c r="Q467" s="13"/>
      <c r="R467" s="13"/>
      <c r="S467" s="13"/>
      <c r="T467" s="13"/>
      <c r="U467" s="13"/>
      <c r="V467" s="13"/>
    </row>
    <row r="468" spans="1:22" ht="15.75" hidden="1" customHeight="1">
      <c r="A468" s="13"/>
      <c r="B468" s="1"/>
      <c r="C468" s="1"/>
      <c r="D468" s="19"/>
      <c r="E468" s="19"/>
      <c r="F468" s="19"/>
      <c r="G468" s="19"/>
      <c r="H468" s="19"/>
      <c r="I468" s="1"/>
      <c r="J468" s="1"/>
      <c r="K468" s="1"/>
      <c r="L468" s="1"/>
      <c r="M468" s="1"/>
      <c r="N468" s="1"/>
      <c r="O468" s="13"/>
      <c r="P468" s="13"/>
      <c r="Q468" s="13"/>
      <c r="R468" s="13"/>
      <c r="S468" s="13"/>
      <c r="T468" s="13"/>
      <c r="U468" s="13"/>
      <c r="V468" s="13"/>
    </row>
    <row r="469" spans="1:22" ht="15.75" hidden="1" customHeight="1">
      <c r="A469" s="13"/>
      <c r="B469" s="1"/>
      <c r="C469" s="1"/>
      <c r="D469" s="19"/>
      <c r="E469" s="19"/>
      <c r="F469" s="19"/>
      <c r="G469" s="19"/>
      <c r="H469" s="19"/>
      <c r="I469" s="1"/>
      <c r="J469" s="1"/>
      <c r="K469" s="1"/>
      <c r="L469" s="1"/>
      <c r="M469" s="1"/>
      <c r="N469" s="1"/>
      <c r="O469" s="13"/>
      <c r="P469" s="13"/>
      <c r="Q469" s="13"/>
      <c r="R469" s="13"/>
      <c r="S469" s="13"/>
      <c r="T469" s="13"/>
      <c r="U469" s="13"/>
      <c r="V469" s="13"/>
    </row>
    <row r="470" spans="1:22" ht="15.75" hidden="1" customHeight="1">
      <c r="A470" s="13"/>
      <c r="B470" s="1"/>
      <c r="C470" s="1"/>
      <c r="D470" s="19"/>
      <c r="E470" s="19"/>
      <c r="F470" s="19"/>
      <c r="G470" s="19"/>
      <c r="H470" s="19"/>
      <c r="I470" s="1"/>
      <c r="J470" s="1"/>
      <c r="K470" s="1"/>
      <c r="L470" s="1"/>
      <c r="M470" s="1"/>
      <c r="N470" s="1"/>
      <c r="O470" s="13"/>
      <c r="P470" s="13"/>
      <c r="Q470" s="13"/>
      <c r="R470" s="13"/>
      <c r="S470" s="13"/>
      <c r="T470" s="13"/>
      <c r="U470" s="13"/>
      <c r="V470" s="13"/>
    </row>
    <row r="471" spans="1:22" ht="15.75" hidden="1" customHeight="1">
      <c r="A471" s="13"/>
      <c r="B471" s="1"/>
      <c r="C471" s="1"/>
      <c r="D471" s="19"/>
      <c r="E471" s="19"/>
      <c r="F471" s="19"/>
      <c r="G471" s="19"/>
      <c r="H471" s="19"/>
      <c r="I471" s="1"/>
      <c r="J471" s="1"/>
      <c r="K471" s="1"/>
      <c r="L471" s="1"/>
      <c r="M471" s="1"/>
      <c r="N471" s="1"/>
      <c r="O471" s="13"/>
      <c r="P471" s="13"/>
      <c r="Q471" s="13"/>
      <c r="R471" s="13"/>
      <c r="S471" s="13"/>
      <c r="T471" s="13"/>
      <c r="U471" s="13"/>
      <c r="V471" s="13"/>
    </row>
    <row r="472" spans="1:22" ht="15.75" hidden="1" customHeight="1">
      <c r="A472" s="13"/>
      <c r="B472" s="1"/>
      <c r="C472" s="1"/>
      <c r="D472" s="19"/>
      <c r="E472" s="19"/>
      <c r="F472" s="19"/>
      <c r="G472" s="19"/>
      <c r="H472" s="19"/>
      <c r="I472" s="1"/>
      <c r="J472" s="1"/>
      <c r="K472" s="1"/>
      <c r="L472" s="1"/>
      <c r="M472" s="1"/>
      <c r="N472" s="1"/>
      <c r="O472" s="13"/>
      <c r="P472" s="13"/>
      <c r="Q472" s="13"/>
      <c r="R472" s="13"/>
      <c r="S472" s="13"/>
      <c r="T472" s="13"/>
      <c r="U472" s="13"/>
      <c r="V472" s="13"/>
    </row>
    <row r="473" spans="1:22" ht="15.75" hidden="1" customHeight="1">
      <c r="A473" s="13"/>
      <c r="B473" s="1"/>
      <c r="C473" s="1"/>
      <c r="D473" s="19"/>
      <c r="E473" s="19"/>
      <c r="F473" s="19"/>
      <c r="G473" s="19"/>
      <c r="H473" s="19"/>
      <c r="I473" s="1"/>
      <c r="J473" s="1"/>
      <c r="K473" s="1"/>
      <c r="L473" s="1"/>
      <c r="M473" s="1"/>
      <c r="N473" s="1"/>
      <c r="O473" s="13"/>
      <c r="P473" s="13"/>
      <c r="Q473" s="13"/>
      <c r="R473" s="13"/>
      <c r="S473" s="13"/>
      <c r="T473" s="13"/>
      <c r="U473" s="13"/>
      <c r="V473" s="13"/>
    </row>
    <row r="474" spans="1:22" ht="15.75" hidden="1" customHeight="1">
      <c r="A474" s="13"/>
      <c r="B474" s="1"/>
      <c r="C474" s="1"/>
      <c r="D474" s="19"/>
      <c r="E474" s="19"/>
      <c r="F474" s="19"/>
      <c r="G474" s="19"/>
      <c r="H474" s="19"/>
      <c r="I474" s="1"/>
      <c r="J474" s="1"/>
      <c r="K474" s="1"/>
      <c r="L474" s="1"/>
      <c r="M474" s="1"/>
      <c r="N474" s="1"/>
      <c r="O474" s="13"/>
      <c r="P474" s="13"/>
      <c r="Q474" s="13"/>
      <c r="R474" s="13"/>
      <c r="S474" s="13"/>
      <c r="T474" s="13"/>
      <c r="U474" s="13"/>
      <c r="V474" s="13"/>
    </row>
    <row r="475" spans="1:22" ht="15.75" hidden="1" customHeight="1">
      <c r="A475" s="13"/>
      <c r="B475" s="1"/>
      <c r="C475" s="1"/>
      <c r="D475" s="19"/>
      <c r="E475" s="19"/>
      <c r="F475" s="19"/>
      <c r="G475" s="19"/>
      <c r="H475" s="19"/>
      <c r="I475" s="1"/>
      <c r="J475" s="1"/>
      <c r="K475" s="1"/>
      <c r="L475" s="1"/>
      <c r="M475" s="1"/>
      <c r="N475" s="1"/>
      <c r="O475" s="13"/>
      <c r="P475" s="13"/>
      <c r="Q475" s="13"/>
      <c r="R475" s="13"/>
      <c r="S475" s="13"/>
      <c r="T475" s="13"/>
      <c r="U475" s="13"/>
      <c r="V475" s="13"/>
    </row>
    <row r="476" spans="1:22" ht="15.75" hidden="1" customHeight="1">
      <c r="A476" s="13"/>
      <c r="B476" s="1"/>
      <c r="C476" s="1"/>
      <c r="D476" s="19"/>
      <c r="E476" s="19"/>
      <c r="F476" s="19"/>
      <c r="G476" s="19"/>
      <c r="H476" s="19"/>
      <c r="I476" s="1"/>
      <c r="J476" s="1"/>
      <c r="K476" s="1"/>
      <c r="L476" s="1"/>
      <c r="M476" s="1"/>
      <c r="N476" s="1"/>
      <c r="O476" s="13"/>
      <c r="P476" s="13"/>
      <c r="Q476" s="13"/>
      <c r="R476" s="13"/>
      <c r="S476" s="13"/>
      <c r="T476" s="13"/>
      <c r="U476" s="13"/>
      <c r="V476" s="13"/>
    </row>
    <row r="477" spans="1:22" ht="15.75" hidden="1" customHeight="1">
      <c r="A477" s="13"/>
      <c r="B477" s="1"/>
      <c r="C477" s="1"/>
      <c r="D477" s="19"/>
      <c r="E477" s="19"/>
      <c r="F477" s="19"/>
      <c r="G477" s="19"/>
      <c r="H477" s="19"/>
      <c r="I477" s="1"/>
      <c r="J477" s="1"/>
      <c r="K477" s="1"/>
      <c r="L477" s="1"/>
      <c r="M477" s="1"/>
      <c r="N477" s="1"/>
      <c r="O477" s="13"/>
      <c r="P477" s="13"/>
      <c r="Q477" s="13"/>
      <c r="R477" s="13"/>
      <c r="S477" s="13"/>
      <c r="T477" s="13"/>
      <c r="U477" s="13"/>
      <c r="V477" s="13"/>
    </row>
    <row r="478" spans="1:22" ht="15.75" hidden="1" customHeight="1">
      <c r="A478" s="13"/>
      <c r="B478" s="1"/>
      <c r="C478" s="1"/>
      <c r="D478" s="19"/>
      <c r="E478" s="19"/>
      <c r="F478" s="19"/>
      <c r="G478" s="19"/>
      <c r="H478" s="19"/>
      <c r="I478" s="1"/>
      <c r="J478" s="1"/>
      <c r="K478" s="1"/>
      <c r="L478" s="1"/>
      <c r="M478" s="1"/>
      <c r="N478" s="1"/>
      <c r="O478" s="13"/>
      <c r="P478" s="13"/>
      <c r="Q478" s="13"/>
      <c r="R478" s="13"/>
      <c r="S478" s="13"/>
      <c r="T478" s="13"/>
      <c r="U478" s="13"/>
      <c r="V478" s="13"/>
    </row>
    <row r="479" spans="1:22" ht="15.75" hidden="1" customHeight="1">
      <c r="A479" s="13"/>
      <c r="B479" s="1"/>
      <c r="C479" s="1"/>
      <c r="D479" s="19"/>
      <c r="E479" s="19"/>
      <c r="F479" s="19"/>
      <c r="G479" s="19"/>
      <c r="H479" s="19"/>
      <c r="I479" s="1"/>
      <c r="J479" s="1"/>
      <c r="K479" s="1"/>
      <c r="L479" s="1"/>
      <c r="M479" s="1"/>
      <c r="N479" s="1"/>
      <c r="O479" s="13"/>
      <c r="P479" s="13"/>
      <c r="Q479" s="13"/>
      <c r="R479" s="13"/>
      <c r="S479" s="13"/>
      <c r="T479" s="13"/>
      <c r="U479" s="13"/>
      <c r="V479" s="13"/>
    </row>
    <row r="480" spans="1:22" ht="15.75" hidden="1" customHeight="1">
      <c r="A480" s="13"/>
      <c r="B480" s="1"/>
      <c r="C480" s="1"/>
      <c r="D480" s="19"/>
      <c r="E480" s="19"/>
      <c r="F480" s="19"/>
      <c r="G480" s="19"/>
      <c r="H480" s="19"/>
      <c r="I480" s="1"/>
      <c r="J480" s="1"/>
      <c r="K480" s="1"/>
      <c r="L480" s="1"/>
      <c r="M480" s="1"/>
      <c r="N480" s="1"/>
      <c r="O480" s="13"/>
      <c r="P480" s="13"/>
      <c r="Q480" s="13"/>
      <c r="R480" s="13"/>
      <c r="S480" s="13"/>
      <c r="T480" s="13"/>
      <c r="U480" s="13"/>
      <c r="V480" s="13"/>
    </row>
    <row r="481" spans="1:22" ht="15.75" hidden="1" customHeight="1">
      <c r="A481" s="13"/>
      <c r="B481" s="1"/>
      <c r="C481" s="1"/>
      <c r="D481" s="19"/>
      <c r="E481" s="19"/>
      <c r="F481" s="19"/>
      <c r="G481" s="19"/>
      <c r="H481" s="19"/>
      <c r="I481" s="1"/>
      <c r="J481" s="1"/>
      <c r="K481" s="1"/>
      <c r="L481" s="1"/>
      <c r="M481" s="1"/>
      <c r="N481" s="1"/>
      <c r="O481" s="13"/>
      <c r="P481" s="13"/>
      <c r="Q481" s="13"/>
      <c r="R481" s="13"/>
      <c r="S481" s="13"/>
      <c r="T481" s="13"/>
      <c r="U481" s="13"/>
      <c r="V481" s="13"/>
    </row>
    <row r="482" spans="1:22" ht="15.75" hidden="1" customHeight="1">
      <c r="A482" s="13"/>
      <c r="B482" s="1"/>
      <c r="C482" s="1"/>
      <c r="D482" s="19"/>
      <c r="E482" s="19"/>
      <c r="F482" s="19"/>
      <c r="G482" s="19"/>
      <c r="H482" s="19"/>
      <c r="I482" s="1"/>
      <c r="J482" s="1"/>
      <c r="K482" s="1"/>
      <c r="L482" s="1"/>
      <c r="M482" s="1"/>
      <c r="N482" s="1"/>
      <c r="O482" s="13"/>
      <c r="P482" s="13"/>
      <c r="Q482" s="13"/>
      <c r="R482" s="13"/>
      <c r="S482" s="13"/>
      <c r="T482" s="13"/>
      <c r="U482" s="13"/>
      <c r="V482" s="13"/>
    </row>
    <row r="483" spans="1:22" ht="15.75" hidden="1" customHeight="1">
      <c r="A483" s="13"/>
      <c r="B483" s="1"/>
      <c r="C483" s="1"/>
      <c r="D483" s="19"/>
      <c r="E483" s="19"/>
      <c r="F483" s="19"/>
      <c r="G483" s="19"/>
      <c r="H483" s="19"/>
      <c r="I483" s="1"/>
      <c r="J483" s="1"/>
      <c r="K483" s="1"/>
      <c r="L483" s="1"/>
      <c r="M483" s="1"/>
      <c r="N483" s="1"/>
      <c r="O483" s="13"/>
      <c r="P483" s="13"/>
      <c r="Q483" s="13"/>
      <c r="R483" s="13"/>
      <c r="S483" s="13"/>
      <c r="T483" s="13"/>
      <c r="U483" s="13"/>
      <c r="V483" s="13"/>
    </row>
    <row r="484" spans="1:22" ht="15.75" hidden="1" customHeight="1">
      <c r="A484" s="13"/>
      <c r="B484" s="1"/>
      <c r="C484" s="1"/>
      <c r="D484" s="19"/>
      <c r="E484" s="19"/>
      <c r="F484" s="19"/>
      <c r="G484" s="19"/>
      <c r="H484" s="19"/>
      <c r="I484" s="1"/>
      <c r="J484" s="1"/>
      <c r="K484" s="1"/>
      <c r="L484" s="1"/>
      <c r="M484" s="1"/>
      <c r="N484" s="1"/>
      <c r="O484" s="13"/>
      <c r="P484" s="13"/>
      <c r="Q484" s="13"/>
      <c r="R484" s="13"/>
      <c r="S484" s="13"/>
      <c r="T484" s="13"/>
      <c r="U484" s="13"/>
      <c r="V484" s="13"/>
    </row>
    <row r="485" spans="1:22" ht="15.75" hidden="1" customHeight="1">
      <c r="A485" s="13"/>
      <c r="B485" s="1"/>
      <c r="C485" s="1"/>
      <c r="D485" s="19"/>
      <c r="E485" s="19"/>
      <c r="F485" s="19"/>
      <c r="G485" s="19"/>
      <c r="H485" s="19"/>
      <c r="I485" s="1"/>
      <c r="J485" s="1"/>
      <c r="K485" s="1"/>
      <c r="L485" s="1"/>
      <c r="M485" s="1"/>
      <c r="N485" s="1"/>
      <c r="O485" s="13"/>
      <c r="P485" s="13"/>
      <c r="Q485" s="13"/>
      <c r="R485" s="13"/>
      <c r="S485" s="13"/>
      <c r="T485" s="13"/>
      <c r="U485" s="13"/>
      <c r="V485" s="13"/>
    </row>
    <row r="486" spans="1:22" ht="15.75" hidden="1" customHeight="1">
      <c r="A486" s="13"/>
      <c r="B486" s="1"/>
      <c r="C486" s="1"/>
      <c r="D486" s="19"/>
      <c r="E486" s="19"/>
      <c r="F486" s="19"/>
      <c r="G486" s="19"/>
      <c r="H486" s="19"/>
      <c r="I486" s="1"/>
      <c r="J486" s="1"/>
      <c r="K486" s="1"/>
      <c r="L486" s="1"/>
      <c r="M486" s="1"/>
      <c r="N486" s="1"/>
      <c r="O486" s="13"/>
      <c r="P486" s="13"/>
      <c r="Q486" s="13"/>
      <c r="R486" s="13"/>
      <c r="S486" s="13"/>
      <c r="T486" s="13"/>
      <c r="U486" s="13"/>
      <c r="V486" s="13"/>
    </row>
    <row r="487" spans="1:22" ht="15.75" hidden="1" customHeight="1">
      <c r="A487" s="13"/>
      <c r="B487" s="1"/>
      <c r="C487" s="1"/>
      <c r="D487" s="19"/>
      <c r="E487" s="19"/>
      <c r="F487" s="19"/>
      <c r="G487" s="19"/>
      <c r="H487" s="19"/>
      <c r="I487" s="1"/>
      <c r="J487" s="1"/>
      <c r="K487" s="1"/>
      <c r="L487" s="1"/>
      <c r="M487" s="1"/>
      <c r="N487" s="1"/>
      <c r="O487" s="13"/>
      <c r="P487" s="13"/>
      <c r="Q487" s="13"/>
      <c r="R487" s="13"/>
      <c r="S487" s="13"/>
      <c r="T487" s="13"/>
      <c r="U487" s="13"/>
      <c r="V487" s="13"/>
    </row>
    <row r="488" spans="1:22" ht="15.75" hidden="1" customHeight="1">
      <c r="A488" s="13"/>
      <c r="B488" s="1"/>
      <c r="C488" s="1"/>
      <c r="D488" s="19"/>
      <c r="E488" s="19"/>
      <c r="F488" s="19"/>
      <c r="G488" s="19"/>
      <c r="H488" s="19"/>
      <c r="I488" s="1"/>
      <c r="J488" s="1"/>
      <c r="K488" s="1"/>
      <c r="L488" s="1"/>
      <c r="M488" s="1"/>
      <c r="N488" s="1"/>
      <c r="O488" s="13"/>
      <c r="P488" s="13"/>
      <c r="Q488" s="13"/>
      <c r="R488" s="13"/>
      <c r="S488" s="13"/>
      <c r="T488" s="13"/>
      <c r="U488" s="13"/>
      <c r="V488" s="13"/>
    </row>
    <row r="489" spans="1:22" ht="15.75" hidden="1" customHeight="1">
      <c r="A489" s="13"/>
      <c r="B489" s="1"/>
      <c r="C489" s="1"/>
      <c r="D489" s="19"/>
      <c r="E489" s="19"/>
      <c r="F489" s="19"/>
      <c r="G489" s="19"/>
      <c r="H489" s="19"/>
      <c r="I489" s="1"/>
      <c r="J489" s="1"/>
      <c r="K489" s="1"/>
      <c r="L489" s="1"/>
      <c r="M489" s="1"/>
      <c r="N489" s="1"/>
      <c r="O489" s="13"/>
      <c r="P489" s="13"/>
      <c r="Q489" s="13"/>
      <c r="R489" s="13"/>
      <c r="S489" s="13"/>
      <c r="T489" s="13"/>
      <c r="U489" s="13"/>
      <c r="V489" s="13"/>
    </row>
    <row r="490" spans="1:22" ht="15.75" hidden="1" customHeight="1">
      <c r="A490" s="13"/>
      <c r="B490" s="1"/>
      <c r="C490" s="1"/>
      <c r="D490" s="19"/>
      <c r="E490" s="19"/>
      <c r="F490" s="19"/>
      <c r="G490" s="19"/>
      <c r="H490" s="19"/>
      <c r="I490" s="1"/>
      <c r="J490" s="1"/>
      <c r="K490" s="1"/>
      <c r="L490" s="1"/>
      <c r="M490" s="1"/>
      <c r="N490" s="1"/>
      <c r="O490" s="13"/>
      <c r="P490" s="13"/>
      <c r="Q490" s="13"/>
      <c r="R490" s="13"/>
      <c r="S490" s="13"/>
      <c r="T490" s="13"/>
      <c r="U490" s="13"/>
      <c r="V490" s="13"/>
    </row>
    <row r="491" spans="1:22" ht="15.75" hidden="1" customHeight="1">
      <c r="A491" s="13"/>
      <c r="B491" s="1"/>
      <c r="C491" s="1"/>
      <c r="D491" s="19"/>
      <c r="E491" s="19"/>
      <c r="F491" s="19"/>
      <c r="G491" s="19"/>
      <c r="H491" s="19"/>
      <c r="I491" s="1"/>
      <c r="J491" s="1"/>
      <c r="K491" s="1"/>
      <c r="L491" s="1"/>
      <c r="M491" s="1"/>
      <c r="N491" s="1"/>
      <c r="O491" s="13"/>
      <c r="P491" s="13"/>
      <c r="Q491" s="13"/>
      <c r="R491" s="13"/>
      <c r="S491" s="13"/>
      <c r="T491" s="13"/>
      <c r="U491" s="13"/>
      <c r="V491" s="13"/>
    </row>
    <row r="492" spans="1:22" ht="15.75" hidden="1" customHeight="1">
      <c r="A492" s="13"/>
      <c r="B492" s="1"/>
      <c r="C492" s="1"/>
      <c r="D492" s="19"/>
      <c r="E492" s="19"/>
      <c r="F492" s="19"/>
      <c r="G492" s="19"/>
      <c r="H492" s="19"/>
      <c r="I492" s="1"/>
      <c r="J492" s="1"/>
      <c r="K492" s="1"/>
      <c r="L492" s="1"/>
      <c r="M492" s="1"/>
      <c r="N492" s="1"/>
      <c r="O492" s="13"/>
      <c r="P492" s="13"/>
      <c r="Q492" s="13"/>
      <c r="R492" s="13"/>
      <c r="S492" s="13"/>
      <c r="T492" s="13"/>
      <c r="U492" s="13"/>
      <c r="V492" s="13"/>
    </row>
    <row r="493" spans="1:22" ht="15.75" hidden="1" customHeight="1">
      <c r="A493" s="13"/>
      <c r="B493" s="1"/>
      <c r="C493" s="1"/>
      <c r="D493" s="19"/>
      <c r="E493" s="19"/>
      <c r="F493" s="19"/>
      <c r="G493" s="19"/>
      <c r="H493" s="19"/>
      <c r="I493" s="1"/>
      <c r="J493" s="1"/>
      <c r="K493" s="1"/>
      <c r="L493" s="1"/>
      <c r="M493" s="1"/>
      <c r="N493" s="1"/>
      <c r="O493" s="13"/>
      <c r="P493" s="13"/>
      <c r="Q493" s="13"/>
      <c r="R493" s="13"/>
      <c r="S493" s="13"/>
      <c r="T493" s="13"/>
      <c r="U493" s="13"/>
      <c r="V493" s="13"/>
    </row>
    <row r="494" spans="1:22" ht="15.75" hidden="1" customHeight="1">
      <c r="A494" s="13"/>
      <c r="B494" s="1"/>
      <c r="C494" s="1"/>
      <c r="D494" s="19"/>
      <c r="E494" s="19"/>
      <c r="F494" s="19"/>
      <c r="G494" s="19"/>
      <c r="H494" s="19"/>
      <c r="I494" s="1"/>
      <c r="J494" s="1"/>
      <c r="K494" s="1"/>
      <c r="L494" s="1"/>
      <c r="M494" s="1"/>
      <c r="N494" s="1"/>
      <c r="O494" s="13"/>
      <c r="P494" s="13"/>
      <c r="Q494" s="13"/>
      <c r="R494" s="13"/>
      <c r="S494" s="13"/>
      <c r="T494" s="13"/>
      <c r="U494" s="13"/>
      <c r="V494" s="13"/>
    </row>
    <row r="495" spans="1:22" ht="15.75" hidden="1" customHeight="1">
      <c r="A495" s="13"/>
      <c r="B495" s="1"/>
      <c r="C495" s="1"/>
      <c r="D495" s="19"/>
      <c r="E495" s="19"/>
      <c r="F495" s="19"/>
      <c r="G495" s="19"/>
      <c r="H495" s="19"/>
      <c r="I495" s="1"/>
      <c r="J495" s="1"/>
      <c r="K495" s="1"/>
      <c r="L495" s="1"/>
      <c r="M495" s="1"/>
      <c r="N495" s="1"/>
      <c r="O495" s="13"/>
      <c r="P495" s="13"/>
      <c r="Q495" s="13"/>
      <c r="R495" s="13"/>
      <c r="S495" s="13"/>
      <c r="T495" s="13"/>
      <c r="U495" s="13"/>
      <c r="V495" s="13"/>
    </row>
    <row r="496" spans="1:22" ht="15.75" hidden="1" customHeight="1">
      <c r="A496" s="13"/>
      <c r="B496" s="1"/>
      <c r="C496" s="1"/>
      <c r="D496" s="19"/>
      <c r="E496" s="19"/>
      <c r="F496" s="19"/>
      <c r="G496" s="19"/>
      <c r="H496" s="19"/>
      <c r="I496" s="1"/>
      <c r="J496" s="1"/>
      <c r="K496" s="1"/>
      <c r="L496" s="1"/>
      <c r="M496" s="1"/>
      <c r="N496" s="1"/>
      <c r="O496" s="13"/>
      <c r="P496" s="13"/>
      <c r="Q496" s="13"/>
      <c r="R496" s="13"/>
      <c r="S496" s="13"/>
      <c r="T496" s="13"/>
      <c r="U496" s="13"/>
      <c r="V496" s="13"/>
    </row>
    <row r="497" spans="1:22" ht="15.75" hidden="1" customHeight="1">
      <c r="A497" s="13"/>
      <c r="B497" s="1"/>
      <c r="C497" s="1"/>
      <c r="D497" s="19"/>
      <c r="E497" s="19"/>
      <c r="F497" s="19"/>
      <c r="G497" s="19"/>
      <c r="H497" s="19"/>
      <c r="I497" s="1"/>
      <c r="J497" s="1"/>
      <c r="K497" s="1"/>
      <c r="L497" s="1"/>
      <c r="M497" s="1"/>
      <c r="N497" s="1"/>
      <c r="O497" s="13"/>
      <c r="P497" s="13"/>
      <c r="Q497" s="13"/>
      <c r="R497" s="13"/>
      <c r="S497" s="13"/>
      <c r="T497" s="13"/>
      <c r="U497" s="13"/>
      <c r="V497" s="13"/>
    </row>
    <row r="498" spans="1:22" ht="15.75" hidden="1" customHeight="1">
      <c r="A498" s="13"/>
      <c r="B498" s="1"/>
      <c r="C498" s="1"/>
      <c r="D498" s="19"/>
      <c r="E498" s="19"/>
      <c r="F498" s="19"/>
      <c r="G498" s="19"/>
      <c r="H498" s="19"/>
      <c r="I498" s="1"/>
      <c r="J498" s="1"/>
      <c r="K498" s="1"/>
      <c r="L498" s="1"/>
      <c r="M498" s="1"/>
      <c r="N498" s="1"/>
      <c r="O498" s="13"/>
      <c r="P498" s="13"/>
      <c r="Q498" s="13"/>
      <c r="R498" s="13"/>
      <c r="S498" s="13"/>
      <c r="T498" s="13"/>
      <c r="U498" s="13"/>
      <c r="V498" s="13"/>
    </row>
    <row r="499" spans="1:22" ht="15.75" hidden="1" customHeight="1">
      <c r="A499" s="13"/>
      <c r="B499" s="1"/>
      <c r="C499" s="1"/>
      <c r="D499" s="19"/>
      <c r="E499" s="19"/>
      <c r="F499" s="19"/>
      <c r="G499" s="19"/>
      <c r="H499" s="19"/>
      <c r="I499" s="1"/>
      <c r="J499" s="1"/>
      <c r="K499" s="1"/>
      <c r="L499" s="1"/>
      <c r="M499" s="1"/>
      <c r="N499" s="1"/>
      <c r="O499" s="13"/>
      <c r="P499" s="13"/>
      <c r="Q499" s="13"/>
      <c r="R499" s="13"/>
      <c r="S499" s="13"/>
      <c r="T499" s="13"/>
      <c r="U499" s="13"/>
      <c r="V499" s="13"/>
    </row>
    <row r="500" spans="1:22" ht="15.75" hidden="1" customHeight="1">
      <c r="A500" s="13"/>
      <c r="B500" s="1"/>
      <c r="C500" s="1"/>
      <c r="D500" s="19"/>
      <c r="E500" s="19"/>
      <c r="F500" s="19"/>
      <c r="G500" s="19"/>
      <c r="H500" s="19"/>
      <c r="I500" s="1"/>
      <c r="J500" s="1"/>
      <c r="K500" s="1"/>
      <c r="L500" s="1"/>
      <c r="M500" s="1"/>
      <c r="N500" s="1"/>
      <c r="O500" s="13"/>
      <c r="P500" s="13"/>
      <c r="Q500" s="13"/>
      <c r="R500" s="13"/>
      <c r="S500" s="13"/>
      <c r="T500" s="13"/>
      <c r="U500" s="13"/>
      <c r="V500" s="13"/>
    </row>
    <row r="501" spans="1:22" ht="15.75" hidden="1" customHeight="1">
      <c r="A501" s="13"/>
      <c r="B501" s="1"/>
      <c r="C501" s="1"/>
      <c r="D501" s="19"/>
      <c r="E501" s="19"/>
      <c r="F501" s="19"/>
      <c r="G501" s="19"/>
      <c r="H501" s="19"/>
      <c r="I501" s="1"/>
      <c r="J501" s="1"/>
      <c r="K501" s="1"/>
      <c r="L501" s="1"/>
      <c r="M501" s="1"/>
      <c r="N501" s="1"/>
      <c r="O501" s="13"/>
      <c r="P501" s="13"/>
      <c r="Q501" s="13"/>
      <c r="R501" s="13"/>
      <c r="S501" s="13"/>
      <c r="T501" s="13"/>
      <c r="U501" s="13"/>
      <c r="V501" s="13"/>
    </row>
    <row r="502" spans="1:22" ht="15.75" hidden="1" customHeight="1">
      <c r="A502" s="13"/>
      <c r="B502" s="1"/>
      <c r="C502" s="1"/>
      <c r="D502" s="19"/>
      <c r="E502" s="19"/>
      <c r="F502" s="19"/>
      <c r="G502" s="19"/>
      <c r="H502" s="19"/>
      <c r="I502" s="1"/>
      <c r="J502" s="1"/>
      <c r="K502" s="1"/>
      <c r="L502" s="1"/>
      <c r="M502" s="1"/>
      <c r="N502" s="1"/>
      <c r="O502" s="13"/>
      <c r="P502" s="13"/>
      <c r="Q502" s="13"/>
      <c r="R502" s="13"/>
      <c r="S502" s="13"/>
      <c r="T502" s="13"/>
      <c r="U502" s="13"/>
      <c r="V502" s="13"/>
    </row>
    <row r="503" spans="1:22" ht="15.75" hidden="1" customHeight="1">
      <c r="A503" s="13"/>
      <c r="B503" s="1"/>
      <c r="C503" s="1"/>
      <c r="D503" s="19"/>
      <c r="E503" s="19"/>
      <c r="F503" s="19"/>
      <c r="G503" s="19"/>
      <c r="H503" s="19"/>
      <c r="I503" s="1"/>
      <c r="J503" s="1"/>
      <c r="K503" s="1"/>
      <c r="L503" s="1"/>
      <c r="M503" s="1"/>
      <c r="N503" s="1"/>
      <c r="O503" s="13"/>
      <c r="P503" s="13"/>
      <c r="Q503" s="13"/>
      <c r="R503" s="13"/>
      <c r="S503" s="13"/>
      <c r="T503" s="13"/>
      <c r="U503" s="13"/>
      <c r="V503" s="13"/>
    </row>
    <row r="504" spans="1:22" ht="15.75" hidden="1" customHeight="1">
      <c r="A504" s="13"/>
      <c r="B504" s="1"/>
      <c r="C504" s="1"/>
      <c r="D504" s="19"/>
      <c r="E504" s="19"/>
      <c r="F504" s="19"/>
      <c r="G504" s="19"/>
      <c r="H504" s="19"/>
      <c r="I504" s="1"/>
      <c r="J504" s="1"/>
      <c r="K504" s="1"/>
      <c r="L504" s="1"/>
      <c r="M504" s="1"/>
      <c r="N504" s="1"/>
      <c r="O504" s="13"/>
      <c r="P504" s="13"/>
      <c r="Q504" s="13"/>
      <c r="R504" s="13"/>
      <c r="S504" s="13"/>
      <c r="T504" s="13"/>
      <c r="U504" s="13"/>
      <c r="V504" s="13"/>
    </row>
    <row r="505" spans="1:22" ht="15.75" hidden="1" customHeight="1">
      <c r="A505" s="13"/>
      <c r="B505" s="1"/>
      <c r="C505" s="1"/>
      <c r="D505" s="19"/>
      <c r="E505" s="19"/>
      <c r="F505" s="19"/>
      <c r="G505" s="19"/>
      <c r="H505" s="19"/>
      <c r="I505" s="1"/>
      <c r="J505" s="1"/>
      <c r="K505" s="1"/>
      <c r="L505" s="1"/>
      <c r="M505" s="1"/>
      <c r="N505" s="1"/>
      <c r="O505" s="13"/>
      <c r="P505" s="13"/>
      <c r="Q505" s="13"/>
      <c r="R505" s="13"/>
      <c r="S505" s="13"/>
      <c r="T505" s="13"/>
      <c r="U505" s="13"/>
      <c r="V505" s="13"/>
    </row>
    <row r="506" spans="1:22" ht="15.75" hidden="1" customHeight="1">
      <c r="A506" s="13"/>
      <c r="B506" s="1"/>
      <c r="C506" s="1"/>
      <c r="D506" s="19"/>
      <c r="E506" s="19"/>
      <c r="F506" s="19"/>
      <c r="G506" s="19"/>
      <c r="H506" s="19"/>
      <c r="I506" s="1"/>
      <c r="J506" s="1"/>
      <c r="K506" s="1"/>
      <c r="L506" s="1"/>
      <c r="M506" s="1"/>
      <c r="N506" s="1"/>
      <c r="O506" s="13"/>
      <c r="P506" s="13"/>
      <c r="Q506" s="13"/>
      <c r="R506" s="13"/>
      <c r="S506" s="13"/>
      <c r="T506" s="13"/>
      <c r="U506" s="13"/>
      <c r="V506" s="13"/>
    </row>
    <row r="507" spans="1:22" ht="15.75" hidden="1" customHeight="1">
      <c r="A507" s="13"/>
      <c r="B507" s="1"/>
      <c r="C507" s="1"/>
      <c r="D507" s="19"/>
      <c r="E507" s="19"/>
      <c r="F507" s="19"/>
      <c r="G507" s="19"/>
      <c r="H507" s="19"/>
      <c r="I507" s="1"/>
      <c r="J507" s="1"/>
      <c r="K507" s="1"/>
      <c r="L507" s="1"/>
      <c r="M507" s="1"/>
      <c r="N507" s="1"/>
      <c r="O507" s="13"/>
      <c r="P507" s="13"/>
      <c r="Q507" s="13"/>
      <c r="R507" s="13"/>
      <c r="S507" s="13"/>
      <c r="T507" s="13"/>
      <c r="U507" s="13"/>
      <c r="V507" s="13"/>
    </row>
    <row r="508" spans="1:22" ht="15.75" hidden="1" customHeight="1">
      <c r="A508" s="13"/>
      <c r="B508" s="1"/>
      <c r="C508" s="1"/>
      <c r="D508" s="19"/>
      <c r="E508" s="19"/>
      <c r="F508" s="19"/>
      <c r="G508" s="19"/>
      <c r="H508" s="19"/>
      <c r="I508" s="1"/>
      <c r="J508" s="1"/>
      <c r="K508" s="1"/>
      <c r="L508" s="1"/>
      <c r="M508" s="1"/>
      <c r="N508" s="1"/>
      <c r="O508" s="13"/>
      <c r="P508" s="13"/>
      <c r="Q508" s="13"/>
      <c r="R508" s="13"/>
      <c r="S508" s="13"/>
      <c r="T508" s="13"/>
      <c r="U508" s="13"/>
      <c r="V508" s="13"/>
    </row>
    <row r="509" spans="1:22" ht="15.75" hidden="1" customHeight="1">
      <c r="A509" s="13"/>
      <c r="B509" s="1"/>
      <c r="C509" s="1"/>
      <c r="D509" s="19"/>
      <c r="E509" s="19"/>
      <c r="F509" s="19"/>
      <c r="G509" s="19"/>
      <c r="H509" s="19"/>
      <c r="I509" s="1"/>
      <c r="J509" s="1"/>
      <c r="K509" s="1"/>
      <c r="L509" s="1"/>
      <c r="M509" s="1"/>
      <c r="N509" s="1"/>
      <c r="O509" s="13"/>
      <c r="P509" s="13"/>
      <c r="Q509" s="13"/>
      <c r="R509" s="13"/>
      <c r="S509" s="13"/>
      <c r="T509" s="13"/>
      <c r="U509" s="13"/>
      <c r="V509" s="13"/>
    </row>
    <row r="510" spans="1:22" ht="15.75" hidden="1" customHeight="1">
      <c r="A510" s="13"/>
      <c r="B510" s="1"/>
      <c r="C510" s="1"/>
      <c r="D510" s="19"/>
      <c r="E510" s="19"/>
      <c r="F510" s="19"/>
      <c r="G510" s="19"/>
      <c r="H510" s="19"/>
      <c r="I510" s="1"/>
      <c r="J510" s="1"/>
      <c r="K510" s="1"/>
      <c r="L510" s="1"/>
      <c r="M510" s="1"/>
      <c r="N510" s="1"/>
      <c r="O510" s="13"/>
      <c r="P510" s="13"/>
      <c r="Q510" s="13"/>
      <c r="R510" s="13"/>
      <c r="S510" s="13"/>
      <c r="T510" s="13"/>
      <c r="U510" s="13"/>
      <c r="V510" s="13"/>
    </row>
    <row r="511" spans="1:22" ht="15.75" hidden="1" customHeight="1">
      <c r="A511" s="13"/>
      <c r="B511" s="1"/>
      <c r="C511" s="1"/>
      <c r="D511" s="19"/>
      <c r="E511" s="19"/>
      <c r="F511" s="19"/>
      <c r="G511" s="19"/>
      <c r="H511" s="19"/>
      <c r="I511" s="1"/>
      <c r="J511" s="1"/>
      <c r="K511" s="1"/>
      <c r="L511" s="1"/>
      <c r="M511" s="1"/>
      <c r="N511" s="1"/>
      <c r="O511" s="13"/>
      <c r="P511" s="13"/>
      <c r="Q511" s="13"/>
      <c r="R511" s="13"/>
      <c r="S511" s="13"/>
      <c r="T511" s="13"/>
      <c r="U511" s="13"/>
      <c r="V511" s="13"/>
    </row>
    <row r="512" spans="1:22" ht="15.75" hidden="1" customHeight="1">
      <c r="A512" s="13"/>
      <c r="B512" s="1"/>
      <c r="C512" s="1"/>
      <c r="D512" s="19"/>
      <c r="E512" s="19"/>
      <c r="F512" s="19"/>
      <c r="G512" s="19"/>
      <c r="H512" s="19"/>
      <c r="I512" s="1"/>
      <c r="J512" s="1"/>
      <c r="K512" s="1"/>
      <c r="L512" s="1"/>
      <c r="M512" s="1"/>
      <c r="N512" s="1"/>
      <c r="O512" s="13"/>
      <c r="P512" s="13"/>
      <c r="Q512" s="13"/>
      <c r="R512" s="13"/>
      <c r="S512" s="13"/>
      <c r="T512" s="13"/>
      <c r="U512" s="13"/>
      <c r="V512" s="13"/>
    </row>
    <row r="513" spans="1:22" ht="15.75" hidden="1" customHeight="1">
      <c r="A513" s="13"/>
      <c r="B513" s="1"/>
      <c r="C513" s="1"/>
      <c r="D513" s="19"/>
      <c r="E513" s="19"/>
      <c r="F513" s="19"/>
      <c r="G513" s="19"/>
      <c r="H513" s="19"/>
      <c r="I513" s="1"/>
      <c r="J513" s="1"/>
      <c r="K513" s="1"/>
      <c r="L513" s="1"/>
      <c r="M513" s="1"/>
      <c r="N513" s="1"/>
      <c r="O513" s="13"/>
      <c r="P513" s="13"/>
      <c r="Q513" s="13"/>
      <c r="R513" s="13"/>
      <c r="S513" s="13"/>
      <c r="T513" s="13"/>
      <c r="U513" s="13"/>
      <c r="V513" s="13"/>
    </row>
    <row r="514" spans="1:22" ht="15.75" hidden="1" customHeight="1">
      <c r="A514" s="13"/>
      <c r="B514" s="1"/>
      <c r="C514" s="1"/>
      <c r="D514" s="19"/>
      <c r="E514" s="19"/>
      <c r="F514" s="19"/>
      <c r="G514" s="19"/>
      <c r="H514" s="19"/>
      <c r="I514" s="1"/>
      <c r="J514" s="1"/>
      <c r="K514" s="1"/>
      <c r="L514" s="1"/>
      <c r="M514" s="1"/>
      <c r="N514" s="1"/>
      <c r="O514" s="13"/>
      <c r="P514" s="13"/>
      <c r="Q514" s="13"/>
      <c r="R514" s="13"/>
      <c r="S514" s="13"/>
      <c r="T514" s="13"/>
      <c r="U514" s="13"/>
      <c r="V514" s="13"/>
    </row>
    <row r="515" spans="1:22" ht="15.75" hidden="1" customHeight="1">
      <c r="A515" s="13"/>
      <c r="B515" s="1"/>
      <c r="C515" s="1"/>
      <c r="D515" s="19"/>
      <c r="E515" s="19"/>
      <c r="F515" s="19"/>
      <c r="G515" s="19"/>
      <c r="H515" s="19"/>
      <c r="I515" s="1"/>
      <c r="J515" s="1"/>
      <c r="K515" s="1"/>
      <c r="L515" s="1"/>
      <c r="M515" s="1"/>
      <c r="N515" s="1"/>
      <c r="O515" s="13"/>
      <c r="P515" s="13"/>
      <c r="Q515" s="13"/>
      <c r="R515" s="13"/>
      <c r="S515" s="13"/>
      <c r="T515" s="13"/>
      <c r="U515" s="13"/>
      <c r="V515" s="13"/>
    </row>
    <row r="516" spans="1:22" ht="15.75" hidden="1" customHeight="1">
      <c r="A516" s="13"/>
      <c r="B516" s="1"/>
      <c r="C516" s="1"/>
      <c r="D516" s="19"/>
      <c r="E516" s="19"/>
      <c r="F516" s="19"/>
      <c r="G516" s="19"/>
      <c r="H516" s="19"/>
      <c r="I516" s="1"/>
      <c r="J516" s="1"/>
      <c r="K516" s="1"/>
      <c r="L516" s="1"/>
      <c r="M516" s="1"/>
      <c r="N516" s="1"/>
      <c r="O516" s="13"/>
      <c r="P516" s="13"/>
      <c r="Q516" s="13"/>
      <c r="R516" s="13"/>
      <c r="S516" s="13"/>
      <c r="T516" s="13"/>
      <c r="U516" s="13"/>
      <c r="V516" s="13"/>
    </row>
    <row r="517" spans="1:22" ht="15.75" hidden="1" customHeight="1">
      <c r="A517" s="13"/>
      <c r="B517" s="1"/>
      <c r="C517" s="1"/>
      <c r="D517" s="19"/>
      <c r="E517" s="19"/>
      <c r="F517" s="19"/>
      <c r="G517" s="19"/>
      <c r="H517" s="19"/>
      <c r="I517" s="1"/>
      <c r="J517" s="1"/>
      <c r="K517" s="1"/>
      <c r="L517" s="1"/>
      <c r="M517" s="1"/>
      <c r="N517" s="1"/>
      <c r="O517" s="13"/>
      <c r="P517" s="13"/>
      <c r="Q517" s="13"/>
      <c r="R517" s="13"/>
      <c r="S517" s="13"/>
      <c r="T517" s="13"/>
      <c r="U517" s="13"/>
      <c r="V517" s="13"/>
    </row>
    <row r="518" spans="1:22" ht="15.75" hidden="1" customHeight="1">
      <c r="A518" s="13"/>
      <c r="B518" s="1"/>
      <c r="C518" s="1"/>
      <c r="D518" s="19"/>
      <c r="E518" s="19"/>
      <c r="F518" s="19"/>
      <c r="G518" s="19"/>
      <c r="H518" s="19"/>
      <c r="I518" s="1"/>
      <c r="J518" s="1"/>
      <c r="K518" s="1"/>
      <c r="L518" s="1"/>
      <c r="M518" s="1"/>
      <c r="N518" s="1"/>
      <c r="O518" s="13"/>
      <c r="P518" s="13"/>
      <c r="Q518" s="13"/>
      <c r="R518" s="13"/>
      <c r="S518" s="13"/>
      <c r="T518" s="13"/>
      <c r="U518" s="13"/>
      <c r="V518" s="13"/>
    </row>
    <row r="519" spans="1:22" ht="15.75" hidden="1" customHeight="1">
      <c r="A519" s="13"/>
      <c r="B519" s="1"/>
      <c r="C519" s="1"/>
      <c r="D519" s="19"/>
      <c r="E519" s="19"/>
      <c r="F519" s="19"/>
      <c r="G519" s="19"/>
      <c r="H519" s="19"/>
      <c r="I519" s="1"/>
      <c r="J519" s="1"/>
      <c r="K519" s="1"/>
      <c r="L519" s="1"/>
      <c r="M519" s="1"/>
      <c r="N519" s="1"/>
      <c r="O519" s="13"/>
      <c r="P519" s="13"/>
      <c r="Q519" s="13"/>
      <c r="R519" s="13"/>
      <c r="S519" s="13"/>
      <c r="T519" s="13"/>
      <c r="U519" s="13"/>
      <c r="V519" s="13"/>
    </row>
    <row r="520" spans="1:22" ht="15.75" hidden="1" customHeight="1">
      <c r="A520" s="13"/>
      <c r="B520" s="1"/>
      <c r="C520" s="1"/>
      <c r="D520" s="19"/>
      <c r="E520" s="19"/>
      <c r="F520" s="19"/>
      <c r="G520" s="19"/>
      <c r="H520" s="19"/>
      <c r="I520" s="1"/>
      <c r="J520" s="1"/>
      <c r="K520" s="1"/>
      <c r="L520" s="1"/>
      <c r="M520" s="1"/>
      <c r="N520" s="1"/>
      <c r="O520" s="13"/>
      <c r="P520" s="13"/>
      <c r="Q520" s="13"/>
      <c r="R520" s="13"/>
      <c r="S520" s="13"/>
      <c r="T520" s="13"/>
      <c r="U520" s="13"/>
      <c r="V520" s="13"/>
    </row>
    <row r="521" spans="1:22" ht="15.75" hidden="1" customHeight="1">
      <c r="A521" s="13"/>
      <c r="B521" s="1"/>
      <c r="C521" s="1"/>
      <c r="D521" s="19"/>
      <c r="E521" s="19"/>
      <c r="F521" s="19"/>
      <c r="G521" s="19"/>
      <c r="H521" s="19"/>
      <c r="I521" s="1"/>
      <c r="J521" s="1"/>
      <c r="K521" s="1"/>
      <c r="L521" s="1"/>
      <c r="M521" s="1"/>
      <c r="N521" s="1"/>
      <c r="O521" s="13"/>
      <c r="P521" s="13"/>
      <c r="Q521" s="13"/>
      <c r="R521" s="13"/>
      <c r="S521" s="13"/>
      <c r="T521" s="13"/>
      <c r="U521" s="13"/>
      <c r="V521" s="13"/>
    </row>
    <row r="522" spans="1:22" ht="15.75" hidden="1" customHeight="1">
      <c r="A522" s="13"/>
      <c r="B522" s="1"/>
      <c r="C522" s="1"/>
      <c r="D522" s="19"/>
      <c r="E522" s="19"/>
      <c r="F522" s="19"/>
      <c r="G522" s="19"/>
      <c r="H522" s="19"/>
      <c r="I522" s="1"/>
      <c r="J522" s="1"/>
      <c r="K522" s="1"/>
      <c r="L522" s="1"/>
      <c r="M522" s="1"/>
      <c r="N522" s="1"/>
      <c r="O522" s="13"/>
      <c r="P522" s="13"/>
      <c r="Q522" s="13"/>
      <c r="R522" s="13"/>
      <c r="S522" s="13"/>
      <c r="T522" s="13"/>
      <c r="U522" s="13"/>
      <c r="V522" s="13"/>
    </row>
    <row r="523" spans="1:22" ht="15.75" hidden="1" customHeight="1">
      <c r="A523" s="13"/>
      <c r="B523" s="1"/>
      <c r="C523" s="1"/>
      <c r="D523" s="19"/>
      <c r="E523" s="19"/>
      <c r="F523" s="19"/>
      <c r="G523" s="19"/>
      <c r="H523" s="19"/>
      <c r="I523" s="1"/>
      <c r="J523" s="1"/>
      <c r="K523" s="1"/>
      <c r="L523" s="1"/>
      <c r="M523" s="1"/>
      <c r="N523" s="1"/>
      <c r="O523" s="13"/>
      <c r="P523" s="13"/>
      <c r="Q523" s="13"/>
      <c r="R523" s="13"/>
      <c r="S523" s="13"/>
      <c r="T523" s="13"/>
      <c r="U523" s="13"/>
      <c r="V523" s="13"/>
    </row>
    <row r="524" spans="1:22" ht="15.75" hidden="1" customHeight="1">
      <c r="A524" s="13"/>
      <c r="B524" s="1"/>
      <c r="C524" s="1"/>
      <c r="D524" s="19"/>
      <c r="E524" s="19"/>
      <c r="F524" s="19"/>
      <c r="G524" s="19"/>
      <c r="H524" s="19"/>
      <c r="I524" s="1"/>
      <c r="J524" s="1"/>
      <c r="K524" s="1"/>
      <c r="L524" s="1"/>
      <c r="M524" s="1"/>
      <c r="N524" s="1"/>
      <c r="O524" s="13"/>
      <c r="P524" s="13"/>
      <c r="Q524" s="13"/>
      <c r="R524" s="13"/>
      <c r="S524" s="13"/>
      <c r="T524" s="13"/>
      <c r="U524" s="13"/>
      <c r="V524" s="13"/>
    </row>
    <row r="525" spans="1:22" ht="15.75" hidden="1" customHeight="1">
      <c r="A525" s="13"/>
      <c r="B525" s="1"/>
      <c r="C525" s="1"/>
      <c r="D525" s="19"/>
      <c r="E525" s="19"/>
      <c r="F525" s="19"/>
      <c r="G525" s="19"/>
      <c r="H525" s="19"/>
      <c r="I525" s="1"/>
      <c r="J525" s="1"/>
      <c r="K525" s="1"/>
      <c r="L525" s="1"/>
      <c r="M525" s="1"/>
      <c r="N525" s="1"/>
      <c r="O525" s="13"/>
      <c r="P525" s="13"/>
      <c r="Q525" s="13"/>
      <c r="R525" s="13"/>
      <c r="S525" s="13"/>
      <c r="T525" s="13"/>
      <c r="U525" s="13"/>
      <c r="V525" s="13"/>
    </row>
    <row r="526" spans="1:22" ht="15.75" hidden="1" customHeight="1">
      <c r="A526" s="13"/>
      <c r="B526" s="1"/>
      <c r="C526" s="1"/>
      <c r="D526" s="19"/>
      <c r="E526" s="19"/>
      <c r="F526" s="19"/>
      <c r="G526" s="19"/>
      <c r="H526" s="19"/>
      <c r="I526" s="1"/>
      <c r="J526" s="1"/>
      <c r="K526" s="1"/>
      <c r="L526" s="1"/>
      <c r="M526" s="1"/>
      <c r="N526" s="1"/>
      <c r="O526" s="13"/>
      <c r="P526" s="13"/>
      <c r="Q526" s="13"/>
      <c r="R526" s="13"/>
      <c r="S526" s="13"/>
      <c r="T526" s="13"/>
      <c r="U526" s="13"/>
      <c r="V526" s="13"/>
    </row>
    <row r="527" spans="1:22" ht="15.75" hidden="1" customHeight="1">
      <c r="A527" s="13"/>
      <c r="B527" s="1"/>
      <c r="C527" s="1"/>
      <c r="D527" s="19"/>
      <c r="E527" s="19"/>
      <c r="F527" s="19"/>
      <c r="G527" s="19"/>
      <c r="H527" s="19"/>
      <c r="I527" s="1"/>
      <c r="J527" s="1"/>
      <c r="K527" s="1"/>
      <c r="L527" s="1"/>
      <c r="M527" s="1"/>
      <c r="N527" s="1"/>
      <c r="O527" s="13"/>
      <c r="P527" s="13"/>
      <c r="Q527" s="13"/>
      <c r="R527" s="13"/>
      <c r="S527" s="13"/>
      <c r="T527" s="13"/>
      <c r="U527" s="13"/>
      <c r="V527" s="13"/>
    </row>
    <row r="528" spans="1:22" ht="15.75" hidden="1" customHeight="1">
      <c r="A528" s="13"/>
      <c r="B528" s="1"/>
      <c r="C528" s="1"/>
      <c r="D528" s="19"/>
      <c r="E528" s="19"/>
      <c r="F528" s="19"/>
      <c r="G528" s="19"/>
      <c r="H528" s="19"/>
      <c r="I528" s="1"/>
      <c r="J528" s="1"/>
      <c r="K528" s="1"/>
      <c r="L528" s="1"/>
      <c r="M528" s="1"/>
      <c r="N528" s="1"/>
      <c r="O528" s="13"/>
      <c r="P528" s="13"/>
      <c r="Q528" s="13"/>
      <c r="R528" s="13"/>
      <c r="S528" s="13"/>
      <c r="T528" s="13"/>
      <c r="U528" s="13"/>
      <c r="V528" s="13"/>
    </row>
    <row r="529" spans="1:22" ht="15.75" hidden="1" customHeight="1">
      <c r="A529" s="13"/>
      <c r="B529" s="1"/>
      <c r="C529" s="1"/>
      <c r="D529" s="19"/>
      <c r="E529" s="19"/>
      <c r="F529" s="19"/>
      <c r="G529" s="19"/>
      <c r="H529" s="19"/>
      <c r="I529" s="1"/>
      <c r="J529" s="1"/>
      <c r="K529" s="1"/>
      <c r="L529" s="1"/>
      <c r="M529" s="1"/>
      <c r="N529" s="1"/>
      <c r="O529" s="13"/>
      <c r="P529" s="13"/>
      <c r="Q529" s="13"/>
      <c r="R529" s="13"/>
      <c r="S529" s="13"/>
      <c r="T529" s="13"/>
      <c r="U529" s="13"/>
      <c r="V529" s="13"/>
    </row>
    <row r="530" spans="1:22" ht="15.75" hidden="1" customHeight="1">
      <c r="A530" s="13"/>
      <c r="B530" s="1"/>
      <c r="C530" s="1"/>
      <c r="D530" s="19"/>
      <c r="E530" s="19"/>
      <c r="F530" s="19"/>
      <c r="G530" s="19"/>
      <c r="H530" s="19"/>
      <c r="I530" s="1"/>
      <c r="J530" s="1"/>
      <c r="K530" s="1"/>
      <c r="L530" s="1"/>
      <c r="M530" s="1"/>
      <c r="N530" s="1"/>
      <c r="O530" s="13"/>
      <c r="P530" s="13"/>
      <c r="Q530" s="13"/>
      <c r="R530" s="13"/>
      <c r="S530" s="13"/>
      <c r="T530" s="13"/>
      <c r="U530" s="13"/>
      <c r="V530" s="13"/>
    </row>
    <row r="531" spans="1:22" ht="15.75" hidden="1" customHeight="1">
      <c r="A531" s="13"/>
      <c r="B531" s="1"/>
      <c r="C531" s="1"/>
      <c r="D531" s="19"/>
      <c r="E531" s="19"/>
      <c r="F531" s="19"/>
      <c r="G531" s="19"/>
      <c r="H531" s="19"/>
      <c r="I531" s="1"/>
      <c r="J531" s="1"/>
      <c r="K531" s="1"/>
      <c r="L531" s="1"/>
      <c r="M531" s="1"/>
      <c r="N531" s="1"/>
      <c r="O531" s="13"/>
      <c r="P531" s="13"/>
      <c r="Q531" s="13"/>
      <c r="R531" s="13"/>
      <c r="S531" s="13"/>
      <c r="T531" s="13"/>
      <c r="U531" s="13"/>
      <c r="V531" s="13"/>
    </row>
    <row r="532" spans="1:22" ht="15.75" hidden="1" customHeight="1">
      <c r="A532" s="13"/>
      <c r="B532" s="1"/>
      <c r="C532" s="1"/>
      <c r="D532" s="19"/>
      <c r="E532" s="19"/>
      <c r="F532" s="19"/>
      <c r="G532" s="19"/>
      <c r="H532" s="19"/>
      <c r="I532" s="1"/>
      <c r="J532" s="1"/>
      <c r="K532" s="1"/>
      <c r="L532" s="1"/>
      <c r="M532" s="1"/>
      <c r="N532" s="1"/>
      <c r="O532" s="13"/>
      <c r="P532" s="13"/>
      <c r="Q532" s="13"/>
      <c r="R532" s="13"/>
      <c r="S532" s="13"/>
      <c r="T532" s="13"/>
      <c r="U532" s="13"/>
      <c r="V532" s="13"/>
    </row>
    <row r="533" spans="1:22" ht="15.75" hidden="1" customHeight="1">
      <c r="A533" s="13"/>
      <c r="B533" s="1"/>
      <c r="C533" s="1"/>
      <c r="D533" s="19"/>
      <c r="E533" s="19"/>
      <c r="F533" s="19"/>
      <c r="G533" s="19"/>
      <c r="H533" s="19"/>
      <c r="I533" s="1"/>
      <c r="J533" s="1"/>
      <c r="K533" s="1"/>
      <c r="L533" s="1"/>
      <c r="M533" s="1"/>
      <c r="N533" s="1"/>
      <c r="O533" s="13"/>
      <c r="P533" s="13"/>
      <c r="Q533" s="13"/>
      <c r="R533" s="13"/>
      <c r="S533" s="13"/>
      <c r="T533" s="13"/>
      <c r="U533" s="13"/>
      <c r="V533" s="13"/>
    </row>
    <row r="534" spans="1:22" ht="15.75" hidden="1" customHeight="1">
      <c r="A534" s="13"/>
      <c r="B534" s="1"/>
      <c r="C534" s="1"/>
      <c r="D534" s="19"/>
      <c r="E534" s="19"/>
      <c r="F534" s="19"/>
      <c r="G534" s="19"/>
      <c r="H534" s="19"/>
      <c r="I534" s="1"/>
      <c r="J534" s="1"/>
      <c r="K534" s="1"/>
      <c r="L534" s="1"/>
      <c r="M534" s="1"/>
      <c r="N534" s="1"/>
      <c r="O534" s="13"/>
      <c r="P534" s="13"/>
      <c r="Q534" s="13"/>
      <c r="R534" s="13"/>
      <c r="S534" s="13"/>
      <c r="T534" s="13"/>
      <c r="U534" s="13"/>
      <c r="V534" s="13"/>
    </row>
    <row r="535" spans="1:22" ht="15.75" hidden="1" customHeight="1">
      <c r="A535" s="13"/>
      <c r="B535" s="1"/>
      <c r="C535" s="1"/>
      <c r="D535" s="19"/>
      <c r="E535" s="19"/>
      <c r="F535" s="19"/>
      <c r="G535" s="19"/>
      <c r="H535" s="19"/>
      <c r="I535" s="1"/>
      <c r="J535" s="1"/>
      <c r="K535" s="1"/>
      <c r="L535" s="1"/>
      <c r="M535" s="1"/>
      <c r="N535" s="1"/>
      <c r="O535" s="13"/>
      <c r="P535" s="13"/>
      <c r="Q535" s="13"/>
      <c r="R535" s="13"/>
      <c r="S535" s="13"/>
      <c r="T535" s="13"/>
      <c r="U535" s="13"/>
      <c r="V535" s="13"/>
    </row>
    <row r="536" spans="1:22" ht="15.75" hidden="1" customHeight="1">
      <c r="A536" s="13"/>
      <c r="B536" s="1"/>
      <c r="C536" s="1"/>
      <c r="D536" s="19"/>
      <c r="E536" s="19"/>
      <c r="F536" s="19"/>
      <c r="G536" s="19"/>
      <c r="H536" s="19"/>
      <c r="I536" s="1"/>
      <c r="J536" s="1"/>
      <c r="K536" s="1"/>
      <c r="L536" s="1"/>
      <c r="M536" s="1"/>
      <c r="N536" s="1"/>
      <c r="O536" s="13"/>
      <c r="P536" s="13"/>
      <c r="Q536" s="13"/>
      <c r="R536" s="13"/>
      <c r="S536" s="13"/>
      <c r="T536" s="13"/>
      <c r="U536" s="13"/>
      <c r="V536" s="13"/>
    </row>
    <row r="537" spans="1:22" ht="15.75" hidden="1" customHeight="1">
      <c r="A537" s="13"/>
      <c r="B537" s="1"/>
      <c r="C537" s="1"/>
      <c r="D537" s="19"/>
      <c r="E537" s="19"/>
      <c r="F537" s="19"/>
      <c r="G537" s="19"/>
      <c r="H537" s="19"/>
      <c r="I537" s="1"/>
      <c r="J537" s="1"/>
      <c r="K537" s="1"/>
      <c r="L537" s="1"/>
      <c r="M537" s="1"/>
      <c r="N537" s="1"/>
      <c r="O537" s="13"/>
      <c r="P537" s="13"/>
      <c r="Q537" s="13"/>
      <c r="R537" s="13"/>
      <c r="S537" s="13"/>
      <c r="T537" s="13"/>
      <c r="U537" s="13"/>
      <c r="V537" s="13"/>
    </row>
    <row r="538" spans="1:22" ht="15.75" hidden="1" customHeight="1">
      <c r="A538" s="13"/>
      <c r="B538" s="1"/>
      <c r="C538" s="1"/>
      <c r="D538" s="19"/>
      <c r="E538" s="19"/>
      <c r="F538" s="19"/>
      <c r="G538" s="19"/>
      <c r="H538" s="19"/>
      <c r="I538" s="1"/>
      <c r="J538" s="1"/>
      <c r="K538" s="1"/>
      <c r="L538" s="1"/>
      <c r="M538" s="1"/>
      <c r="N538" s="1"/>
      <c r="O538" s="13"/>
      <c r="P538" s="13"/>
      <c r="Q538" s="13"/>
      <c r="R538" s="13"/>
      <c r="S538" s="13"/>
      <c r="T538" s="13"/>
      <c r="U538" s="13"/>
      <c r="V538" s="13"/>
    </row>
    <row r="539" spans="1:22" ht="15.75" hidden="1" customHeight="1">
      <c r="A539" s="13"/>
      <c r="B539" s="1"/>
      <c r="C539" s="1"/>
      <c r="D539" s="19"/>
      <c r="E539" s="19"/>
      <c r="F539" s="19"/>
      <c r="G539" s="19"/>
      <c r="H539" s="19"/>
      <c r="I539" s="1"/>
      <c r="J539" s="1"/>
      <c r="K539" s="1"/>
      <c r="L539" s="1"/>
      <c r="M539" s="1"/>
      <c r="N539" s="1"/>
      <c r="O539" s="13"/>
      <c r="P539" s="13"/>
      <c r="Q539" s="13"/>
      <c r="R539" s="13"/>
      <c r="S539" s="13"/>
      <c r="T539" s="13"/>
      <c r="U539" s="13"/>
      <c r="V539" s="13"/>
    </row>
    <row r="540" spans="1:22" ht="15.75" hidden="1" customHeight="1">
      <c r="A540" s="13"/>
      <c r="B540" s="1"/>
      <c r="C540" s="1"/>
      <c r="D540" s="19"/>
      <c r="E540" s="19"/>
      <c r="F540" s="19"/>
      <c r="G540" s="19"/>
      <c r="H540" s="19"/>
      <c r="I540" s="1"/>
      <c r="J540" s="1"/>
      <c r="K540" s="1"/>
      <c r="L540" s="1"/>
      <c r="M540" s="1"/>
      <c r="N540" s="1"/>
      <c r="O540" s="13"/>
      <c r="P540" s="13"/>
      <c r="Q540" s="13"/>
      <c r="R540" s="13"/>
      <c r="S540" s="13"/>
      <c r="T540" s="13"/>
      <c r="U540" s="13"/>
      <c r="V540" s="13"/>
    </row>
    <row r="541" spans="1:22" ht="15.75" hidden="1" customHeight="1">
      <c r="A541" s="13"/>
      <c r="B541" s="1"/>
      <c r="C541" s="1"/>
      <c r="D541" s="19"/>
      <c r="E541" s="19"/>
      <c r="F541" s="19"/>
      <c r="G541" s="19"/>
      <c r="H541" s="19"/>
      <c r="I541" s="1"/>
      <c r="J541" s="1"/>
      <c r="K541" s="1"/>
      <c r="L541" s="1"/>
      <c r="M541" s="1"/>
      <c r="N541" s="1"/>
      <c r="O541" s="13"/>
      <c r="P541" s="13"/>
      <c r="Q541" s="13"/>
      <c r="R541" s="13"/>
      <c r="S541" s="13"/>
      <c r="T541" s="13"/>
      <c r="U541" s="13"/>
      <c r="V541" s="13"/>
    </row>
    <row r="542" spans="1:22" ht="15.75" hidden="1" customHeight="1">
      <c r="A542" s="13"/>
      <c r="B542" s="1"/>
      <c r="C542" s="1"/>
      <c r="D542" s="19"/>
      <c r="E542" s="19"/>
      <c r="F542" s="19"/>
      <c r="G542" s="19"/>
      <c r="H542" s="19"/>
      <c r="I542" s="1"/>
      <c r="J542" s="1"/>
      <c r="K542" s="1"/>
      <c r="L542" s="1"/>
      <c r="M542" s="1"/>
      <c r="N542" s="1"/>
      <c r="O542" s="13"/>
      <c r="P542" s="13"/>
      <c r="Q542" s="13"/>
      <c r="R542" s="13"/>
      <c r="S542" s="13"/>
      <c r="T542" s="13"/>
      <c r="U542" s="13"/>
      <c r="V542" s="13"/>
    </row>
    <row r="543" spans="1:22" ht="15.75" hidden="1" customHeight="1">
      <c r="A543" s="13"/>
      <c r="B543" s="1"/>
      <c r="C543" s="1"/>
      <c r="D543" s="19"/>
      <c r="E543" s="19"/>
      <c r="F543" s="19"/>
      <c r="G543" s="19"/>
      <c r="H543" s="19"/>
      <c r="I543" s="1"/>
      <c r="J543" s="1"/>
      <c r="K543" s="1"/>
      <c r="L543" s="1"/>
      <c r="M543" s="1"/>
      <c r="N543" s="1"/>
      <c r="O543" s="13"/>
      <c r="P543" s="13"/>
      <c r="Q543" s="13"/>
      <c r="R543" s="13"/>
      <c r="S543" s="13"/>
      <c r="T543" s="13"/>
      <c r="U543" s="13"/>
      <c r="V543" s="13"/>
    </row>
    <row r="544" spans="1:22" ht="15.75" hidden="1" customHeight="1">
      <c r="A544" s="13"/>
      <c r="B544" s="1"/>
      <c r="C544" s="1"/>
      <c r="D544" s="19"/>
      <c r="E544" s="19"/>
      <c r="F544" s="19"/>
      <c r="G544" s="19"/>
      <c r="H544" s="19"/>
      <c r="I544" s="1"/>
      <c r="J544" s="1"/>
      <c r="K544" s="1"/>
      <c r="L544" s="1"/>
      <c r="M544" s="1"/>
      <c r="N544" s="1"/>
      <c r="O544" s="13"/>
      <c r="P544" s="13"/>
      <c r="Q544" s="13"/>
      <c r="R544" s="13"/>
      <c r="S544" s="13"/>
      <c r="T544" s="13"/>
      <c r="U544" s="13"/>
      <c r="V544" s="13"/>
    </row>
    <row r="545" spans="1:22" ht="15.75" hidden="1" customHeight="1">
      <c r="A545" s="13"/>
      <c r="B545" s="1"/>
      <c r="C545" s="1"/>
      <c r="D545" s="19"/>
      <c r="E545" s="19"/>
      <c r="F545" s="19"/>
      <c r="G545" s="19"/>
      <c r="H545" s="19"/>
      <c r="I545" s="1"/>
      <c r="J545" s="1"/>
      <c r="K545" s="1"/>
      <c r="L545" s="1"/>
      <c r="M545" s="1"/>
      <c r="N545" s="1"/>
      <c r="O545" s="13"/>
      <c r="P545" s="13"/>
      <c r="Q545" s="13"/>
      <c r="R545" s="13"/>
      <c r="S545" s="13"/>
      <c r="T545" s="13"/>
      <c r="U545" s="13"/>
      <c r="V545" s="13"/>
    </row>
    <row r="546" spans="1:22" ht="15.75" hidden="1" customHeight="1">
      <c r="A546" s="13"/>
      <c r="B546" s="1"/>
      <c r="C546" s="1"/>
      <c r="D546" s="19"/>
      <c r="E546" s="19"/>
      <c r="F546" s="19"/>
      <c r="G546" s="19"/>
      <c r="H546" s="19"/>
      <c r="I546" s="1"/>
      <c r="J546" s="1"/>
      <c r="K546" s="1"/>
      <c r="L546" s="1"/>
      <c r="M546" s="1"/>
      <c r="N546" s="1"/>
      <c r="O546" s="13"/>
      <c r="P546" s="13"/>
      <c r="Q546" s="13"/>
      <c r="R546" s="13"/>
      <c r="S546" s="13"/>
      <c r="T546" s="13"/>
      <c r="U546" s="13"/>
      <c r="V546" s="13"/>
    </row>
    <row r="547" spans="1:22" ht="15.75" hidden="1" customHeight="1">
      <c r="A547" s="13"/>
      <c r="B547" s="1"/>
      <c r="C547" s="1"/>
      <c r="D547" s="19"/>
      <c r="E547" s="19"/>
      <c r="F547" s="19"/>
      <c r="G547" s="19"/>
      <c r="H547" s="19"/>
      <c r="I547" s="1"/>
      <c r="J547" s="1"/>
      <c r="K547" s="1"/>
      <c r="L547" s="1"/>
      <c r="M547" s="1"/>
      <c r="N547" s="1"/>
      <c r="O547" s="13"/>
      <c r="P547" s="13"/>
      <c r="Q547" s="13"/>
      <c r="R547" s="13"/>
      <c r="S547" s="13"/>
      <c r="T547" s="13"/>
      <c r="U547" s="13"/>
      <c r="V547" s="13"/>
    </row>
    <row r="548" spans="1:22" ht="15.75" hidden="1" customHeight="1">
      <c r="A548" s="13"/>
      <c r="B548" s="1"/>
      <c r="C548" s="1"/>
      <c r="D548" s="19"/>
      <c r="E548" s="19"/>
      <c r="F548" s="19"/>
      <c r="G548" s="19"/>
      <c r="H548" s="19"/>
      <c r="I548" s="1"/>
      <c r="J548" s="1"/>
      <c r="K548" s="1"/>
      <c r="L548" s="1"/>
      <c r="M548" s="1"/>
      <c r="N548" s="1"/>
      <c r="O548" s="13"/>
      <c r="P548" s="13"/>
      <c r="Q548" s="13"/>
      <c r="R548" s="13"/>
      <c r="S548" s="13"/>
      <c r="T548" s="13"/>
      <c r="U548" s="13"/>
      <c r="V548" s="13"/>
    </row>
    <row r="549" spans="1:22" ht="15.75" hidden="1" customHeight="1">
      <c r="A549" s="13"/>
      <c r="B549" s="1"/>
      <c r="C549" s="1"/>
      <c r="D549" s="19"/>
      <c r="E549" s="19"/>
      <c r="F549" s="19"/>
      <c r="G549" s="19"/>
      <c r="H549" s="19"/>
      <c r="I549" s="1"/>
      <c r="J549" s="1"/>
      <c r="K549" s="1"/>
      <c r="L549" s="1"/>
      <c r="M549" s="1"/>
      <c r="N549" s="1"/>
      <c r="O549" s="13"/>
      <c r="P549" s="13"/>
      <c r="Q549" s="13"/>
      <c r="R549" s="13"/>
      <c r="S549" s="13"/>
      <c r="T549" s="13"/>
      <c r="U549" s="13"/>
      <c r="V549" s="13"/>
    </row>
    <row r="550" spans="1:22" ht="15.75" hidden="1" customHeight="1">
      <c r="A550" s="13"/>
      <c r="B550" s="1"/>
      <c r="C550" s="1"/>
      <c r="D550" s="19"/>
      <c r="E550" s="19"/>
      <c r="F550" s="19"/>
      <c r="G550" s="19"/>
      <c r="H550" s="19"/>
      <c r="I550" s="1"/>
      <c r="J550" s="1"/>
      <c r="K550" s="1"/>
      <c r="L550" s="1"/>
      <c r="M550" s="1"/>
      <c r="N550" s="1"/>
      <c r="O550" s="13"/>
      <c r="P550" s="13"/>
      <c r="Q550" s="13"/>
      <c r="R550" s="13"/>
      <c r="S550" s="13"/>
      <c r="T550" s="13"/>
      <c r="U550" s="13"/>
      <c r="V550" s="13"/>
    </row>
    <row r="551" spans="1:22" ht="15.75" hidden="1" customHeight="1">
      <c r="A551" s="13"/>
      <c r="B551" s="1"/>
      <c r="C551" s="1"/>
      <c r="D551" s="19"/>
      <c r="E551" s="19"/>
      <c r="F551" s="19"/>
      <c r="G551" s="19"/>
      <c r="H551" s="19"/>
      <c r="I551" s="1"/>
      <c r="J551" s="1"/>
      <c r="K551" s="1"/>
      <c r="L551" s="1"/>
      <c r="M551" s="1"/>
      <c r="N551" s="1"/>
      <c r="O551" s="13"/>
      <c r="P551" s="13"/>
      <c r="Q551" s="13"/>
      <c r="R551" s="13"/>
      <c r="S551" s="13"/>
      <c r="T551" s="13"/>
      <c r="U551" s="13"/>
      <c r="V551" s="13"/>
    </row>
    <row r="552" spans="1:22" ht="15.75" hidden="1" customHeight="1">
      <c r="A552" s="13"/>
      <c r="B552" s="1"/>
      <c r="C552" s="1"/>
      <c r="D552" s="19"/>
      <c r="E552" s="19"/>
      <c r="F552" s="19"/>
      <c r="G552" s="19"/>
      <c r="H552" s="19"/>
      <c r="I552" s="1"/>
      <c r="J552" s="1"/>
      <c r="K552" s="1"/>
      <c r="L552" s="1"/>
      <c r="M552" s="1"/>
      <c r="N552" s="1"/>
      <c r="O552" s="13"/>
      <c r="P552" s="13"/>
      <c r="Q552" s="13"/>
      <c r="R552" s="13"/>
      <c r="S552" s="13"/>
      <c r="T552" s="13"/>
      <c r="U552" s="13"/>
      <c r="V552" s="13"/>
    </row>
    <row r="553" spans="1:22" ht="15.75" hidden="1" customHeight="1">
      <c r="A553" s="13"/>
      <c r="B553" s="1"/>
      <c r="C553" s="1"/>
      <c r="D553" s="19"/>
      <c r="E553" s="19"/>
      <c r="F553" s="19"/>
      <c r="G553" s="19"/>
      <c r="H553" s="19"/>
      <c r="I553" s="1"/>
      <c r="J553" s="1"/>
      <c r="K553" s="1"/>
      <c r="L553" s="1"/>
      <c r="M553" s="1"/>
      <c r="N553" s="1"/>
      <c r="O553" s="13"/>
      <c r="P553" s="13"/>
      <c r="Q553" s="13"/>
      <c r="R553" s="13"/>
      <c r="S553" s="13"/>
      <c r="T553" s="13"/>
      <c r="U553" s="13"/>
      <c r="V553" s="13"/>
    </row>
    <row r="554" spans="1:22" ht="15.75" hidden="1" customHeight="1">
      <c r="A554" s="13"/>
      <c r="B554" s="1"/>
      <c r="C554" s="1"/>
      <c r="D554" s="19"/>
      <c r="E554" s="19"/>
      <c r="F554" s="19"/>
      <c r="G554" s="19"/>
      <c r="H554" s="19"/>
      <c r="I554" s="1"/>
      <c r="J554" s="1"/>
      <c r="K554" s="1"/>
      <c r="L554" s="1"/>
      <c r="M554" s="1"/>
      <c r="N554" s="1"/>
      <c r="O554" s="13"/>
      <c r="P554" s="13"/>
      <c r="Q554" s="13"/>
      <c r="R554" s="13"/>
      <c r="S554" s="13"/>
      <c r="T554" s="13"/>
      <c r="U554" s="13"/>
      <c r="V554" s="13"/>
    </row>
    <row r="555" spans="1:22" ht="15.75" hidden="1" customHeight="1">
      <c r="A555" s="13"/>
      <c r="B555" s="1"/>
      <c r="C555" s="1"/>
      <c r="D555" s="19"/>
      <c r="E555" s="19"/>
      <c r="F555" s="19"/>
      <c r="G555" s="19"/>
      <c r="H555" s="19"/>
      <c r="I555" s="1"/>
      <c r="J555" s="1"/>
      <c r="K555" s="1"/>
      <c r="L555" s="1"/>
      <c r="M555" s="1"/>
      <c r="N555" s="1"/>
      <c r="O555" s="13"/>
      <c r="P555" s="13"/>
      <c r="Q555" s="13"/>
      <c r="R555" s="13"/>
      <c r="S555" s="13"/>
      <c r="T555" s="13"/>
      <c r="U555" s="13"/>
      <c r="V555" s="13"/>
    </row>
    <row r="556" spans="1:22" ht="15.75" hidden="1" customHeight="1">
      <c r="A556" s="13"/>
      <c r="B556" s="1"/>
      <c r="C556" s="1"/>
      <c r="D556" s="19"/>
      <c r="E556" s="19"/>
      <c r="F556" s="19"/>
      <c r="G556" s="19"/>
      <c r="H556" s="19"/>
      <c r="I556" s="1"/>
      <c r="J556" s="1"/>
      <c r="K556" s="1"/>
      <c r="L556" s="1"/>
      <c r="M556" s="1"/>
      <c r="N556" s="1"/>
      <c r="O556" s="13"/>
      <c r="P556" s="13"/>
      <c r="Q556" s="13"/>
      <c r="R556" s="13"/>
      <c r="S556" s="13"/>
      <c r="T556" s="13"/>
      <c r="U556" s="13"/>
      <c r="V556" s="13"/>
    </row>
    <row r="557" spans="1:22" ht="15.75" hidden="1" customHeight="1">
      <c r="A557" s="13"/>
      <c r="B557" s="1"/>
      <c r="C557" s="1"/>
      <c r="D557" s="19"/>
      <c r="E557" s="19"/>
      <c r="F557" s="19"/>
      <c r="G557" s="19"/>
      <c r="H557" s="19"/>
      <c r="I557" s="1"/>
      <c r="J557" s="1"/>
      <c r="K557" s="1"/>
      <c r="L557" s="1"/>
      <c r="M557" s="1"/>
      <c r="N557" s="1"/>
      <c r="O557" s="13"/>
      <c r="P557" s="13"/>
      <c r="Q557" s="13"/>
      <c r="R557" s="13"/>
      <c r="S557" s="13"/>
      <c r="T557" s="13"/>
      <c r="U557" s="13"/>
      <c r="V557" s="13"/>
    </row>
    <row r="558" spans="1:22" ht="15.75" hidden="1" customHeight="1">
      <c r="A558" s="13"/>
      <c r="B558" s="1"/>
      <c r="C558" s="1"/>
      <c r="D558" s="19"/>
      <c r="E558" s="19"/>
      <c r="F558" s="19"/>
      <c r="G558" s="19"/>
      <c r="H558" s="19"/>
      <c r="I558" s="1"/>
      <c r="J558" s="1"/>
      <c r="K558" s="1"/>
      <c r="L558" s="1"/>
      <c r="M558" s="1"/>
      <c r="N558" s="1"/>
      <c r="O558" s="13"/>
      <c r="P558" s="13"/>
      <c r="Q558" s="13"/>
      <c r="R558" s="13"/>
      <c r="S558" s="13"/>
      <c r="T558" s="13"/>
      <c r="U558" s="13"/>
      <c r="V558" s="13"/>
    </row>
    <row r="559" spans="1:22" ht="15.75" hidden="1" customHeight="1">
      <c r="A559" s="13"/>
      <c r="B559" s="1"/>
      <c r="C559" s="1"/>
      <c r="D559" s="19"/>
      <c r="E559" s="19"/>
      <c r="F559" s="19"/>
      <c r="G559" s="19"/>
      <c r="H559" s="19"/>
      <c r="I559" s="1"/>
      <c r="J559" s="1"/>
      <c r="K559" s="1"/>
      <c r="L559" s="1"/>
      <c r="M559" s="1"/>
      <c r="N559" s="1"/>
      <c r="O559" s="13"/>
      <c r="P559" s="13"/>
      <c r="Q559" s="13"/>
      <c r="R559" s="13"/>
      <c r="S559" s="13"/>
      <c r="T559" s="13"/>
      <c r="U559" s="13"/>
      <c r="V559" s="13"/>
    </row>
    <row r="560" spans="1:22" ht="15.75" hidden="1" customHeight="1">
      <c r="A560" s="13"/>
      <c r="B560" s="1"/>
      <c r="C560" s="1"/>
      <c r="D560" s="19"/>
      <c r="E560" s="19"/>
      <c r="F560" s="19"/>
      <c r="G560" s="19"/>
      <c r="H560" s="19"/>
      <c r="I560" s="1"/>
      <c r="J560" s="1"/>
      <c r="K560" s="1"/>
      <c r="L560" s="1"/>
      <c r="M560" s="1"/>
      <c r="N560" s="1"/>
      <c r="O560" s="13"/>
      <c r="P560" s="13"/>
      <c r="Q560" s="13"/>
      <c r="R560" s="13"/>
      <c r="S560" s="13"/>
      <c r="T560" s="13"/>
      <c r="U560" s="13"/>
      <c r="V560" s="13"/>
    </row>
    <row r="561" spans="1:22" ht="15.75" hidden="1" customHeight="1">
      <c r="A561" s="13"/>
      <c r="B561" s="1"/>
      <c r="C561" s="1"/>
      <c r="D561" s="19"/>
      <c r="E561" s="19"/>
      <c r="F561" s="19"/>
      <c r="G561" s="19"/>
      <c r="H561" s="19"/>
      <c r="I561" s="1"/>
      <c r="J561" s="1"/>
      <c r="K561" s="1"/>
      <c r="L561" s="1"/>
      <c r="M561" s="1"/>
      <c r="N561" s="1"/>
      <c r="O561" s="13"/>
      <c r="P561" s="13"/>
      <c r="Q561" s="13"/>
      <c r="R561" s="13"/>
      <c r="S561" s="13"/>
      <c r="T561" s="13"/>
      <c r="U561" s="13"/>
      <c r="V561" s="13"/>
    </row>
    <row r="562" spans="1:22" ht="15.75" hidden="1" customHeight="1">
      <c r="A562" s="13"/>
      <c r="B562" s="1"/>
      <c r="C562" s="1"/>
      <c r="D562" s="19"/>
      <c r="E562" s="19"/>
      <c r="F562" s="19"/>
      <c r="G562" s="19"/>
      <c r="H562" s="19"/>
      <c r="I562" s="1"/>
      <c r="J562" s="1"/>
      <c r="K562" s="1"/>
      <c r="L562" s="1"/>
      <c r="M562" s="1"/>
      <c r="N562" s="1"/>
      <c r="O562" s="13"/>
      <c r="P562" s="13"/>
      <c r="Q562" s="13"/>
      <c r="R562" s="13"/>
      <c r="S562" s="13"/>
      <c r="T562" s="13"/>
      <c r="U562" s="13"/>
      <c r="V562" s="13"/>
    </row>
    <row r="563" spans="1:22" ht="15.75" hidden="1" customHeight="1">
      <c r="A563" s="13"/>
      <c r="B563" s="1"/>
      <c r="C563" s="1"/>
      <c r="D563" s="19"/>
      <c r="E563" s="19"/>
      <c r="F563" s="19"/>
      <c r="G563" s="19"/>
      <c r="H563" s="19"/>
      <c r="I563" s="1"/>
      <c r="J563" s="1"/>
      <c r="K563" s="1"/>
      <c r="L563" s="1"/>
      <c r="M563" s="1"/>
      <c r="N563" s="1"/>
      <c r="O563" s="13"/>
      <c r="P563" s="13"/>
      <c r="Q563" s="13"/>
      <c r="R563" s="13"/>
      <c r="S563" s="13"/>
      <c r="T563" s="13"/>
      <c r="U563" s="13"/>
      <c r="V563" s="13"/>
    </row>
    <row r="564" spans="1:22" ht="15.75" hidden="1" customHeight="1">
      <c r="A564" s="13"/>
      <c r="B564" s="1"/>
      <c r="C564" s="1"/>
      <c r="D564" s="19"/>
      <c r="E564" s="19"/>
      <c r="F564" s="19"/>
      <c r="G564" s="19"/>
      <c r="H564" s="19"/>
      <c r="I564" s="1"/>
      <c r="J564" s="1"/>
      <c r="K564" s="1"/>
      <c r="L564" s="1"/>
      <c r="M564" s="1"/>
      <c r="N564" s="1"/>
      <c r="O564" s="13"/>
      <c r="P564" s="13"/>
      <c r="Q564" s="13"/>
      <c r="R564" s="13"/>
      <c r="S564" s="13"/>
      <c r="T564" s="13"/>
      <c r="U564" s="13"/>
      <c r="V564" s="13"/>
    </row>
    <row r="565" spans="1:22" ht="15.75" hidden="1" customHeight="1">
      <c r="A565" s="13"/>
      <c r="B565" s="1"/>
      <c r="C565" s="1"/>
      <c r="D565" s="19"/>
      <c r="E565" s="19"/>
      <c r="F565" s="19"/>
      <c r="G565" s="19"/>
      <c r="H565" s="19"/>
      <c r="I565" s="1"/>
      <c r="J565" s="1"/>
      <c r="K565" s="1"/>
      <c r="L565" s="1"/>
      <c r="M565" s="1"/>
      <c r="N565" s="1"/>
      <c r="O565" s="13"/>
      <c r="P565" s="13"/>
      <c r="Q565" s="13"/>
      <c r="R565" s="13"/>
      <c r="S565" s="13"/>
      <c r="T565" s="13"/>
      <c r="U565" s="13"/>
      <c r="V565" s="13"/>
    </row>
    <row r="566" spans="1:22" ht="15.75" hidden="1" customHeight="1">
      <c r="A566" s="13"/>
      <c r="B566" s="1"/>
      <c r="C566" s="1"/>
      <c r="D566" s="19"/>
      <c r="E566" s="19"/>
      <c r="F566" s="19"/>
      <c r="G566" s="19"/>
      <c r="H566" s="19"/>
      <c r="I566" s="1"/>
      <c r="J566" s="1"/>
      <c r="K566" s="1"/>
      <c r="L566" s="1"/>
      <c r="M566" s="1"/>
      <c r="N566" s="1"/>
      <c r="O566" s="13"/>
      <c r="P566" s="13"/>
      <c r="Q566" s="13"/>
      <c r="R566" s="13"/>
      <c r="S566" s="13"/>
      <c r="T566" s="13"/>
      <c r="U566" s="13"/>
      <c r="V566" s="13"/>
    </row>
    <row r="567" spans="1:22" ht="15.75" hidden="1" customHeight="1">
      <c r="A567" s="13"/>
      <c r="B567" s="1"/>
      <c r="C567" s="1"/>
      <c r="D567" s="19"/>
      <c r="E567" s="19"/>
      <c r="F567" s="19"/>
      <c r="G567" s="19"/>
      <c r="H567" s="19"/>
      <c r="I567" s="1"/>
      <c r="J567" s="1"/>
      <c r="K567" s="1"/>
      <c r="L567" s="1"/>
      <c r="M567" s="1"/>
      <c r="N567" s="1"/>
      <c r="O567" s="13"/>
      <c r="P567" s="13"/>
      <c r="Q567" s="13"/>
      <c r="R567" s="13"/>
      <c r="S567" s="13"/>
      <c r="T567" s="13"/>
      <c r="U567" s="13"/>
      <c r="V567" s="13"/>
    </row>
    <row r="568" spans="1:22" ht="15.75" hidden="1" customHeight="1">
      <c r="A568" s="13"/>
      <c r="B568" s="1"/>
      <c r="C568" s="1"/>
      <c r="D568" s="19"/>
      <c r="E568" s="19"/>
      <c r="F568" s="19"/>
      <c r="G568" s="19"/>
      <c r="H568" s="19"/>
      <c r="I568" s="1"/>
      <c r="J568" s="1"/>
      <c r="K568" s="1"/>
      <c r="L568" s="1"/>
      <c r="M568" s="1"/>
      <c r="N568" s="1"/>
      <c r="O568" s="13"/>
      <c r="P568" s="13"/>
      <c r="Q568" s="13"/>
      <c r="R568" s="13"/>
      <c r="S568" s="13"/>
      <c r="T568" s="13"/>
      <c r="U568" s="13"/>
      <c r="V568" s="13"/>
    </row>
    <row r="569" spans="1:22" ht="15.75" hidden="1" customHeight="1">
      <c r="A569" s="13"/>
      <c r="B569" s="1"/>
      <c r="C569" s="1"/>
      <c r="D569" s="19"/>
      <c r="E569" s="19"/>
      <c r="F569" s="19"/>
      <c r="G569" s="19"/>
      <c r="H569" s="19"/>
      <c r="I569" s="1"/>
      <c r="J569" s="1"/>
      <c r="K569" s="1"/>
      <c r="L569" s="1"/>
      <c r="M569" s="1"/>
      <c r="N569" s="1"/>
      <c r="O569" s="13"/>
      <c r="P569" s="13"/>
      <c r="Q569" s="13"/>
      <c r="R569" s="13"/>
      <c r="S569" s="13"/>
      <c r="T569" s="13"/>
      <c r="U569" s="13"/>
      <c r="V569" s="13"/>
    </row>
    <row r="570" spans="1:22" ht="15.75" hidden="1" customHeight="1">
      <c r="A570" s="13"/>
      <c r="B570" s="1"/>
      <c r="C570" s="1"/>
      <c r="D570" s="19"/>
      <c r="E570" s="19"/>
      <c r="F570" s="19"/>
      <c r="G570" s="19"/>
      <c r="H570" s="19"/>
      <c r="I570" s="1"/>
      <c r="J570" s="1"/>
      <c r="K570" s="1"/>
      <c r="L570" s="1"/>
      <c r="M570" s="1"/>
      <c r="N570" s="1"/>
      <c r="O570" s="13"/>
      <c r="P570" s="13"/>
      <c r="Q570" s="13"/>
      <c r="R570" s="13"/>
      <c r="S570" s="13"/>
      <c r="T570" s="13"/>
      <c r="U570" s="13"/>
      <c r="V570" s="13"/>
    </row>
    <row r="571" spans="1:22" ht="15.75" hidden="1" customHeight="1">
      <c r="A571" s="13"/>
      <c r="B571" s="1"/>
      <c r="C571" s="1"/>
      <c r="D571" s="19"/>
      <c r="E571" s="19"/>
      <c r="F571" s="19"/>
      <c r="G571" s="19"/>
      <c r="H571" s="19"/>
      <c r="I571" s="1"/>
      <c r="J571" s="1"/>
      <c r="K571" s="1"/>
      <c r="L571" s="1"/>
      <c r="M571" s="1"/>
      <c r="N571" s="1"/>
      <c r="O571" s="13"/>
      <c r="P571" s="13"/>
      <c r="Q571" s="13"/>
      <c r="R571" s="13"/>
      <c r="S571" s="13"/>
      <c r="T571" s="13"/>
      <c r="U571" s="13"/>
      <c r="V571" s="13"/>
    </row>
    <row r="572" spans="1:22" ht="15.75" hidden="1" customHeight="1">
      <c r="A572" s="13"/>
      <c r="B572" s="1"/>
      <c r="C572" s="1"/>
      <c r="D572" s="19"/>
      <c r="E572" s="19"/>
      <c r="F572" s="19"/>
      <c r="G572" s="19"/>
      <c r="H572" s="19"/>
      <c r="I572" s="1"/>
      <c r="J572" s="1"/>
      <c r="K572" s="1"/>
      <c r="L572" s="1"/>
      <c r="M572" s="1"/>
      <c r="N572" s="1"/>
      <c r="O572" s="13"/>
      <c r="P572" s="13"/>
      <c r="Q572" s="13"/>
      <c r="R572" s="13"/>
      <c r="S572" s="13"/>
      <c r="T572" s="13"/>
      <c r="U572" s="13"/>
      <c r="V572" s="13"/>
    </row>
    <row r="573" spans="1:22" ht="15.75" hidden="1" customHeight="1">
      <c r="A573" s="13"/>
      <c r="B573" s="1"/>
      <c r="C573" s="1"/>
      <c r="D573" s="19"/>
      <c r="E573" s="19"/>
      <c r="F573" s="19"/>
      <c r="G573" s="19"/>
      <c r="H573" s="19"/>
      <c r="I573" s="1"/>
      <c r="J573" s="1"/>
      <c r="K573" s="1"/>
      <c r="L573" s="1"/>
      <c r="M573" s="1"/>
      <c r="N573" s="1"/>
      <c r="O573" s="13"/>
      <c r="P573" s="13"/>
      <c r="Q573" s="13"/>
      <c r="R573" s="13"/>
      <c r="S573" s="13"/>
      <c r="T573" s="13"/>
      <c r="U573" s="13"/>
      <c r="V573" s="13"/>
    </row>
    <row r="574" spans="1:22" ht="15.75" hidden="1" customHeight="1">
      <c r="A574" s="13"/>
      <c r="B574" s="1"/>
      <c r="C574" s="1"/>
      <c r="D574" s="19"/>
      <c r="E574" s="19"/>
      <c r="F574" s="19"/>
      <c r="G574" s="19"/>
      <c r="H574" s="19"/>
      <c r="I574" s="1"/>
      <c r="J574" s="1"/>
      <c r="K574" s="1"/>
      <c r="L574" s="1"/>
      <c r="M574" s="1"/>
      <c r="N574" s="1"/>
      <c r="O574" s="13"/>
      <c r="P574" s="13"/>
      <c r="Q574" s="13"/>
      <c r="R574" s="13"/>
      <c r="S574" s="13"/>
      <c r="T574" s="13"/>
      <c r="U574" s="13"/>
      <c r="V574" s="13"/>
    </row>
    <row r="575" spans="1:22" ht="15.75" hidden="1" customHeight="1">
      <c r="A575" s="13"/>
      <c r="B575" s="1"/>
      <c r="C575" s="1"/>
      <c r="D575" s="19"/>
      <c r="E575" s="19"/>
      <c r="F575" s="19"/>
      <c r="G575" s="19"/>
      <c r="H575" s="19"/>
      <c r="I575" s="1"/>
      <c r="J575" s="1"/>
      <c r="K575" s="1"/>
      <c r="L575" s="1"/>
      <c r="M575" s="1"/>
      <c r="N575" s="1"/>
      <c r="O575" s="13"/>
      <c r="P575" s="13"/>
      <c r="Q575" s="13"/>
      <c r="R575" s="13"/>
      <c r="S575" s="13"/>
      <c r="T575" s="13"/>
      <c r="U575" s="13"/>
      <c r="V575" s="13"/>
    </row>
    <row r="576" spans="1:22" ht="15.75" hidden="1" customHeight="1">
      <c r="A576" s="13"/>
      <c r="B576" s="1"/>
      <c r="C576" s="1"/>
      <c r="D576" s="19"/>
      <c r="E576" s="19"/>
      <c r="F576" s="19"/>
      <c r="G576" s="19"/>
      <c r="H576" s="19"/>
      <c r="I576" s="1"/>
      <c r="J576" s="1"/>
      <c r="K576" s="1"/>
      <c r="L576" s="1"/>
      <c r="M576" s="1"/>
      <c r="N576" s="1"/>
      <c r="O576" s="13"/>
      <c r="P576" s="13"/>
      <c r="Q576" s="13"/>
      <c r="R576" s="13"/>
      <c r="S576" s="13"/>
      <c r="T576" s="13"/>
      <c r="U576" s="13"/>
      <c r="V576" s="13"/>
    </row>
    <row r="577" spans="1:22" ht="15.75" hidden="1" customHeight="1">
      <c r="A577" s="13"/>
      <c r="B577" s="1"/>
      <c r="C577" s="1"/>
      <c r="D577" s="19"/>
      <c r="E577" s="19"/>
      <c r="F577" s="19"/>
      <c r="G577" s="19"/>
      <c r="H577" s="19"/>
      <c r="I577" s="1"/>
      <c r="J577" s="1"/>
      <c r="K577" s="1"/>
      <c r="L577" s="1"/>
      <c r="M577" s="1"/>
      <c r="N577" s="1"/>
      <c r="O577" s="13"/>
      <c r="P577" s="13"/>
      <c r="Q577" s="13"/>
      <c r="R577" s="13"/>
      <c r="S577" s="13"/>
      <c r="T577" s="13"/>
      <c r="U577" s="13"/>
      <c r="V577" s="13"/>
    </row>
    <row r="578" spans="1:22" ht="15.75" hidden="1" customHeight="1">
      <c r="A578" s="13"/>
      <c r="B578" s="1"/>
      <c r="C578" s="1"/>
      <c r="D578" s="19"/>
      <c r="E578" s="19"/>
      <c r="F578" s="19"/>
      <c r="G578" s="19"/>
      <c r="H578" s="19"/>
      <c r="I578" s="1"/>
      <c r="J578" s="1"/>
      <c r="K578" s="1"/>
      <c r="L578" s="1"/>
      <c r="M578" s="1"/>
      <c r="N578" s="1"/>
      <c r="O578" s="13"/>
      <c r="P578" s="13"/>
      <c r="Q578" s="13"/>
      <c r="R578" s="13"/>
      <c r="S578" s="13"/>
      <c r="T578" s="13"/>
      <c r="U578" s="13"/>
      <c r="V578" s="13"/>
    </row>
    <row r="579" spans="1:22" ht="15.75" hidden="1" customHeight="1">
      <c r="A579" s="13"/>
      <c r="B579" s="1"/>
      <c r="C579" s="1"/>
      <c r="D579" s="19"/>
      <c r="E579" s="19"/>
      <c r="F579" s="19"/>
      <c r="G579" s="19"/>
      <c r="H579" s="19"/>
      <c r="I579" s="1"/>
      <c r="J579" s="1"/>
      <c r="K579" s="1"/>
      <c r="L579" s="1"/>
      <c r="M579" s="1"/>
      <c r="N579" s="1"/>
      <c r="O579" s="13"/>
      <c r="P579" s="13"/>
      <c r="Q579" s="13"/>
      <c r="R579" s="13"/>
      <c r="S579" s="13"/>
      <c r="T579" s="13"/>
      <c r="U579" s="13"/>
      <c r="V579" s="13"/>
    </row>
    <row r="580" spans="1:22" ht="15.75" hidden="1" customHeight="1">
      <c r="A580" s="13"/>
      <c r="B580" s="1"/>
      <c r="C580" s="1"/>
      <c r="D580" s="19"/>
      <c r="E580" s="19"/>
      <c r="F580" s="19"/>
      <c r="G580" s="19"/>
      <c r="H580" s="19"/>
      <c r="I580" s="1"/>
      <c r="J580" s="1"/>
      <c r="K580" s="1"/>
      <c r="L580" s="1"/>
      <c r="M580" s="1"/>
      <c r="N580" s="1"/>
      <c r="O580" s="13"/>
      <c r="P580" s="13"/>
      <c r="Q580" s="13"/>
      <c r="R580" s="13"/>
      <c r="S580" s="13"/>
      <c r="T580" s="13"/>
      <c r="U580" s="13"/>
      <c r="V580" s="13"/>
    </row>
    <row r="581" spans="1:22" ht="15.75" hidden="1" customHeight="1">
      <c r="A581" s="13"/>
      <c r="B581" s="1"/>
      <c r="C581" s="1"/>
      <c r="D581" s="19"/>
      <c r="E581" s="19"/>
      <c r="F581" s="19"/>
      <c r="G581" s="19"/>
      <c r="H581" s="19"/>
      <c r="I581" s="1"/>
      <c r="J581" s="1"/>
      <c r="K581" s="1"/>
      <c r="L581" s="1"/>
      <c r="M581" s="1"/>
      <c r="N581" s="1"/>
      <c r="O581" s="13"/>
      <c r="P581" s="13"/>
      <c r="Q581" s="13"/>
      <c r="R581" s="13"/>
      <c r="S581" s="13"/>
      <c r="T581" s="13"/>
      <c r="U581" s="13"/>
      <c r="V581" s="13"/>
    </row>
    <row r="582" spans="1:22" ht="15.75" hidden="1" customHeight="1">
      <c r="A582" s="13"/>
      <c r="B582" s="1"/>
      <c r="C582" s="1"/>
      <c r="D582" s="19"/>
      <c r="E582" s="19"/>
      <c r="F582" s="19"/>
      <c r="G582" s="19"/>
      <c r="H582" s="19"/>
      <c r="I582" s="1"/>
      <c r="J582" s="1"/>
      <c r="K582" s="1"/>
      <c r="L582" s="1"/>
      <c r="M582" s="1"/>
      <c r="N582" s="1"/>
      <c r="O582" s="13"/>
      <c r="P582" s="13"/>
      <c r="Q582" s="13"/>
      <c r="R582" s="13"/>
      <c r="S582" s="13"/>
      <c r="T582" s="13"/>
      <c r="U582" s="13"/>
      <c r="V582" s="13"/>
    </row>
    <row r="583" spans="1:22" ht="15.75" hidden="1" customHeight="1">
      <c r="A583" s="13"/>
      <c r="B583" s="1"/>
      <c r="C583" s="1"/>
      <c r="D583" s="19"/>
      <c r="E583" s="19"/>
      <c r="F583" s="19"/>
      <c r="G583" s="19"/>
      <c r="H583" s="19"/>
      <c r="I583" s="1"/>
      <c r="J583" s="1"/>
      <c r="K583" s="1"/>
      <c r="L583" s="1"/>
      <c r="M583" s="1"/>
      <c r="N583" s="1"/>
      <c r="O583" s="13"/>
      <c r="P583" s="13"/>
      <c r="Q583" s="13"/>
      <c r="R583" s="13"/>
      <c r="S583" s="13"/>
      <c r="T583" s="13"/>
      <c r="U583" s="13"/>
      <c r="V583" s="13"/>
    </row>
    <row r="584" spans="1:22" ht="15.75" hidden="1" customHeight="1">
      <c r="A584" s="13"/>
      <c r="B584" s="1"/>
      <c r="C584" s="1"/>
      <c r="D584" s="19"/>
      <c r="E584" s="19"/>
      <c r="F584" s="19"/>
      <c r="G584" s="19"/>
      <c r="H584" s="19"/>
      <c r="I584" s="1"/>
      <c r="J584" s="1"/>
      <c r="K584" s="1"/>
      <c r="L584" s="1"/>
      <c r="M584" s="1"/>
      <c r="N584" s="1"/>
      <c r="O584" s="13"/>
      <c r="P584" s="13"/>
      <c r="Q584" s="13"/>
      <c r="R584" s="13"/>
      <c r="S584" s="13"/>
      <c r="T584" s="13"/>
      <c r="U584" s="13"/>
      <c r="V584" s="13"/>
    </row>
    <row r="585" spans="1:22" ht="15.75" hidden="1" customHeight="1">
      <c r="A585" s="13"/>
      <c r="B585" s="1"/>
      <c r="C585" s="1"/>
      <c r="D585" s="19"/>
      <c r="E585" s="19"/>
      <c r="F585" s="19"/>
      <c r="G585" s="19"/>
      <c r="H585" s="19"/>
      <c r="I585" s="1"/>
      <c r="J585" s="1"/>
      <c r="K585" s="1"/>
      <c r="L585" s="1"/>
      <c r="M585" s="1"/>
      <c r="N585" s="1"/>
      <c r="O585" s="13"/>
      <c r="P585" s="13"/>
      <c r="Q585" s="13"/>
      <c r="R585" s="13"/>
      <c r="S585" s="13"/>
      <c r="T585" s="13"/>
      <c r="U585" s="13"/>
      <c r="V585" s="13"/>
    </row>
    <row r="586" spans="1:22" ht="15.75" hidden="1" customHeight="1">
      <c r="A586" s="13"/>
      <c r="B586" s="1"/>
      <c r="C586" s="1"/>
      <c r="D586" s="19"/>
      <c r="E586" s="19"/>
      <c r="F586" s="19"/>
      <c r="G586" s="19"/>
      <c r="H586" s="19"/>
      <c r="I586" s="1"/>
      <c r="J586" s="1"/>
      <c r="K586" s="1"/>
      <c r="L586" s="1"/>
      <c r="M586" s="1"/>
      <c r="N586" s="1"/>
      <c r="O586" s="13"/>
      <c r="P586" s="13"/>
      <c r="Q586" s="13"/>
      <c r="R586" s="13"/>
      <c r="S586" s="13"/>
      <c r="T586" s="13"/>
      <c r="U586" s="13"/>
      <c r="V586" s="13"/>
    </row>
    <row r="587" spans="1:22" ht="15.75" hidden="1" customHeight="1">
      <c r="A587" s="13"/>
      <c r="B587" s="1"/>
      <c r="C587" s="1"/>
      <c r="D587" s="19"/>
      <c r="E587" s="19"/>
      <c r="F587" s="19"/>
      <c r="G587" s="19"/>
      <c r="H587" s="19"/>
      <c r="I587" s="1"/>
      <c r="J587" s="1"/>
      <c r="K587" s="1"/>
      <c r="L587" s="1"/>
      <c r="M587" s="1"/>
      <c r="N587" s="1"/>
      <c r="O587" s="13"/>
      <c r="P587" s="13"/>
      <c r="Q587" s="13"/>
      <c r="R587" s="13"/>
      <c r="S587" s="13"/>
      <c r="T587" s="13"/>
      <c r="U587" s="13"/>
      <c r="V587" s="13"/>
    </row>
    <row r="588" spans="1:22" ht="15.75" hidden="1" customHeight="1">
      <c r="A588" s="13"/>
      <c r="B588" s="1"/>
      <c r="C588" s="1"/>
      <c r="D588" s="19"/>
      <c r="E588" s="19"/>
      <c r="F588" s="19"/>
      <c r="G588" s="19"/>
      <c r="H588" s="19"/>
      <c r="I588" s="1"/>
      <c r="J588" s="1"/>
      <c r="K588" s="1"/>
      <c r="L588" s="1"/>
      <c r="M588" s="1"/>
      <c r="N588" s="1"/>
      <c r="O588" s="13"/>
      <c r="P588" s="13"/>
      <c r="Q588" s="13"/>
      <c r="R588" s="13"/>
      <c r="S588" s="13"/>
      <c r="T588" s="13"/>
      <c r="U588" s="13"/>
      <c r="V588" s="13"/>
    </row>
    <row r="589" spans="1:22" ht="15.75" hidden="1" customHeight="1">
      <c r="A589" s="13"/>
      <c r="B589" s="1"/>
      <c r="C589" s="1"/>
      <c r="D589" s="19"/>
      <c r="E589" s="19"/>
      <c r="F589" s="19"/>
      <c r="G589" s="19"/>
      <c r="H589" s="19"/>
      <c r="I589" s="1"/>
      <c r="J589" s="1"/>
      <c r="K589" s="1"/>
      <c r="L589" s="1"/>
      <c r="M589" s="1"/>
      <c r="N589" s="1"/>
      <c r="O589" s="13"/>
      <c r="P589" s="13"/>
      <c r="Q589" s="13"/>
      <c r="R589" s="13"/>
      <c r="S589" s="13"/>
      <c r="T589" s="13"/>
      <c r="U589" s="13"/>
      <c r="V589" s="13"/>
    </row>
    <row r="590" spans="1:22" ht="15.75" hidden="1" customHeight="1">
      <c r="A590" s="13"/>
      <c r="B590" s="1"/>
      <c r="C590" s="1"/>
      <c r="D590" s="19"/>
      <c r="E590" s="19"/>
      <c r="F590" s="19"/>
      <c r="G590" s="19"/>
      <c r="H590" s="19"/>
      <c r="I590" s="1"/>
      <c r="J590" s="1"/>
      <c r="K590" s="1"/>
      <c r="L590" s="1"/>
      <c r="M590" s="1"/>
      <c r="N590" s="1"/>
      <c r="O590" s="13"/>
      <c r="P590" s="13"/>
      <c r="Q590" s="13"/>
      <c r="R590" s="13"/>
      <c r="S590" s="13"/>
      <c r="T590" s="13"/>
      <c r="U590" s="13"/>
      <c r="V590" s="13"/>
    </row>
    <row r="591" spans="1:22" ht="15.75" hidden="1" customHeight="1">
      <c r="A591" s="13"/>
      <c r="B591" s="1"/>
      <c r="C591" s="1"/>
      <c r="D591" s="19"/>
      <c r="E591" s="19"/>
      <c r="F591" s="19"/>
      <c r="G591" s="19"/>
      <c r="H591" s="19"/>
      <c r="I591" s="1"/>
      <c r="J591" s="1"/>
      <c r="K591" s="1"/>
      <c r="L591" s="1"/>
      <c r="M591" s="1"/>
      <c r="N591" s="1"/>
      <c r="O591" s="13"/>
      <c r="P591" s="13"/>
      <c r="Q591" s="13"/>
      <c r="R591" s="13"/>
      <c r="S591" s="13"/>
      <c r="T591" s="13"/>
      <c r="U591" s="13"/>
      <c r="V591" s="13"/>
    </row>
    <row r="592" spans="1:22" ht="15.75" hidden="1" customHeight="1">
      <c r="A592" s="13"/>
      <c r="B592" s="1"/>
      <c r="C592" s="1"/>
      <c r="D592" s="19"/>
      <c r="E592" s="19"/>
      <c r="F592" s="19"/>
      <c r="G592" s="19"/>
      <c r="H592" s="19"/>
      <c r="I592" s="1"/>
      <c r="J592" s="1"/>
      <c r="K592" s="1"/>
      <c r="L592" s="1"/>
      <c r="M592" s="1"/>
      <c r="N592" s="1"/>
      <c r="O592" s="13"/>
      <c r="P592" s="13"/>
      <c r="Q592" s="13"/>
      <c r="R592" s="13"/>
      <c r="S592" s="13"/>
      <c r="T592" s="13"/>
      <c r="U592" s="13"/>
      <c r="V592" s="13"/>
    </row>
    <row r="593" spans="1:22" ht="15.75" hidden="1" customHeight="1">
      <c r="A593" s="13"/>
      <c r="B593" s="1"/>
      <c r="C593" s="1"/>
      <c r="D593" s="19"/>
      <c r="E593" s="19"/>
      <c r="F593" s="19"/>
      <c r="G593" s="19"/>
      <c r="H593" s="19"/>
      <c r="I593" s="1"/>
      <c r="J593" s="1"/>
      <c r="K593" s="1"/>
      <c r="L593" s="1"/>
      <c r="M593" s="1"/>
      <c r="N593" s="1"/>
      <c r="O593" s="13"/>
      <c r="P593" s="13"/>
      <c r="Q593" s="13"/>
      <c r="R593" s="13"/>
      <c r="S593" s="13"/>
      <c r="T593" s="13"/>
      <c r="U593" s="13"/>
      <c r="V593" s="13"/>
    </row>
    <row r="594" spans="1:22" ht="15.75" hidden="1" customHeight="1">
      <c r="A594" s="13"/>
      <c r="B594" s="1"/>
      <c r="C594" s="1"/>
      <c r="D594" s="19"/>
      <c r="E594" s="19"/>
      <c r="F594" s="19"/>
      <c r="G594" s="19"/>
      <c r="H594" s="19"/>
      <c r="I594" s="1"/>
      <c r="J594" s="1"/>
      <c r="K594" s="1"/>
      <c r="L594" s="1"/>
      <c r="M594" s="1"/>
      <c r="N594" s="1"/>
      <c r="O594" s="13"/>
      <c r="P594" s="13"/>
      <c r="Q594" s="13"/>
      <c r="R594" s="13"/>
      <c r="S594" s="13"/>
      <c r="T594" s="13"/>
      <c r="U594" s="13"/>
      <c r="V594" s="13"/>
    </row>
    <row r="595" spans="1:22" ht="15.75" hidden="1" customHeight="1">
      <c r="A595" s="13"/>
      <c r="B595" s="1"/>
      <c r="C595" s="1"/>
      <c r="D595" s="19"/>
      <c r="E595" s="19"/>
      <c r="F595" s="19"/>
      <c r="G595" s="19"/>
      <c r="H595" s="19"/>
      <c r="I595" s="1"/>
      <c r="J595" s="1"/>
      <c r="K595" s="1"/>
      <c r="L595" s="1"/>
      <c r="M595" s="1"/>
      <c r="N595" s="1"/>
      <c r="O595" s="13"/>
      <c r="P595" s="13"/>
      <c r="Q595" s="13"/>
      <c r="R595" s="13"/>
      <c r="S595" s="13"/>
      <c r="T595" s="13"/>
      <c r="U595" s="13"/>
      <c r="V595" s="13"/>
    </row>
    <row r="596" spans="1:22" ht="15.75" hidden="1" customHeight="1">
      <c r="A596" s="13"/>
      <c r="B596" s="1"/>
      <c r="C596" s="1"/>
      <c r="D596" s="19"/>
      <c r="E596" s="19"/>
      <c r="F596" s="19"/>
      <c r="G596" s="19"/>
      <c r="H596" s="19"/>
      <c r="I596" s="1"/>
      <c r="J596" s="1"/>
      <c r="K596" s="1"/>
      <c r="L596" s="1"/>
      <c r="M596" s="1"/>
      <c r="N596" s="1"/>
      <c r="O596" s="13"/>
      <c r="P596" s="13"/>
      <c r="Q596" s="13"/>
      <c r="R596" s="13"/>
      <c r="S596" s="13"/>
      <c r="T596" s="13"/>
      <c r="U596" s="13"/>
      <c r="V596" s="13"/>
    </row>
    <row r="597" spans="1:22" ht="15.75" hidden="1" customHeight="1">
      <c r="A597" s="13"/>
      <c r="B597" s="1"/>
      <c r="C597" s="1"/>
      <c r="D597" s="19"/>
      <c r="E597" s="19"/>
      <c r="F597" s="19"/>
      <c r="G597" s="19"/>
      <c r="H597" s="19"/>
      <c r="I597" s="1"/>
      <c r="J597" s="1"/>
      <c r="K597" s="1"/>
      <c r="L597" s="1"/>
      <c r="M597" s="1"/>
      <c r="N597" s="1"/>
      <c r="O597" s="13"/>
      <c r="P597" s="13"/>
      <c r="Q597" s="13"/>
      <c r="R597" s="13"/>
      <c r="S597" s="13"/>
      <c r="T597" s="13"/>
      <c r="U597" s="13"/>
      <c r="V597" s="13"/>
    </row>
    <row r="598" spans="1:22" ht="15.75" hidden="1" customHeight="1">
      <c r="A598" s="13"/>
      <c r="B598" s="1"/>
      <c r="C598" s="1"/>
      <c r="D598" s="19"/>
      <c r="E598" s="19"/>
      <c r="F598" s="19"/>
      <c r="G598" s="19"/>
      <c r="H598" s="19"/>
      <c r="I598" s="1"/>
      <c r="J598" s="1"/>
      <c r="K598" s="1"/>
      <c r="L598" s="1"/>
      <c r="M598" s="1"/>
      <c r="N598" s="1"/>
      <c r="O598" s="13"/>
      <c r="P598" s="13"/>
      <c r="Q598" s="13"/>
      <c r="R598" s="13"/>
      <c r="S598" s="13"/>
      <c r="T598" s="13"/>
      <c r="U598" s="13"/>
      <c r="V598" s="13"/>
    </row>
    <row r="599" spans="1:22" ht="15.75" hidden="1" customHeight="1">
      <c r="A599" s="13"/>
      <c r="B599" s="1"/>
      <c r="C599" s="1"/>
      <c r="D599" s="19"/>
      <c r="E599" s="19"/>
      <c r="F599" s="19"/>
      <c r="G599" s="19"/>
      <c r="H599" s="19"/>
      <c r="I599" s="1"/>
      <c r="J599" s="1"/>
      <c r="K599" s="1"/>
      <c r="L599" s="1"/>
      <c r="M599" s="1"/>
      <c r="N599" s="1"/>
      <c r="O599" s="13"/>
      <c r="P599" s="13"/>
      <c r="Q599" s="13"/>
      <c r="R599" s="13"/>
      <c r="S599" s="13"/>
      <c r="T599" s="13"/>
      <c r="U599" s="13"/>
      <c r="V599" s="13"/>
    </row>
    <row r="600" spans="1:22" ht="15.75" hidden="1" customHeight="1">
      <c r="A600" s="13"/>
      <c r="B600" s="1"/>
      <c r="C600" s="1"/>
      <c r="D600" s="19"/>
      <c r="E600" s="19"/>
      <c r="F600" s="19"/>
      <c r="G600" s="19"/>
      <c r="H600" s="19"/>
      <c r="I600" s="1"/>
      <c r="J600" s="1"/>
      <c r="K600" s="1"/>
      <c r="L600" s="1"/>
      <c r="M600" s="1"/>
      <c r="N600" s="1"/>
      <c r="O600" s="13"/>
      <c r="P600" s="13"/>
      <c r="Q600" s="13"/>
      <c r="R600" s="13"/>
      <c r="S600" s="13"/>
      <c r="T600" s="13"/>
      <c r="U600" s="13"/>
      <c r="V600" s="13"/>
    </row>
    <row r="601" spans="1:22" ht="15.75" hidden="1" customHeight="1">
      <c r="A601" s="13"/>
      <c r="B601" s="1"/>
      <c r="C601" s="1"/>
      <c r="D601" s="19"/>
      <c r="E601" s="19"/>
      <c r="F601" s="19"/>
      <c r="G601" s="19"/>
      <c r="H601" s="19"/>
      <c r="I601" s="1"/>
      <c r="J601" s="1"/>
      <c r="K601" s="1"/>
      <c r="L601" s="1"/>
      <c r="M601" s="1"/>
      <c r="N601" s="1"/>
      <c r="O601" s="13"/>
      <c r="P601" s="13"/>
      <c r="Q601" s="13"/>
      <c r="R601" s="13"/>
      <c r="S601" s="13"/>
      <c r="T601" s="13"/>
      <c r="U601" s="13"/>
      <c r="V601" s="13"/>
    </row>
    <row r="602" spans="1:22" ht="15.75" hidden="1" customHeight="1">
      <c r="A602" s="13"/>
      <c r="B602" s="1"/>
      <c r="C602" s="1"/>
      <c r="D602" s="19"/>
      <c r="E602" s="19"/>
      <c r="F602" s="19"/>
      <c r="G602" s="19"/>
      <c r="H602" s="19"/>
      <c r="I602" s="1"/>
      <c r="J602" s="1"/>
      <c r="K602" s="1"/>
      <c r="L602" s="1"/>
      <c r="M602" s="1"/>
      <c r="N602" s="1"/>
      <c r="O602" s="13"/>
      <c r="P602" s="13"/>
      <c r="Q602" s="13"/>
      <c r="R602" s="13"/>
      <c r="S602" s="13"/>
      <c r="T602" s="13"/>
      <c r="U602" s="13"/>
      <c r="V602" s="13"/>
    </row>
    <row r="603" spans="1:22" ht="15.75" hidden="1" customHeight="1">
      <c r="A603" s="13"/>
      <c r="B603" s="1"/>
      <c r="C603" s="1"/>
      <c r="D603" s="19"/>
      <c r="E603" s="19"/>
      <c r="F603" s="19"/>
      <c r="G603" s="19"/>
      <c r="H603" s="19"/>
      <c r="I603" s="1"/>
      <c r="J603" s="1"/>
      <c r="K603" s="1"/>
      <c r="L603" s="1"/>
      <c r="M603" s="1"/>
      <c r="N603" s="1"/>
      <c r="O603" s="13"/>
      <c r="P603" s="13"/>
      <c r="Q603" s="13"/>
      <c r="R603" s="13"/>
      <c r="S603" s="13"/>
      <c r="T603" s="13"/>
      <c r="U603" s="13"/>
      <c r="V603" s="13"/>
    </row>
    <row r="604" spans="1:22" ht="15.75" hidden="1" customHeight="1">
      <c r="A604" s="13"/>
      <c r="B604" s="1"/>
      <c r="C604" s="1"/>
      <c r="D604" s="19"/>
      <c r="E604" s="19"/>
      <c r="F604" s="19"/>
      <c r="G604" s="19"/>
      <c r="H604" s="19"/>
      <c r="I604" s="1"/>
      <c r="J604" s="1"/>
      <c r="K604" s="1"/>
      <c r="L604" s="1"/>
      <c r="M604" s="1"/>
      <c r="N604" s="1"/>
      <c r="O604" s="13"/>
      <c r="P604" s="13"/>
      <c r="Q604" s="13"/>
      <c r="R604" s="13"/>
      <c r="S604" s="13"/>
      <c r="T604" s="13"/>
      <c r="U604" s="13"/>
      <c r="V604" s="13"/>
    </row>
    <row r="605" spans="1:22" ht="15.75" hidden="1" customHeight="1">
      <c r="A605" s="13"/>
      <c r="B605" s="1"/>
      <c r="C605" s="1"/>
      <c r="D605" s="19"/>
      <c r="E605" s="19"/>
      <c r="F605" s="19"/>
      <c r="G605" s="19"/>
      <c r="H605" s="19"/>
      <c r="I605" s="1"/>
      <c r="J605" s="1"/>
      <c r="K605" s="1"/>
      <c r="L605" s="1"/>
      <c r="M605" s="1"/>
      <c r="N605" s="1"/>
      <c r="O605" s="13"/>
      <c r="P605" s="13"/>
      <c r="Q605" s="13"/>
      <c r="R605" s="13"/>
      <c r="S605" s="13"/>
      <c r="T605" s="13"/>
      <c r="U605" s="13"/>
      <c r="V605" s="13"/>
    </row>
    <row r="606" spans="1:22" ht="15.75" hidden="1" customHeight="1">
      <c r="A606" s="13"/>
      <c r="B606" s="1"/>
      <c r="C606" s="1"/>
      <c r="D606" s="19"/>
      <c r="E606" s="19"/>
      <c r="F606" s="19"/>
      <c r="G606" s="19"/>
      <c r="H606" s="19"/>
      <c r="I606" s="1"/>
      <c r="J606" s="1"/>
      <c r="K606" s="1"/>
      <c r="L606" s="1"/>
      <c r="M606" s="1"/>
      <c r="N606" s="1"/>
      <c r="O606" s="13"/>
      <c r="P606" s="13"/>
      <c r="Q606" s="13"/>
      <c r="R606" s="13"/>
      <c r="S606" s="13"/>
      <c r="T606" s="13"/>
      <c r="U606" s="13"/>
      <c r="V606" s="13"/>
    </row>
    <row r="607" spans="1:22" ht="15.75" hidden="1" customHeight="1">
      <c r="A607" s="13"/>
      <c r="B607" s="1"/>
      <c r="C607" s="1"/>
      <c r="D607" s="19"/>
      <c r="E607" s="19"/>
      <c r="F607" s="19"/>
      <c r="G607" s="19"/>
      <c r="H607" s="19"/>
      <c r="I607" s="1"/>
      <c r="J607" s="1"/>
      <c r="K607" s="1"/>
      <c r="L607" s="1"/>
      <c r="M607" s="1"/>
      <c r="N607" s="1"/>
      <c r="O607" s="13"/>
      <c r="P607" s="13"/>
      <c r="Q607" s="13"/>
      <c r="R607" s="13"/>
      <c r="S607" s="13"/>
      <c r="T607" s="13"/>
      <c r="U607" s="13"/>
      <c r="V607" s="13"/>
    </row>
    <row r="608" spans="1:22" ht="15.75" hidden="1" customHeight="1">
      <c r="A608" s="13"/>
      <c r="B608" s="1"/>
      <c r="C608" s="1"/>
      <c r="D608" s="19"/>
      <c r="E608" s="19"/>
      <c r="F608" s="19"/>
      <c r="G608" s="19"/>
      <c r="H608" s="19"/>
      <c r="I608" s="1"/>
      <c r="J608" s="1"/>
      <c r="K608" s="1"/>
      <c r="L608" s="1"/>
      <c r="M608" s="1"/>
      <c r="N608" s="1"/>
      <c r="O608" s="13"/>
      <c r="P608" s="13"/>
      <c r="Q608" s="13"/>
      <c r="R608" s="13"/>
      <c r="S608" s="13"/>
      <c r="T608" s="13"/>
      <c r="U608" s="13"/>
      <c r="V608" s="13"/>
    </row>
    <row r="609" spans="1:22" ht="15.75" hidden="1" customHeight="1">
      <c r="A609" s="13"/>
      <c r="B609" s="1"/>
      <c r="C609" s="1"/>
      <c r="D609" s="19"/>
      <c r="E609" s="19"/>
      <c r="F609" s="19"/>
      <c r="G609" s="19"/>
      <c r="H609" s="19"/>
      <c r="I609" s="1"/>
      <c r="J609" s="1"/>
      <c r="K609" s="1"/>
      <c r="L609" s="1"/>
      <c r="M609" s="1"/>
      <c r="N609" s="1"/>
      <c r="O609" s="13"/>
      <c r="P609" s="13"/>
      <c r="Q609" s="13"/>
      <c r="R609" s="13"/>
      <c r="S609" s="13"/>
      <c r="T609" s="13"/>
      <c r="U609" s="13"/>
      <c r="V609" s="13"/>
    </row>
    <row r="610" spans="1:22" ht="15.75" hidden="1" customHeight="1">
      <c r="A610" s="13"/>
      <c r="B610" s="1"/>
      <c r="C610" s="1"/>
      <c r="D610" s="19"/>
      <c r="E610" s="19"/>
      <c r="F610" s="19"/>
      <c r="G610" s="19"/>
      <c r="H610" s="19"/>
      <c r="I610" s="1"/>
      <c r="J610" s="1"/>
      <c r="K610" s="1"/>
      <c r="L610" s="1"/>
      <c r="M610" s="1"/>
      <c r="N610" s="1"/>
      <c r="O610" s="13"/>
      <c r="P610" s="13"/>
      <c r="Q610" s="13"/>
      <c r="R610" s="13"/>
      <c r="S610" s="13"/>
      <c r="T610" s="13"/>
      <c r="U610" s="13"/>
      <c r="V610" s="13"/>
    </row>
    <row r="611" spans="1:22" ht="15.75" hidden="1" customHeight="1">
      <c r="A611" s="13"/>
      <c r="B611" s="1"/>
      <c r="C611" s="1"/>
      <c r="D611" s="19"/>
      <c r="E611" s="19"/>
      <c r="F611" s="19"/>
      <c r="G611" s="19"/>
      <c r="H611" s="19"/>
      <c r="I611" s="1"/>
      <c r="J611" s="1"/>
      <c r="K611" s="1"/>
      <c r="L611" s="1"/>
      <c r="M611" s="1"/>
      <c r="N611" s="1"/>
      <c r="O611" s="13"/>
      <c r="P611" s="13"/>
      <c r="Q611" s="13"/>
      <c r="R611" s="13"/>
      <c r="S611" s="13"/>
      <c r="T611" s="13"/>
      <c r="U611" s="13"/>
      <c r="V611" s="13"/>
    </row>
    <row r="612" spans="1:22" ht="15.75" hidden="1" customHeight="1">
      <c r="A612" s="13"/>
      <c r="B612" s="1"/>
      <c r="C612" s="1"/>
      <c r="D612" s="19"/>
      <c r="E612" s="19"/>
      <c r="F612" s="19"/>
      <c r="G612" s="19"/>
      <c r="H612" s="19"/>
      <c r="I612" s="1"/>
      <c r="J612" s="1"/>
      <c r="K612" s="1"/>
      <c r="L612" s="1"/>
      <c r="M612" s="1"/>
      <c r="N612" s="1"/>
      <c r="O612" s="13"/>
      <c r="P612" s="13"/>
      <c r="Q612" s="13"/>
      <c r="R612" s="13"/>
      <c r="S612" s="13"/>
      <c r="T612" s="13"/>
      <c r="U612" s="13"/>
      <c r="V612" s="13"/>
    </row>
    <row r="613" spans="1:22" ht="15.75" hidden="1" customHeight="1">
      <c r="A613" s="13"/>
      <c r="B613" s="1"/>
      <c r="C613" s="1"/>
      <c r="D613" s="19"/>
      <c r="E613" s="19"/>
      <c r="F613" s="19"/>
      <c r="G613" s="19"/>
      <c r="H613" s="19"/>
      <c r="I613" s="1"/>
      <c r="J613" s="1"/>
      <c r="K613" s="1"/>
      <c r="L613" s="1"/>
      <c r="M613" s="1"/>
      <c r="N613" s="1"/>
      <c r="O613" s="13"/>
      <c r="P613" s="13"/>
      <c r="Q613" s="13"/>
      <c r="R613" s="13"/>
      <c r="S613" s="13"/>
      <c r="T613" s="13"/>
      <c r="U613" s="13"/>
      <c r="V613" s="13"/>
    </row>
    <row r="614" spans="1:22" ht="15.75" hidden="1" customHeight="1">
      <c r="A614" s="13"/>
      <c r="B614" s="1"/>
      <c r="C614" s="1"/>
      <c r="D614" s="19"/>
      <c r="E614" s="19"/>
      <c r="F614" s="19"/>
      <c r="G614" s="19"/>
      <c r="H614" s="19"/>
      <c r="I614" s="1"/>
      <c r="J614" s="1"/>
      <c r="K614" s="1"/>
      <c r="L614" s="1"/>
      <c r="M614" s="1"/>
      <c r="N614" s="1"/>
      <c r="O614" s="13"/>
      <c r="P614" s="13"/>
      <c r="Q614" s="13"/>
      <c r="R614" s="13"/>
      <c r="S614" s="13"/>
      <c r="T614" s="13"/>
      <c r="U614" s="13"/>
      <c r="V614" s="13"/>
    </row>
    <row r="615" spans="1:22" ht="15.75" hidden="1" customHeight="1">
      <c r="A615" s="13"/>
      <c r="B615" s="1"/>
      <c r="C615" s="1"/>
      <c r="D615" s="19"/>
      <c r="E615" s="19"/>
      <c r="F615" s="19"/>
      <c r="G615" s="19"/>
      <c r="H615" s="19"/>
      <c r="I615" s="1"/>
      <c r="J615" s="1"/>
      <c r="K615" s="1"/>
      <c r="L615" s="1"/>
      <c r="M615" s="1"/>
      <c r="N615" s="1"/>
      <c r="O615" s="13"/>
      <c r="P615" s="13"/>
      <c r="Q615" s="13"/>
      <c r="R615" s="13"/>
      <c r="S615" s="13"/>
      <c r="T615" s="13"/>
      <c r="U615" s="13"/>
      <c r="V615" s="13"/>
    </row>
    <row r="616" spans="1:22" ht="15.75" hidden="1" customHeight="1">
      <c r="A616" s="13"/>
      <c r="B616" s="1"/>
      <c r="C616" s="1"/>
      <c r="D616" s="19"/>
      <c r="E616" s="19"/>
      <c r="F616" s="19"/>
      <c r="G616" s="19"/>
      <c r="H616" s="19"/>
      <c r="I616" s="1"/>
      <c r="J616" s="1"/>
      <c r="K616" s="1"/>
      <c r="L616" s="1"/>
      <c r="M616" s="1"/>
      <c r="N616" s="1"/>
      <c r="O616" s="13"/>
      <c r="P616" s="13"/>
      <c r="Q616" s="13"/>
      <c r="R616" s="13"/>
      <c r="S616" s="13"/>
      <c r="T616" s="13"/>
      <c r="U616" s="13"/>
      <c r="V616" s="13"/>
    </row>
    <row r="617" spans="1:22" ht="15.75" hidden="1" customHeight="1">
      <c r="A617" s="13"/>
      <c r="B617" s="1"/>
      <c r="C617" s="1"/>
      <c r="D617" s="19"/>
      <c r="E617" s="19"/>
      <c r="F617" s="19"/>
      <c r="G617" s="19"/>
      <c r="H617" s="19"/>
      <c r="I617" s="1"/>
      <c r="J617" s="1"/>
      <c r="K617" s="1"/>
      <c r="L617" s="1"/>
      <c r="M617" s="1"/>
      <c r="N617" s="1"/>
      <c r="O617" s="13"/>
      <c r="P617" s="13"/>
      <c r="Q617" s="13"/>
      <c r="R617" s="13"/>
      <c r="S617" s="13"/>
      <c r="T617" s="13"/>
      <c r="U617" s="13"/>
      <c r="V617" s="13"/>
    </row>
    <row r="618" spans="1:22" ht="15.75" hidden="1" customHeight="1">
      <c r="A618" s="13"/>
      <c r="B618" s="1"/>
      <c r="C618" s="1"/>
      <c r="D618" s="19"/>
      <c r="E618" s="19"/>
      <c r="F618" s="19"/>
      <c r="G618" s="19"/>
      <c r="H618" s="19"/>
      <c r="I618" s="1"/>
      <c r="J618" s="1"/>
      <c r="K618" s="1"/>
      <c r="L618" s="1"/>
      <c r="M618" s="1"/>
      <c r="N618" s="1"/>
      <c r="O618" s="13"/>
      <c r="P618" s="13"/>
      <c r="Q618" s="13"/>
      <c r="R618" s="13"/>
      <c r="S618" s="13"/>
      <c r="T618" s="13"/>
      <c r="U618" s="13"/>
      <c r="V618" s="13"/>
    </row>
    <row r="619" spans="1:22" ht="15.75" hidden="1" customHeight="1">
      <c r="A619" s="13"/>
      <c r="B619" s="1"/>
      <c r="C619" s="1"/>
      <c r="D619" s="19"/>
      <c r="E619" s="19"/>
      <c r="F619" s="19"/>
      <c r="G619" s="19"/>
      <c r="H619" s="19"/>
      <c r="I619" s="1"/>
      <c r="J619" s="1"/>
      <c r="K619" s="1"/>
      <c r="L619" s="1"/>
      <c r="M619" s="1"/>
      <c r="N619" s="1"/>
      <c r="O619" s="13"/>
      <c r="P619" s="13"/>
      <c r="Q619" s="13"/>
      <c r="R619" s="13"/>
      <c r="S619" s="13"/>
      <c r="T619" s="13"/>
      <c r="U619" s="13"/>
      <c r="V619" s="13"/>
    </row>
    <row r="620" spans="1:22" ht="15.75" hidden="1" customHeight="1">
      <c r="A620" s="13"/>
      <c r="B620" s="1"/>
      <c r="C620" s="1"/>
      <c r="D620" s="19"/>
      <c r="E620" s="19"/>
      <c r="F620" s="19"/>
      <c r="G620" s="19"/>
      <c r="H620" s="19"/>
      <c r="I620" s="1"/>
      <c r="J620" s="1"/>
      <c r="K620" s="1"/>
      <c r="L620" s="1"/>
      <c r="M620" s="1"/>
      <c r="N620" s="1"/>
      <c r="O620" s="13"/>
      <c r="P620" s="13"/>
      <c r="Q620" s="13"/>
      <c r="R620" s="13"/>
      <c r="S620" s="13"/>
      <c r="T620" s="13"/>
      <c r="U620" s="13"/>
      <c r="V620" s="13"/>
    </row>
    <row r="621" spans="1:22" ht="15.75" hidden="1" customHeight="1">
      <c r="A621" s="13"/>
      <c r="B621" s="1"/>
      <c r="C621" s="1"/>
      <c r="D621" s="19"/>
      <c r="E621" s="19"/>
      <c r="F621" s="19"/>
      <c r="G621" s="19"/>
      <c r="H621" s="19"/>
      <c r="I621" s="1"/>
      <c r="J621" s="1"/>
      <c r="K621" s="1"/>
      <c r="L621" s="1"/>
      <c r="M621" s="1"/>
      <c r="N621" s="1"/>
      <c r="O621" s="13"/>
      <c r="P621" s="13"/>
      <c r="Q621" s="13"/>
      <c r="R621" s="13"/>
      <c r="S621" s="13"/>
      <c r="T621" s="13"/>
      <c r="U621" s="13"/>
      <c r="V621" s="13"/>
    </row>
    <row r="622" spans="1:22" ht="15.75" hidden="1" customHeight="1">
      <c r="A622" s="13"/>
      <c r="B622" s="1"/>
      <c r="C622" s="1"/>
      <c r="D622" s="19"/>
      <c r="E622" s="19"/>
      <c r="F622" s="19"/>
      <c r="G622" s="19"/>
      <c r="H622" s="19"/>
      <c r="I622" s="1"/>
      <c r="J622" s="1"/>
      <c r="K622" s="1"/>
      <c r="L622" s="1"/>
      <c r="M622" s="1"/>
      <c r="N622" s="1"/>
      <c r="O622" s="13"/>
      <c r="P622" s="13"/>
      <c r="Q622" s="13"/>
      <c r="R622" s="13"/>
      <c r="S622" s="13"/>
      <c r="T622" s="13"/>
      <c r="U622" s="13"/>
      <c r="V622" s="13"/>
    </row>
    <row r="623" spans="1:22" ht="15.75" hidden="1" customHeight="1">
      <c r="A623" s="13"/>
      <c r="B623" s="1"/>
      <c r="C623" s="1"/>
      <c r="D623" s="19"/>
      <c r="E623" s="19"/>
      <c r="F623" s="19"/>
      <c r="G623" s="19"/>
      <c r="H623" s="19"/>
      <c r="I623" s="1"/>
      <c r="J623" s="1"/>
      <c r="K623" s="1"/>
      <c r="L623" s="1"/>
      <c r="M623" s="1"/>
      <c r="N623" s="1"/>
      <c r="O623" s="13"/>
      <c r="P623" s="13"/>
      <c r="Q623" s="13"/>
      <c r="R623" s="13"/>
      <c r="S623" s="13"/>
      <c r="T623" s="13"/>
      <c r="U623" s="13"/>
      <c r="V623" s="13"/>
    </row>
    <row r="624" spans="1:22" ht="15.75" hidden="1" customHeight="1">
      <c r="A624" s="13"/>
      <c r="B624" s="1"/>
      <c r="C624" s="1"/>
      <c r="D624" s="19"/>
      <c r="E624" s="19"/>
      <c r="F624" s="19"/>
      <c r="G624" s="19"/>
      <c r="H624" s="19"/>
      <c r="I624" s="1"/>
      <c r="J624" s="1"/>
      <c r="K624" s="1"/>
      <c r="L624" s="1"/>
      <c r="M624" s="1"/>
      <c r="N624" s="1"/>
      <c r="O624" s="13"/>
      <c r="P624" s="13"/>
      <c r="Q624" s="13"/>
      <c r="R624" s="13"/>
      <c r="S624" s="13"/>
      <c r="T624" s="13"/>
      <c r="U624" s="13"/>
      <c r="V624" s="13"/>
    </row>
    <row r="625" spans="1:22" ht="15.75" hidden="1" customHeight="1">
      <c r="A625" s="13"/>
      <c r="B625" s="1"/>
      <c r="C625" s="1"/>
      <c r="D625" s="19"/>
      <c r="E625" s="19"/>
      <c r="F625" s="19"/>
      <c r="G625" s="19"/>
      <c r="H625" s="19"/>
      <c r="I625" s="1"/>
      <c r="J625" s="1"/>
      <c r="K625" s="1"/>
      <c r="L625" s="1"/>
      <c r="M625" s="1"/>
      <c r="N625" s="1"/>
      <c r="O625" s="13"/>
      <c r="P625" s="13"/>
      <c r="Q625" s="13"/>
      <c r="R625" s="13"/>
      <c r="S625" s="13"/>
      <c r="T625" s="13"/>
      <c r="U625" s="13"/>
      <c r="V625" s="13"/>
    </row>
    <row r="626" spans="1:22" ht="15.75" hidden="1" customHeight="1">
      <c r="A626" s="13"/>
      <c r="B626" s="1"/>
      <c r="C626" s="1"/>
      <c r="D626" s="19"/>
      <c r="E626" s="19"/>
      <c r="F626" s="19"/>
      <c r="G626" s="19"/>
      <c r="H626" s="19"/>
      <c r="I626" s="1"/>
      <c r="J626" s="1"/>
      <c r="K626" s="1"/>
      <c r="L626" s="1"/>
      <c r="M626" s="1"/>
      <c r="N626" s="1"/>
      <c r="O626" s="13"/>
      <c r="P626" s="13"/>
      <c r="Q626" s="13"/>
      <c r="R626" s="13"/>
      <c r="S626" s="13"/>
      <c r="T626" s="13"/>
      <c r="U626" s="13"/>
      <c r="V626" s="13"/>
    </row>
    <row r="627" spans="1:22" ht="15.75" hidden="1" customHeight="1">
      <c r="A627" s="13"/>
      <c r="B627" s="1"/>
      <c r="C627" s="1"/>
      <c r="D627" s="19"/>
      <c r="E627" s="19"/>
      <c r="F627" s="19"/>
      <c r="G627" s="19"/>
      <c r="H627" s="19"/>
      <c r="I627" s="1"/>
      <c r="J627" s="1"/>
      <c r="K627" s="1"/>
      <c r="L627" s="1"/>
      <c r="M627" s="1"/>
      <c r="N627" s="1"/>
      <c r="O627" s="13"/>
      <c r="P627" s="13"/>
      <c r="Q627" s="13"/>
      <c r="R627" s="13"/>
      <c r="S627" s="13"/>
      <c r="T627" s="13"/>
      <c r="U627" s="13"/>
      <c r="V627" s="13"/>
    </row>
    <row r="628" spans="1:22" ht="15.75" hidden="1" customHeight="1">
      <c r="A628" s="13"/>
      <c r="B628" s="1"/>
      <c r="C628" s="1"/>
      <c r="D628" s="19"/>
      <c r="E628" s="19"/>
      <c r="F628" s="19"/>
      <c r="G628" s="19"/>
      <c r="H628" s="19"/>
      <c r="I628" s="1"/>
      <c r="J628" s="1"/>
      <c r="K628" s="1"/>
      <c r="L628" s="1"/>
      <c r="M628" s="1"/>
      <c r="N628" s="1"/>
      <c r="O628" s="13"/>
      <c r="P628" s="13"/>
      <c r="Q628" s="13"/>
      <c r="R628" s="13"/>
      <c r="S628" s="13"/>
      <c r="T628" s="13"/>
      <c r="U628" s="13"/>
      <c r="V628" s="13"/>
    </row>
    <row r="629" spans="1:22" ht="15.75" hidden="1" customHeight="1">
      <c r="A629" s="13"/>
      <c r="B629" s="1"/>
      <c r="C629" s="1"/>
      <c r="D629" s="19"/>
      <c r="E629" s="19"/>
      <c r="F629" s="19"/>
      <c r="G629" s="19"/>
      <c r="H629" s="19"/>
      <c r="I629" s="1"/>
      <c r="J629" s="1"/>
      <c r="K629" s="1"/>
      <c r="L629" s="1"/>
      <c r="M629" s="1"/>
      <c r="N629" s="1"/>
      <c r="O629" s="13"/>
      <c r="P629" s="13"/>
      <c r="Q629" s="13"/>
      <c r="R629" s="13"/>
      <c r="S629" s="13"/>
      <c r="T629" s="13"/>
      <c r="U629" s="13"/>
      <c r="V629" s="13"/>
    </row>
    <row r="630" spans="1:22" ht="15.75" hidden="1" customHeight="1">
      <c r="A630" s="13"/>
      <c r="B630" s="1"/>
      <c r="C630" s="1"/>
      <c r="D630" s="19"/>
      <c r="E630" s="19"/>
      <c r="F630" s="19"/>
      <c r="G630" s="19"/>
      <c r="H630" s="19"/>
      <c r="I630" s="1"/>
      <c r="J630" s="1"/>
      <c r="K630" s="1"/>
      <c r="L630" s="1"/>
      <c r="M630" s="1"/>
      <c r="N630" s="1"/>
      <c r="O630" s="13"/>
      <c r="P630" s="13"/>
      <c r="Q630" s="13"/>
      <c r="R630" s="13"/>
      <c r="S630" s="13"/>
      <c r="T630" s="13"/>
      <c r="U630" s="13"/>
      <c r="V630" s="13"/>
    </row>
    <row r="631" spans="1:22" ht="15.75" hidden="1" customHeight="1">
      <c r="A631" s="13"/>
      <c r="B631" s="1"/>
      <c r="C631" s="1"/>
      <c r="D631" s="19"/>
      <c r="E631" s="19"/>
      <c r="F631" s="19"/>
      <c r="G631" s="19"/>
      <c r="H631" s="19"/>
      <c r="I631" s="1"/>
      <c r="J631" s="1"/>
      <c r="K631" s="1"/>
      <c r="L631" s="1"/>
      <c r="M631" s="1"/>
      <c r="N631" s="1"/>
      <c r="O631" s="13"/>
      <c r="P631" s="13"/>
      <c r="Q631" s="13"/>
      <c r="R631" s="13"/>
      <c r="S631" s="13"/>
      <c r="T631" s="13"/>
      <c r="U631" s="13"/>
      <c r="V631" s="13"/>
    </row>
    <row r="632" spans="1:22" ht="15.75" hidden="1" customHeight="1">
      <c r="A632" s="13"/>
      <c r="B632" s="1"/>
      <c r="C632" s="1"/>
      <c r="D632" s="19"/>
      <c r="E632" s="19"/>
      <c r="F632" s="19"/>
      <c r="G632" s="19"/>
      <c r="H632" s="19"/>
      <c r="I632" s="1"/>
      <c r="J632" s="1"/>
      <c r="K632" s="1"/>
      <c r="L632" s="1"/>
      <c r="M632" s="1"/>
      <c r="N632" s="1"/>
      <c r="O632" s="13"/>
      <c r="P632" s="13"/>
      <c r="Q632" s="13"/>
      <c r="R632" s="13"/>
      <c r="S632" s="13"/>
      <c r="T632" s="13"/>
      <c r="U632" s="13"/>
      <c r="V632" s="13"/>
    </row>
    <row r="633" spans="1:22" ht="15.75" hidden="1" customHeight="1">
      <c r="A633" s="13"/>
      <c r="B633" s="1"/>
      <c r="C633" s="1"/>
      <c r="D633" s="19"/>
      <c r="E633" s="19"/>
      <c r="F633" s="19"/>
      <c r="G633" s="19"/>
      <c r="H633" s="19"/>
      <c r="I633" s="1"/>
      <c r="J633" s="1"/>
      <c r="K633" s="1"/>
      <c r="L633" s="1"/>
      <c r="M633" s="1"/>
      <c r="N633" s="1"/>
      <c r="O633" s="13"/>
      <c r="P633" s="13"/>
      <c r="Q633" s="13"/>
      <c r="R633" s="13"/>
      <c r="S633" s="13"/>
      <c r="T633" s="13"/>
      <c r="U633" s="13"/>
      <c r="V633" s="13"/>
    </row>
    <row r="634" spans="1:22" ht="15.75" hidden="1" customHeight="1">
      <c r="A634" s="13"/>
      <c r="B634" s="1"/>
      <c r="C634" s="1"/>
      <c r="D634" s="19"/>
      <c r="E634" s="19"/>
      <c r="F634" s="19"/>
      <c r="G634" s="19"/>
      <c r="H634" s="19"/>
      <c r="I634" s="1"/>
      <c r="J634" s="1"/>
      <c r="K634" s="1"/>
      <c r="L634" s="1"/>
      <c r="M634" s="1"/>
      <c r="N634" s="1"/>
      <c r="O634" s="13"/>
      <c r="P634" s="13"/>
      <c r="Q634" s="13"/>
      <c r="R634" s="13"/>
      <c r="S634" s="13"/>
      <c r="T634" s="13"/>
      <c r="U634" s="13"/>
      <c r="V634" s="13"/>
    </row>
    <row r="635" spans="1:22" ht="15.75" hidden="1" customHeight="1">
      <c r="A635" s="13"/>
      <c r="B635" s="1"/>
      <c r="C635" s="1"/>
      <c r="D635" s="19"/>
      <c r="E635" s="19"/>
      <c r="F635" s="19"/>
      <c r="G635" s="19"/>
      <c r="H635" s="19"/>
      <c r="I635" s="1"/>
      <c r="J635" s="1"/>
      <c r="K635" s="1"/>
      <c r="L635" s="1"/>
      <c r="M635" s="1"/>
      <c r="N635" s="1"/>
      <c r="O635" s="13"/>
      <c r="P635" s="13"/>
      <c r="Q635" s="13"/>
      <c r="R635" s="13"/>
      <c r="S635" s="13"/>
      <c r="T635" s="13"/>
      <c r="U635" s="13"/>
      <c r="V635" s="13"/>
    </row>
    <row r="636" spans="1:22" ht="15.75" hidden="1" customHeight="1">
      <c r="A636" s="13"/>
      <c r="B636" s="1"/>
      <c r="C636" s="1"/>
      <c r="D636" s="19"/>
      <c r="E636" s="19"/>
      <c r="F636" s="19"/>
      <c r="G636" s="19"/>
      <c r="H636" s="19"/>
      <c r="I636" s="1"/>
      <c r="J636" s="1"/>
      <c r="K636" s="1"/>
      <c r="L636" s="1"/>
      <c r="M636" s="1"/>
      <c r="N636" s="1"/>
      <c r="O636" s="13"/>
      <c r="P636" s="13"/>
      <c r="Q636" s="13"/>
      <c r="R636" s="13"/>
      <c r="S636" s="13"/>
      <c r="T636" s="13"/>
      <c r="U636" s="13"/>
      <c r="V636" s="13"/>
    </row>
    <row r="637" spans="1:22" ht="15.75" hidden="1" customHeight="1">
      <c r="A637" s="13"/>
      <c r="B637" s="1"/>
      <c r="C637" s="1"/>
      <c r="D637" s="19"/>
      <c r="E637" s="19"/>
      <c r="F637" s="19"/>
      <c r="G637" s="19"/>
      <c r="H637" s="19"/>
      <c r="I637" s="1"/>
      <c r="J637" s="1"/>
      <c r="K637" s="1"/>
      <c r="L637" s="1"/>
      <c r="M637" s="1"/>
      <c r="N637" s="1"/>
      <c r="O637" s="13"/>
      <c r="P637" s="13"/>
      <c r="Q637" s="13"/>
      <c r="R637" s="13"/>
      <c r="S637" s="13"/>
      <c r="T637" s="13"/>
      <c r="U637" s="13"/>
      <c r="V637" s="13"/>
    </row>
    <row r="638" spans="1:22" ht="15.75" hidden="1" customHeight="1">
      <c r="A638" s="13"/>
      <c r="B638" s="1"/>
      <c r="C638" s="1"/>
      <c r="D638" s="19"/>
      <c r="E638" s="19"/>
      <c r="F638" s="19"/>
      <c r="G638" s="19"/>
      <c r="H638" s="19"/>
      <c r="I638" s="1"/>
      <c r="J638" s="1"/>
      <c r="K638" s="1"/>
      <c r="L638" s="1"/>
      <c r="M638" s="1"/>
      <c r="N638" s="1"/>
      <c r="O638" s="13"/>
      <c r="P638" s="13"/>
      <c r="Q638" s="13"/>
      <c r="R638" s="13"/>
      <c r="S638" s="13"/>
      <c r="T638" s="13"/>
      <c r="U638" s="13"/>
      <c r="V638" s="13"/>
    </row>
    <row r="639" spans="1:22" ht="15.75" hidden="1" customHeight="1">
      <c r="A639" s="13"/>
      <c r="B639" s="1"/>
      <c r="C639" s="1"/>
      <c r="D639" s="19"/>
      <c r="E639" s="19"/>
      <c r="F639" s="19"/>
      <c r="G639" s="19"/>
      <c r="H639" s="19"/>
      <c r="I639" s="1"/>
      <c r="J639" s="1"/>
      <c r="K639" s="1"/>
      <c r="L639" s="1"/>
      <c r="M639" s="1"/>
      <c r="N639" s="1"/>
      <c r="O639" s="13"/>
      <c r="P639" s="13"/>
      <c r="Q639" s="13"/>
      <c r="R639" s="13"/>
      <c r="S639" s="13"/>
      <c r="T639" s="13"/>
      <c r="U639" s="13"/>
      <c r="V639" s="13"/>
    </row>
    <row r="640" spans="1:22" ht="15.75" hidden="1" customHeight="1">
      <c r="A640" s="13"/>
      <c r="B640" s="1"/>
      <c r="C640" s="1"/>
      <c r="D640" s="19"/>
      <c r="E640" s="19"/>
      <c r="F640" s="19"/>
      <c r="G640" s="19"/>
      <c r="H640" s="19"/>
      <c r="I640" s="1"/>
      <c r="J640" s="1"/>
      <c r="K640" s="1"/>
      <c r="L640" s="1"/>
      <c r="M640" s="1"/>
      <c r="N640" s="1"/>
      <c r="O640" s="13"/>
      <c r="P640" s="13"/>
      <c r="Q640" s="13"/>
      <c r="R640" s="13"/>
      <c r="S640" s="13"/>
      <c r="T640" s="13"/>
      <c r="U640" s="13"/>
      <c r="V640" s="13"/>
    </row>
    <row r="641" spans="1:22" ht="15.75" hidden="1" customHeight="1">
      <c r="A641" s="13"/>
      <c r="B641" s="1"/>
      <c r="C641" s="1"/>
      <c r="D641" s="19"/>
      <c r="E641" s="19"/>
      <c r="F641" s="19"/>
      <c r="G641" s="19"/>
      <c r="H641" s="19"/>
      <c r="I641" s="1"/>
      <c r="J641" s="1"/>
      <c r="K641" s="1"/>
      <c r="L641" s="1"/>
      <c r="M641" s="1"/>
      <c r="N641" s="1"/>
      <c r="O641" s="13"/>
      <c r="P641" s="13"/>
      <c r="Q641" s="13"/>
      <c r="R641" s="13"/>
      <c r="S641" s="13"/>
      <c r="T641" s="13"/>
      <c r="U641" s="13"/>
      <c r="V641" s="13"/>
    </row>
    <row r="642" spans="1:22" ht="15.75" hidden="1" customHeight="1">
      <c r="A642" s="13"/>
      <c r="B642" s="1"/>
      <c r="C642" s="1"/>
      <c r="D642" s="19"/>
      <c r="E642" s="19"/>
      <c r="F642" s="19"/>
      <c r="G642" s="19"/>
      <c r="H642" s="19"/>
      <c r="I642" s="1"/>
      <c r="J642" s="1"/>
      <c r="K642" s="1"/>
      <c r="L642" s="1"/>
      <c r="M642" s="1"/>
      <c r="N642" s="1"/>
      <c r="O642" s="13"/>
      <c r="P642" s="13"/>
      <c r="Q642" s="13"/>
      <c r="R642" s="13"/>
      <c r="S642" s="13"/>
      <c r="T642" s="13"/>
      <c r="U642" s="13"/>
      <c r="V642" s="13"/>
    </row>
    <row r="643" spans="1:22" ht="15.75" hidden="1" customHeight="1">
      <c r="A643" s="13"/>
      <c r="B643" s="1"/>
      <c r="C643" s="1"/>
      <c r="D643" s="19"/>
      <c r="E643" s="19"/>
      <c r="F643" s="19"/>
      <c r="G643" s="19"/>
      <c r="H643" s="19"/>
      <c r="I643" s="1"/>
      <c r="J643" s="1"/>
      <c r="K643" s="1"/>
      <c r="L643" s="1"/>
      <c r="M643" s="1"/>
      <c r="N643" s="1"/>
      <c r="O643" s="13"/>
      <c r="P643" s="13"/>
      <c r="Q643" s="13"/>
      <c r="R643" s="13"/>
      <c r="S643" s="13"/>
      <c r="T643" s="13"/>
      <c r="U643" s="13"/>
      <c r="V643" s="13"/>
    </row>
    <row r="644" spans="1:22" ht="15.75" hidden="1" customHeight="1">
      <c r="A644" s="13"/>
      <c r="B644" s="1"/>
      <c r="C644" s="1"/>
      <c r="D644" s="19"/>
      <c r="E644" s="19"/>
      <c r="F644" s="19"/>
      <c r="G644" s="19"/>
      <c r="H644" s="19"/>
      <c r="I644" s="1"/>
      <c r="J644" s="1"/>
      <c r="K644" s="1"/>
      <c r="L644" s="1"/>
      <c r="M644" s="1"/>
      <c r="N644" s="1"/>
      <c r="O644" s="13"/>
      <c r="P644" s="13"/>
      <c r="Q644" s="13"/>
      <c r="R644" s="13"/>
      <c r="S644" s="13"/>
      <c r="T644" s="13"/>
      <c r="U644" s="13"/>
      <c r="V644" s="13"/>
    </row>
    <row r="645" spans="1:22" ht="15.75" hidden="1" customHeight="1">
      <c r="A645" s="13"/>
      <c r="B645" s="1"/>
      <c r="C645" s="1"/>
      <c r="D645" s="19"/>
      <c r="E645" s="19"/>
      <c r="F645" s="19"/>
      <c r="G645" s="19"/>
      <c r="H645" s="19"/>
      <c r="I645" s="1"/>
      <c r="J645" s="1"/>
      <c r="K645" s="1"/>
      <c r="L645" s="1"/>
      <c r="M645" s="1"/>
      <c r="N645" s="1"/>
      <c r="O645" s="13"/>
      <c r="P645" s="13"/>
      <c r="Q645" s="13"/>
      <c r="R645" s="13"/>
      <c r="S645" s="13"/>
      <c r="T645" s="13"/>
      <c r="U645" s="13"/>
      <c r="V645" s="13"/>
    </row>
    <row r="646" spans="1:22" ht="15.75" hidden="1" customHeight="1">
      <c r="A646" s="13"/>
      <c r="B646" s="1"/>
      <c r="C646" s="1"/>
      <c r="D646" s="19"/>
      <c r="E646" s="19"/>
      <c r="F646" s="19"/>
      <c r="G646" s="19"/>
      <c r="H646" s="19"/>
      <c r="I646" s="1"/>
      <c r="J646" s="1"/>
      <c r="K646" s="1"/>
      <c r="L646" s="1"/>
      <c r="M646" s="1"/>
      <c r="N646" s="1"/>
      <c r="O646" s="13"/>
      <c r="P646" s="13"/>
      <c r="Q646" s="13"/>
      <c r="R646" s="13"/>
      <c r="S646" s="13"/>
      <c r="T646" s="13"/>
      <c r="U646" s="13"/>
      <c r="V646" s="13"/>
    </row>
    <row r="647" spans="1:22" ht="15.75" hidden="1" customHeight="1">
      <c r="A647" s="13"/>
      <c r="B647" s="1"/>
      <c r="C647" s="1"/>
      <c r="D647" s="19"/>
      <c r="E647" s="19"/>
      <c r="F647" s="19"/>
      <c r="G647" s="19"/>
      <c r="H647" s="19"/>
      <c r="I647" s="1"/>
      <c r="J647" s="1"/>
      <c r="K647" s="1"/>
      <c r="L647" s="1"/>
      <c r="M647" s="1"/>
      <c r="N647" s="1"/>
      <c r="O647" s="13"/>
      <c r="P647" s="13"/>
      <c r="Q647" s="13"/>
      <c r="R647" s="13"/>
      <c r="S647" s="13"/>
      <c r="T647" s="13"/>
      <c r="U647" s="13"/>
      <c r="V647" s="13"/>
    </row>
    <row r="648" spans="1:22" ht="15.75" hidden="1" customHeight="1">
      <c r="A648" s="13"/>
      <c r="B648" s="1"/>
      <c r="C648" s="1"/>
      <c r="D648" s="19"/>
      <c r="E648" s="19"/>
      <c r="F648" s="19"/>
      <c r="G648" s="19"/>
      <c r="H648" s="19"/>
      <c r="I648" s="1"/>
      <c r="J648" s="1"/>
      <c r="K648" s="1"/>
      <c r="L648" s="1"/>
      <c r="M648" s="1"/>
      <c r="N648" s="1"/>
      <c r="O648" s="13"/>
      <c r="P648" s="13"/>
      <c r="Q648" s="13"/>
      <c r="R648" s="13"/>
      <c r="S648" s="13"/>
      <c r="T648" s="13"/>
      <c r="U648" s="13"/>
      <c r="V648" s="13"/>
    </row>
    <row r="649" spans="1:22" ht="15.75" hidden="1" customHeight="1">
      <c r="A649" s="13"/>
      <c r="B649" s="1"/>
      <c r="C649" s="1"/>
      <c r="D649" s="19"/>
      <c r="E649" s="19"/>
      <c r="F649" s="19"/>
      <c r="G649" s="19"/>
      <c r="H649" s="19"/>
      <c r="I649" s="1"/>
      <c r="J649" s="1"/>
      <c r="K649" s="1"/>
      <c r="L649" s="1"/>
      <c r="M649" s="1"/>
      <c r="N649" s="1"/>
      <c r="O649" s="13"/>
      <c r="P649" s="13"/>
      <c r="Q649" s="13"/>
      <c r="R649" s="13"/>
      <c r="S649" s="13"/>
      <c r="T649" s="13"/>
      <c r="U649" s="13"/>
      <c r="V649" s="13"/>
    </row>
    <row r="650" spans="1:22" ht="15.75" hidden="1" customHeight="1">
      <c r="A650" s="13"/>
      <c r="B650" s="1"/>
      <c r="C650" s="1"/>
      <c r="D650" s="19"/>
      <c r="E650" s="19"/>
      <c r="F650" s="19"/>
      <c r="G650" s="19"/>
      <c r="H650" s="19"/>
      <c r="I650" s="1"/>
      <c r="J650" s="1"/>
      <c r="K650" s="1"/>
      <c r="L650" s="1"/>
      <c r="M650" s="1"/>
      <c r="N650" s="1"/>
      <c r="O650" s="13"/>
      <c r="P650" s="13"/>
      <c r="Q650" s="13"/>
      <c r="R650" s="13"/>
      <c r="S650" s="13"/>
      <c r="T650" s="13"/>
      <c r="U650" s="13"/>
      <c r="V650" s="13"/>
    </row>
    <row r="651" spans="1:22" ht="15.75" hidden="1" customHeight="1">
      <c r="A651" s="13"/>
      <c r="B651" s="1"/>
      <c r="C651" s="1"/>
      <c r="D651" s="19"/>
      <c r="E651" s="19"/>
      <c r="F651" s="19"/>
      <c r="G651" s="19"/>
      <c r="H651" s="19"/>
      <c r="I651" s="1"/>
      <c r="J651" s="1"/>
      <c r="K651" s="1"/>
      <c r="L651" s="1"/>
      <c r="M651" s="1"/>
      <c r="N651" s="1"/>
      <c r="O651" s="13"/>
      <c r="P651" s="13"/>
      <c r="Q651" s="13"/>
      <c r="R651" s="13"/>
      <c r="S651" s="13"/>
      <c r="T651" s="13"/>
      <c r="U651" s="13"/>
      <c r="V651" s="13"/>
    </row>
    <row r="652" spans="1:22" ht="15.75" hidden="1" customHeight="1">
      <c r="A652" s="13"/>
      <c r="B652" s="1"/>
      <c r="C652" s="1"/>
      <c r="D652" s="19"/>
      <c r="E652" s="19"/>
      <c r="F652" s="19"/>
      <c r="G652" s="19"/>
      <c r="H652" s="19"/>
      <c r="I652" s="1"/>
      <c r="J652" s="1"/>
      <c r="K652" s="1"/>
      <c r="L652" s="1"/>
      <c r="M652" s="1"/>
      <c r="N652" s="1"/>
      <c r="O652" s="13"/>
      <c r="P652" s="13"/>
      <c r="Q652" s="13"/>
      <c r="R652" s="13"/>
      <c r="S652" s="13"/>
      <c r="T652" s="13"/>
      <c r="U652" s="13"/>
      <c r="V652" s="13"/>
    </row>
    <row r="653" spans="1:22" ht="15.75" hidden="1" customHeight="1">
      <c r="A653" s="13"/>
      <c r="B653" s="1"/>
      <c r="C653" s="1"/>
      <c r="D653" s="19"/>
      <c r="E653" s="19"/>
      <c r="F653" s="19"/>
      <c r="G653" s="19"/>
      <c r="H653" s="19"/>
      <c r="I653" s="1"/>
      <c r="J653" s="1"/>
      <c r="K653" s="1"/>
      <c r="L653" s="1"/>
      <c r="M653" s="1"/>
      <c r="N653" s="1"/>
      <c r="O653" s="13"/>
      <c r="P653" s="13"/>
      <c r="Q653" s="13"/>
      <c r="R653" s="13"/>
      <c r="S653" s="13"/>
      <c r="T653" s="13"/>
      <c r="U653" s="13"/>
      <c r="V653" s="13"/>
    </row>
    <row r="654" spans="1:22" ht="15.75" hidden="1" customHeight="1">
      <c r="A654" s="13"/>
      <c r="B654" s="1"/>
      <c r="C654" s="1"/>
      <c r="D654" s="19"/>
      <c r="E654" s="19"/>
      <c r="F654" s="19"/>
      <c r="G654" s="19"/>
      <c r="H654" s="19"/>
      <c r="I654" s="1"/>
      <c r="J654" s="1"/>
      <c r="K654" s="1"/>
      <c r="L654" s="1"/>
      <c r="M654" s="1"/>
      <c r="N654" s="1"/>
      <c r="O654" s="13"/>
      <c r="P654" s="13"/>
      <c r="Q654" s="13"/>
      <c r="R654" s="13"/>
      <c r="S654" s="13"/>
      <c r="T654" s="13"/>
      <c r="U654" s="13"/>
      <c r="V654" s="13"/>
    </row>
    <row r="655" spans="1:22" ht="15.75" hidden="1" customHeight="1">
      <c r="A655" s="13"/>
      <c r="B655" s="1"/>
      <c r="C655" s="1"/>
      <c r="D655" s="19"/>
      <c r="E655" s="19"/>
      <c r="F655" s="19"/>
      <c r="G655" s="19"/>
      <c r="H655" s="19"/>
      <c r="I655" s="1"/>
      <c r="J655" s="1"/>
      <c r="K655" s="1"/>
      <c r="L655" s="1"/>
      <c r="M655" s="1"/>
      <c r="N655" s="1"/>
      <c r="O655" s="13"/>
      <c r="P655" s="13"/>
      <c r="Q655" s="13"/>
      <c r="R655" s="13"/>
      <c r="S655" s="13"/>
      <c r="T655" s="13"/>
      <c r="U655" s="13"/>
      <c r="V655" s="13"/>
    </row>
    <row r="656" spans="1:22" ht="15.75" hidden="1" customHeight="1">
      <c r="A656" s="13"/>
      <c r="B656" s="1"/>
      <c r="C656" s="1"/>
      <c r="D656" s="19"/>
      <c r="E656" s="19"/>
      <c r="F656" s="19"/>
      <c r="G656" s="19"/>
      <c r="H656" s="19"/>
      <c r="I656" s="1"/>
      <c r="J656" s="1"/>
      <c r="K656" s="1"/>
      <c r="L656" s="1"/>
      <c r="M656" s="1"/>
      <c r="N656" s="1"/>
      <c r="O656" s="13"/>
      <c r="P656" s="13"/>
      <c r="Q656" s="13"/>
      <c r="R656" s="13"/>
      <c r="S656" s="13"/>
      <c r="T656" s="13"/>
      <c r="U656" s="13"/>
      <c r="V656" s="13"/>
    </row>
    <row r="657" spans="1:22" ht="15.75" hidden="1" customHeight="1">
      <c r="A657" s="13"/>
      <c r="B657" s="1"/>
      <c r="C657" s="1"/>
      <c r="D657" s="19"/>
      <c r="E657" s="19"/>
      <c r="F657" s="19"/>
      <c r="G657" s="19"/>
      <c r="H657" s="19"/>
      <c r="I657" s="1"/>
      <c r="J657" s="1"/>
      <c r="K657" s="1"/>
      <c r="L657" s="1"/>
      <c r="M657" s="1"/>
      <c r="N657" s="1"/>
      <c r="O657" s="13"/>
      <c r="P657" s="13"/>
      <c r="Q657" s="13"/>
      <c r="R657" s="13"/>
      <c r="S657" s="13"/>
      <c r="T657" s="13"/>
      <c r="U657" s="13"/>
      <c r="V657" s="13"/>
    </row>
    <row r="658" spans="1:22" ht="15.75" hidden="1" customHeight="1">
      <c r="A658" s="13"/>
      <c r="B658" s="1"/>
      <c r="C658" s="1"/>
      <c r="D658" s="19"/>
      <c r="E658" s="19"/>
      <c r="F658" s="19"/>
      <c r="G658" s="19"/>
      <c r="H658" s="19"/>
      <c r="I658" s="1"/>
      <c r="J658" s="1"/>
      <c r="K658" s="1"/>
      <c r="L658" s="1"/>
      <c r="M658" s="1"/>
      <c r="N658" s="1"/>
      <c r="O658" s="13"/>
      <c r="P658" s="13"/>
      <c r="Q658" s="13"/>
      <c r="R658" s="13"/>
      <c r="S658" s="13"/>
      <c r="T658" s="13"/>
      <c r="U658" s="13"/>
      <c r="V658" s="13"/>
    </row>
    <row r="659" spans="1:22" ht="15.75" hidden="1" customHeight="1">
      <c r="A659" s="13"/>
      <c r="B659" s="1"/>
      <c r="C659" s="1"/>
      <c r="D659" s="19"/>
      <c r="E659" s="19"/>
      <c r="F659" s="19"/>
      <c r="G659" s="19"/>
      <c r="H659" s="19"/>
      <c r="I659" s="1"/>
      <c r="J659" s="1"/>
      <c r="K659" s="1"/>
      <c r="L659" s="1"/>
      <c r="M659" s="1"/>
      <c r="N659" s="1"/>
      <c r="O659" s="13"/>
      <c r="P659" s="13"/>
      <c r="Q659" s="13"/>
      <c r="R659" s="13"/>
      <c r="S659" s="13"/>
      <c r="T659" s="13"/>
      <c r="U659" s="13"/>
      <c r="V659" s="13"/>
    </row>
    <row r="660" spans="1:22" ht="15.75" hidden="1" customHeight="1">
      <c r="A660" s="13"/>
      <c r="B660" s="1"/>
      <c r="C660" s="1"/>
      <c r="D660" s="19"/>
      <c r="E660" s="19"/>
      <c r="F660" s="19"/>
      <c r="G660" s="19"/>
      <c r="H660" s="19"/>
      <c r="I660" s="1"/>
      <c r="J660" s="1"/>
      <c r="K660" s="1"/>
      <c r="L660" s="1"/>
      <c r="M660" s="1"/>
      <c r="N660" s="1"/>
      <c r="O660" s="13"/>
      <c r="P660" s="13"/>
      <c r="Q660" s="13"/>
      <c r="R660" s="13"/>
      <c r="S660" s="13"/>
      <c r="T660" s="13"/>
      <c r="U660" s="13"/>
      <c r="V660" s="13"/>
    </row>
    <row r="661" spans="1:22" ht="15.75" hidden="1" customHeight="1">
      <c r="A661" s="13"/>
      <c r="B661" s="1"/>
      <c r="C661" s="1"/>
      <c r="D661" s="19"/>
      <c r="E661" s="19"/>
      <c r="F661" s="19"/>
      <c r="G661" s="19"/>
      <c r="H661" s="19"/>
      <c r="I661" s="1"/>
      <c r="J661" s="1"/>
      <c r="K661" s="1"/>
      <c r="L661" s="1"/>
      <c r="M661" s="1"/>
      <c r="N661" s="1"/>
      <c r="O661" s="13"/>
      <c r="P661" s="13"/>
      <c r="Q661" s="13"/>
      <c r="R661" s="13"/>
      <c r="S661" s="13"/>
      <c r="T661" s="13"/>
      <c r="U661" s="13"/>
      <c r="V661" s="13"/>
    </row>
    <row r="662" spans="1:22" ht="15.75" hidden="1" customHeight="1">
      <c r="A662" s="13"/>
      <c r="B662" s="1"/>
      <c r="C662" s="1"/>
      <c r="D662" s="19"/>
      <c r="E662" s="19"/>
      <c r="F662" s="19"/>
      <c r="G662" s="19"/>
      <c r="H662" s="19"/>
      <c r="I662" s="1"/>
      <c r="J662" s="1"/>
      <c r="K662" s="1"/>
      <c r="L662" s="1"/>
      <c r="M662" s="1"/>
      <c r="N662" s="1"/>
      <c r="O662" s="13"/>
      <c r="P662" s="13"/>
      <c r="Q662" s="13"/>
      <c r="R662" s="13"/>
      <c r="S662" s="13"/>
      <c r="T662" s="13"/>
      <c r="U662" s="13"/>
      <c r="V662" s="13"/>
    </row>
    <row r="663" spans="1:22" ht="15.75" hidden="1" customHeight="1">
      <c r="A663" s="13"/>
      <c r="B663" s="1"/>
      <c r="C663" s="1"/>
      <c r="D663" s="19"/>
      <c r="E663" s="19"/>
      <c r="F663" s="19"/>
      <c r="G663" s="19"/>
      <c r="H663" s="19"/>
      <c r="I663" s="1"/>
      <c r="J663" s="1"/>
      <c r="K663" s="1"/>
      <c r="L663" s="1"/>
      <c r="M663" s="1"/>
      <c r="N663" s="1"/>
      <c r="O663" s="13"/>
      <c r="P663" s="13"/>
      <c r="Q663" s="13"/>
      <c r="R663" s="13"/>
      <c r="S663" s="13"/>
      <c r="T663" s="13"/>
      <c r="U663" s="13"/>
      <c r="V663" s="13"/>
    </row>
    <row r="664" spans="1:22" ht="15.75" hidden="1" customHeight="1">
      <c r="A664" s="13"/>
      <c r="B664" s="1"/>
      <c r="C664" s="1"/>
      <c r="D664" s="19"/>
      <c r="E664" s="19"/>
      <c r="F664" s="19"/>
      <c r="G664" s="19"/>
      <c r="H664" s="19"/>
      <c r="I664" s="1"/>
      <c r="J664" s="1"/>
      <c r="K664" s="1"/>
      <c r="L664" s="1"/>
      <c r="M664" s="1"/>
      <c r="N664" s="1"/>
      <c r="O664" s="13"/>
      <c r="P664" s="13"/>
      <c r="Q664" s="13"/>
      <c r="R664" s="13"/>
      <c r="S664" s="13"/>
      <c r="T664" s="13"/>
      <c r="U664" s="13"/>
      <c r="V664" s="13"/>
    </row>
    <row r="665" spans="1:22" ht="15.75" hidden="1" customHeight="1">
      <c r="A665" s="13"/>
      <c r="B665" s="1"/>
      <c r="C665" s="1"/>
      <c r="D665" s="19"/>
      <c r="E665" s="19"/>
      <c r="F665" s="19"/>
      <c r="G665" s="19"/>
      <c r="H665" s="19"/>
      <c r="I665" s="1"/>
      <c r="J665" s="1"/>
      <c r="K665" s="1"/>
      <c r="L665" s="1"/>
      <c r="M665" s="1"/>
      <c r="N665" s="1"/>
      <c r="O665" s="13"/>
      <c r="P665" s="13"/>
      <c r="Q665" s="13"/>
      <c r="R665" s="13"/>
      <c r="S665" s="13"/>
      <c r="T665" s="13"/>
      <c r="U665" s="13"/>
      <c r="V665" s="13"/>
    </row>
    <row r="666" spans="1:22" ht="15.75" hidden="1" customHeight="1">
      <c r="A666" s="13"/>
      <c r="B666" s="1"/>
      <c r="C666" s="1"/>
      <c r="D666" s="19"/>
      <c r="E666" s="19"/>
      <c r="F666" s="19"/>
      <c r="G666" s="19"/>
      <c r="H666" s="19"/>
      <c r="I666" s="1"/>
      <c r="J666" s="1"/>
      <c r="K666" s="1"/>
      <c r="L666" s="1"/>
      <c r="M666" s="1"/>
      <c r="N666" s="1"/>
      <c r="O666" s="13"/>
      <c r="P666" s="13"/>
      <c r="Q666" s="13"/>
      <c r="R666" s="13"/>
      <c r="S666" s="13"/>
      <c r="T666" s="13"/>
      <c r="U666" s="13"/>
      <c r="V666" s="13"/>
    </row>
    <row r="667" spans="1:22" ht="15.75" hidden="1" customHeight="1">
      <c r="A667" s="13"/>
      <c r="B667" s="1"/>
      <c r="C667" s="1"/>
      <c r="D667" s="19"/>
      <c r="E667" s="19"/>
      <c r="F667" s="19"/>
      <c r="G667" s="19"/>
      <c r="H667" s="19"/>
      <c r="I667" s="1"/>
      <c r="J667" s="1"/>
      <c r="K667" s="1"/>
      <c r="L667" s="1"/>
      <c r="M667" s="1"/>
      <c r="N667" s="1"/>
      <c r="O667" s="13"/>
      <c r="P667" s="13"/>
      <c r="Q667" s="13"/>
      <c r="R667" s="13"/>
      <c r="S667" s="13"/>
      <c r="T667" s="13"/>
      <c r="U667" s="13"/>
      <c r="V667" s="13"/>
    </row>
    <row r="668" spans="1:22" ht="15.75" hidden="1" customHeight="1">
      <c r="A668" s="13"/>
      <c r="B668" s="1"/>
      <c r="C668" s="1"/>
      <c r="D668" s="19"/>
      <c r="E668" s="19"/>
      <c r="F668" s="19"/>
      <c r="G668" s="19"/>
      <c r="H668" s="19"/>
      <c r="I668" s="1"/>
      <c r="J668" s="1"/>
      <c r="K668" s="1"/>
      <c r="L668" s="1"/>
      <c r="M668" s="1"/>
      <c r="N668" s="1"/>
      <c r="O668" s="13"/>
      <c r="P668" s="13"/>
      <c r="Q668" s="13"/>
      <c r="R668" s="13"/>
      <c r="S668" s="13"/>
      <c r="T668" s="13"/>
      <c r="U668" s="13"/>
      <c r="V668" s="13"/>
    </row>
    <row r="669" spans="1:22" ht="15.75" hidden="1" customHeight="1">
      <c r="A669" s="13"/>
      <c r="B669" s="1"/>
      <c r="C669" s="1"/>
      <c r="D669" s="19"/>
      <c r="E669" s="19"/>
      <c r="F669" s="19"/>
      <c r="G669" s="19"/>
      <c r="H669" s="19"/>
      <c r="I669" s="1"/>
      <c r="J669" s="1"/>
      <c r="K669" s="1"/>
      <c r="L669" s="1"/>
      <c r="M669" s="1"/>
      <c r="N669" s="1"/>
      <c r="O669" s="13"/>
      <c r="P669" s="13"/>
      <c r="Q669" s="13"/>
      <c r="R669" s="13"/>
      <c r="S669" s="13"/>
      <c r="T669" s="13"/>
      <c r="U669" s="13"/>
      <c r="V669" s="13"/>
    </row>
    <row r="670" spans="1:22" ht="15.75" hidden="1" customHeight="1">
      <c r="A670" s="13"/>
      <c r="B670" s="1"/>
      <c r="C670" s="1"/>
      <c r="D670" s="19"/>
      <c r="E670" s="19"/>
      <c r="F670" s="19"/>
      <c r="G670" s="19"/>
      <c r="H670" s="19"/>
      <c r="I670" s="1"/>
      <c r="J670" s="1"/>
      <c r="K670" s="1"/>
      <c r="L670" s="1"/>
      <c r="M670" s="1"/>
      <c r="N670" s="1"/>
      <c r="O670" s="13"/>
      <c r="P670" s="13"/>
      <c r="Q670" s="13"/>
      <c r="R670" s="13"/>
      <c r="S670" s="13"/>
      <c r="T670" s="13"/>
      <c r="U670" s="13"/>
      <c r="V670" s="13"/>
    </row>
    <row r="671" spans="1:22" ht="15.75" hidden="1" customHeight="1">
      <c r="A671" s="13"/>
      <c r="B671" s="1"/>
      <c r="C671" s="1"/>
      <c r="D671" s="19"/>
      <c r="E671" s="19"/>
      <c r="F671" s="19"/>
      <c r="G671" s="19"/>
      <c r="H671" s="19"/>
      <c r="I671" s="1"/>
      <c r="J671" s="1"/>
      <c r="K671" s="1"/>
      <c r="L671" s="1"/>
      <c r="M671" s="1"/>
      <c r="N671" s="1"/>
      <c r="O671" s="13"/>
      <c r="P671" s="13"/>
      <c r="Q671" s="13"/>
      <c r="R671" s="13"/>
      <c r="S671" s="13"/>
      <c r="T671" s="13"/>
      <c r="U671" s="13"/>
      <c r="V671" s="13"/>
    </row>
    <row r="672" spans="1:22" ht="15.75" hidden="1" customHeight="1">
      <c r="A672" s="13"/>
      <c r="B672" s="1"/>
      <c r="C672" s="1"/>
      <c r="D672" s="19"/>
      <c r="E672" s="19"/>
      <c r="F672" s="19"/>
      <c r="G672" s="19"/>
      <c r="H672" s="19"/>
      <c r="I672" s="1"/>
      <c r="J672" s="1"/>
      <c r="K672" s="1"/>
      <c r="L672" s="1"/>
      <c r="M672" s="1"/>
      <c r="N672" s="1"/>
      <c r="O672" s="13"/>
      <c r="P672" s="13"/>
      <c r="Q672" s="13"/>
      <c r="R672" s="13"/>
      <c r="S672" s="13"/>
      <c r="T672" s="13"/>
      <c r="U672" s="13"/>
      <c r="V672" s="13"/>
    </row>
    <row r="673" spans="1:22" ht="15.75" hidden="1" customHeight="1">
      <c r="A673" s="13"/>
      <c r="B673" s="1"/>
      <c r="C673" s="1"/>
      <c r="D673" s="19"/>
      <c r="E673" s="19"/>
      <c r="F673" s="19"/>
      <c r="G673" s="19"/>
      <c r="H673" s="19"/>
      <c r="I673" s="1"/>
      <c r="J673" s="1"/>
      <c r="K673" s="1"/>
      <c r="L673" s="1"/>
      <c r="M673" s="1"/>
      <c r="N673" s="1"/>
      <c r="O673" s="13"/>
      <c r="P673" s="13"/>
      <c r="Q673" s="13"/>
      <c r="R673" s="13"/>
      <c r="S673" s="13"/>
      <c r="T673" s="13"/>
      <c r="U673" s="13"/>
      <c r="V673" s="13"/>
    </row>
    <row r="674" spans="1:22" ht="15.75" hidden="1" customHeight="1">
      <c r="A674" s="13"/>
      <c r="B674" s="1"/>
      <c r="C674" s="1"/>
      <c r="D674" s="19"/>
      <c r="E674" s="19"/>
      <c r="F674" s="19"/>
      <c r="G674" s="19"/>
      <c r="H674" s="19"/>
      <c r="I674" s="1"/>
      <c r="J674" s="1"/>
      <c r="K674" s="1"/>
      <c r="L674" s="1"/>
      <c r="M674" s="1"/>
      <c r="N674" s="1"/>
      <c r="O674" s="13"/>
      <c r="P674" s="13"/>
      <c r="Q674" s="13"/>
      <c r="R674" s="13"/>
      <c r="S674" s="13"/>
      <c r="T674" s="13"/>
      <c r="U674" s="13"/>
      <c r="V674" s="13"/>
    </row>
    <row r="675" spans="1:22" ht="15.75" hidden="1" customHeight="1">
      <c r="A675" s="13"/>
      <c r="B675" s="1"/>
      <c r="C675" s="1"/>
      <c r="D675" s="19"/>
      <c r="E675" s="19"/>
      <c r="F675" s="19"/>
      <c r="G675" s="19"/>
      <c r="H675" s="19"/>
      <c r="I675" s="1"/>
      <c r="J675" s="1"/>
      <c r="K675" s="1"/>
      <c r="L675" s="1"/>
      <c r="M675" s="1"/>
      <c r="N675" s="1"/>
      <c r="O675" s="13"/>
      <c r="P675" s="13"/>
      <c r="Q675" s="13"/>
      <c r="R675" s="13"/>
      <c r="S675" s="13"/>
      <c r="T675" s="13"/>
      <c r="U675" s="13"/>
      <c r="V675" s="13"/>
    </row>
    <row r="676" spans="1:22" ht="15.75" hidden="1" customHeight="1">
      <c r="A676" s="13"/>
      <c r="B676" s="1"/>
      <c r="C676" s="1"/>
      <c r="D676" s="19"/>
      <c r="E676" s="19"/>
      <c r="F676" s="19"/>
      <c r="G676" s="19"/>
      <c r="H676" s="19"/>
      <c r="I676" s="1"/>
      <c r="J676" s="1"/>
      <c r="K676" s="1"/>
      <c r="L676" s="1"/>
      <c r="M676" s="1"/>
      <c r="N676" s="1"/>
      <c r="O676" s="13"/>
      <c r="P676" s="13"/>
      <c r="Q676" s="13"/>
      <c r="R676" s="13"/>
      <c r="S676" s="13"/>
      <c r="T676" s="13"/>
      <c r="U676" s="13"/>
      <c r="V676" s="13"/>
    </row>
    <row r="677" spans="1:22" ht="15.75" hidden="1" customHeight="1">
      <c r="A677" s="13"/>
      <c r="B677" s="1"/>
      <c r="C677" s="1"/>
      <c r="D677" s="19"/>
      <c r="E677" s="19"/>
      <c r="F677" s="19"/>
      <c r="G677" s="19"/>
      <c r="H677" s="19"/>
      <c r="I677" s="1"/>
      <c r="J677" s="1"/>
      <c r="K677" s="1"/>
      <c r="L677" s="1"/>
      <c r="M677" s="1"/>
      <c r="N677" s="1"/>
      <c r="O677" s="13"/>
      <c r="P677" s="13"/>
      <c r="Q677" s="13"/>
      <c r="R677" s="13"/>
      <c r="S677" s="13"/>
      <c r="T677" s="13"/>
      <c r="U677" s="13"/>
      <c r="V677" s="13"/>
    </row>
    <row r="678" spans="1:22" ht="15.75" hidden="1" customHeight="1">
      <c r="A678" s="13"/>
      <c r="B678" s="1"/>
      <c r="C678" s="1"/>
      <c r="D678" s="19"/>
      <c r="E678" s="19"/>
      <c r="F678" s="19"/>
      <c r="G678" s="19"/>
      <c r="H678" s="19"/>
      <c r="I678" s="1"/>
      <c r="J678" s="1"/>
      <c r="K678" s="1"/>
      <c r="L678" s="1"/>
      <c r="M678" s="1"/>
      <c r="N678" s="1"/>
      <c r="O678" s="13"/>
      <c r="P678" s="13"/>
      <c r="Q678" s="13"/>
      <c r="R678" s="13"/>
      <c r="S678" s="13"/>
      <c r="T678" s="13"/>
      <c r="U678" s="13"/>
      <c r="V678" s="13"/>
    </row>
    <row r="679" spans="1:22" ht="15.75" hidden="1" customHeight="1">
      <c r="A679" s="13"/>
      <c r="B679" s="1"/>
      <c r="C679" s="1"/>
      <c r="D679" s="19"/>
      <c r="E679" s="19"/>
      <c r="F679" s="19"/>
      <c r="G679" s="19"/>
      <c r="H679" s="19"/>
      <c r="I679" s="1"/>
      <c r="J679" s="1"/>
      <c r="K679" s="1"/>
      <c r="L679" s="1"/>
      <c r="M679" s="1"/>
      <c r="N679" s="1"/>
      <c r="O679" s="13"/>
      <c r="P679" s="13"/>
      <c r="Q679" s="13"/>
      <c r="R679" s="13"/>
      <c r="S679" s="13"/>
      <c r="T679" s="13"/>
      <c r="U679" s="13"/>
      <c r="V679" s="13"/>
    </row>
    <row r="680" spans="1:22" ht="15.75" hidden="1" customHeight="1">
      <c r="A680" s="13"/>
      <c r="B680" s="1"/>
      <c r="C680" s="1"/>
      <c r="D680" s="19"/>
      <c r="E680" s="19"/>
      <c r="F680" s="19"/>
      <c r="G680" s="19"/>
      <c r="H680" s="19"/>
      <c r="I680" s="1"/>
      <c r="J680" s="1"/>
      <c r="K680" s="1"/>
      <c r="L680" s="1"/>
      <c r="M680" s="1"/>
      <c r="N680" s="1"/>
      <c r="O680" s="13"/>
      <c r="P680" s="13"/>
      <c r="Q680" s="13"/>
      <c r="R680" s="13"/>
      <c r="S680" s="13"/>
      <c r="T680" s="13"/>
      <c r="U680" s="13"/>
      <c r="V680" s="13"/>
    </row>
    <row r="681" spans="1:22" ht="15.75" hidden="1" customHeight="1">
      <c r="A681" s="13"/>
      <c r="B681" s="1"/>
      <c r="C681" s="1"/>
      <c r="D681" s="19"/>
      <c r="E681" s="19"/>
      <c r="F681" s="19"/>
      <c r="G681" s="19"/>
      <c r="H681" s="19"/>
      <c r="I681" s="1"/>
      <c r="J681" s="1"/>
      <c r="K681" s="1"/>
      <c r="L681" s="1"/>
      <c r="M681" s="1"/>
      <c r="N681" s="1"/>
      <c r="O681" s="13"/>
      <c r="P681" s="13"/>
      <c r="Q681" s="13"/>
      <c r="R681" s="13"/>
      <c r="S681" s="13"/>
      <c r="T681" s="13"/>
      <c r="U681" s="13"/>
      <c r="V681" s="13"/>
    </row>
    <row r="682" spans="1:22" ht="15.75" hidden="1" customHeight="1">
      <c r="A682" s="13"/>
      <c r="B682" s="1"/>
      <c r="C682" s="1"/>
      <c r="D682" s="19"/>
      <c r="E682" s="19"/>
      <c r="F682" s="19"/>
      <c r="G682" s="19"/>
      <c r="H682" s="19"/>
      <c r="I682" s="1"/>
      <c r="J682" s="1"/>
      <c r="K682" s="1"/>
      <c r="L682" s="1"/>
      <c r="M682" s="1"/>
      <c r="N682" s="1"/>
      <c r="O682" s="13"/>
      <c r="P682" s="13"/>
      <c r="Q682" s="13"/>
      <c r="R682" s="13"/>
      <c r="S682" s="13"/>
      <c r="T682" s="13"/>
      <c r="U682" s="13"/>
      <c r="V682" s="13"/>
    </row>
    <row r="683" spans="1:22" ht="15.75" hidden="1" customHeight="1">
      <c r="A683" s="13"/>
      <c r="B683" s="1"/>
      <c r="C683" s="1"/>
      <c r="D683" s="19"/>
      <c r="E683" s="19"/>
      <c r="F683" s="19"/>
      <c r="G683" s="19"/>
      <c r="H683" s="19"/>
      <c r="I683" s="1"/>
      <c r="J683" s="1"/>
      <c r="K683" s="1"/>
      <c r="L683" s="1"/>
      <c r="M683" s="1"/>
      <c r="N683" s="1"/>
      <c r="O683" s="13"/>
      <c r="P683" s="13"/>
      <c r="Q683" s="13"/>
      <c r="R683" s="13"/>
      <c r="S683" s="13"/>
      <c r="T683" s="13"/>
      <c r="U683" s="13"/>
      <c r="V683" s="13"/>
    </row>
    <row r="684" spans="1:22" ht="15.75" hidden="1" customHeight="1">
      <c r="A684" s="13"/>
      <c r="B684" s="1"/>
      <c r="C684" s="1"/>
      <c r="D684" s="19"/>
      <c r="E684" s="19"/>
      <c r="F684" s="19"/>
      <c r="G684" s="19"/>
      <c r="H684" s="19"/>
      <c r="I684" s="1"/>
      <c r="J684" s="1"/>
      <c r="K684" s="1"/>
      <c r="L684" s="1"/>
      <c r="M684" s="1"/>
      <c r="N684" s="1"/>
      <c r="O684" s="13"/>
      <c r="P684" s="13"/>
      <c r="Q684" s="13"/>
      <c r="R684" s="13"/>
      <c r="S684" s="13"/>
      <c r="T684" s="13"/>
      <c r="U684" s="13"/>
      <c r="V684" s="13"/>
    </row>
    <row r="685" spans="1:22" ht="15.75" hidden="1" customHeight="1">
      <c r="A685" s="13"/>
      <c r="B685" s="1"/>
      <c r="C685" s="1"/>
      <c r="D685" s="19"/>
      <c r="E685" s="19"/>
      <c r="F685" s="19"/>
      <c r="G685" s="19"/>
      <c r="H685" s="19"/>
      <c r="I685" s="1"/>
      <c r="J685" s="1"/>
      <c r="K685" s="1"/>
      <c r="L685" s="1"/>
      <c r="M685" s="1"/>
      <c r="N685" s="1"/>
      <c r="O685" s="13"/>
      <c r="P685" s="13"/>
      <c r="Q685" s="13"/>
      <c r="R685" s="13"/>
      <c r="S685" s="13"/>
      <c r="T685" s="13"/>
      <c r="U685" s="13"/>
      <c r="V685" s="13"/>
    </row>
    <row r="686" spans="1:22" ht="15.75" hidden="1" customHeight="1">
      <c r="A686" s="13"/>
      <c r="B686" s="1"/>
      <c r="C686" s="1"/>
      <c r="D686" s="19"/>
      <c r="E686" s="19"/>
      <c r="F686" s="19"/>
      <c r="G686" s="19"/>
      <c r="H686" s="19"/>
      <c r="I686" s="1"/>
      <c r="J686" s="1"/>
      <c r="K686" s="1"/>
      <c r="L686" s="1"/>
      <c r="M686" s="1"/>
      <c r="N686" s="1"/>
      <c r="O686" s="13"/>
      <c r="P686" s="13"/>
      <c r="Q686" s="13"/>
      <c r="R686" s="13"/>
      <c r="S686" s="13"/>
      <c r="T686" s="13"/>
      <c r="U686" s="13"/>
      <c r="V686" s="13"/>
    </row>
    <row r="687" spans="1:22" ht="15.75" hidden="1" customHeight="1">
      <c r="A687" s="13"/>
      <c r="B687" s="1"/>
      <c r="C687" s="1"/>
      <c r="D687" s="19"/>
      <c r="E687" s="19"/>
      <c r="F687" s="19"/>
      <c r="G687" s="19"/>
      <c r="H687" s="19"/>
      <c r="I687" s="1"/>
      <c r="J687" s="1"/>
      <c r="K687" s="1"/>
      <c r="L687" s="1"/>
      <c r="M687" s="1"/>
      <c r="N687" s="1"/>
      <c r="O687" s="13"/>
      <c r="P687" s="13"/>
      <c r="Q687" s="13"/>
      <c r="R687" s="13"/>
      <c r="S687" s="13"/>
      <c r="T687" s="13"/>
      <c r="U687" s="13"/>
      <c r="V687" s="13"/>
    </row>
    <row r="688" spans="1:22" ht="15.75" hidden="1" customHeight="1">
      <c r="A688" s="13"/>
      <c r="B688" s="1"/>
      <c r="C688" s="1"/>
      <c r="D688" s="19"/>
      <c r="E688" s="19"/>
      <c r="F688" s="19"/>
      <c r="G688" s="19"/>
      <c r="H688" s="19"/>
      <c r="I688" s="1"/>
      <c r="J688" s="1"/>
      <c r="K688" s="1"/>
      <c r="L688" s="1"/>
      <c r="M688" s="1"/>
      <c r="N688" s="1"/>
      <c r="O688" s="13"/>
      <c r="P688" s="13"/>
      <c r="Q688" s="13"/>
      <c r="R688" s="13"/>
      <c r="S688" s="13"/>
      <c r="T688" s="13"/>
      <c r="U688" s="13"/>
      <c r="V688" s="13"/>
    </row>
    <row r="689" spans="1:22" ht="15.75" hidden="1" customHeight="1">
      <c r="A689" s="13"/>
      <c r="B689" s="1"/>
      <c r="C689" s="1"/>
      <c r="D689" s="19"/>
      <c r="E689" s="19"/>
      <c r="F689" s="19"/>
      <c r="G689" s="19"/>
      <c r="H689" s="19"/>
      <c r="I689" s="1"/>
      <c r="J689" s="1"/>
      <c r="K689" s="1"/>
      <c r="L689" s="1"/>
      <c r="M689" s="1"/>
      <c r="N689" s="1"/>
      <c r="O689" s="13"/>
      <c r="P689" s="13"/>
      <c r="Q689" s="13"/>
      <c r="R689" s="13"/>
      <c r="S689" s="13"/>
      <c r="T689" s="13"/>
      <c r="U689" s="13"/>
      <c r="V689" s="13"/>
    </row>
    <row r="690" spans="1:22" ht="15.75" hidden="1" customHeight="1">
      <c r="A690" s="13"/>
      <c r="B690" s="1"/>
      <c r="C690" s="1"/>
      <c r="D690" s="19"/>
      <c r="E690" s="19"/>
      <c r="F690" s="19"/>
      <c r="G690" s="19"/>
      <c r="H690" s="19"/>
      <c r="I690" s="1"/>
      <c r="J690" s="1"/>
      <c r="K690" s="1"/>
      <c r="L690" s="1"/>
      <c r="M690" s="1"/>
      <c r="N690" s="1"/>
      <c r="O690" s="13"/>
      <c r="P690" s="13"/>
      <c r="Q690" s="13"/>
      <c r="R690" s="13"/>
      <c r="S690" s="13"/>
      <c r="T690" s="13"/>
      <c r="U690" s="13"/>
      <c r="V690" s="13"/>
    </row>
    <row r="691" spans="1:22" ht="15.75" hidden="1" customHeight="1">
      <c r="A691" s="13"/>
      <c r="B691" s="1"/>
      <c r="C691" s="1"/>
      <c r="D691" s="19"/>
      <c r="E691" s="19"/>
      <c r="F691" s="19"/>
      <c r="G691" s="19"/>
      <c r="H691" s="19"/>
      <c r="I691" s="1"/>
      <c r="J691" s="1"/>
      <c r="K691" s="1"/>
      <c r="L691" s="1"/>
      <c r="M691" s="1"/>
      <c r="N691" s="1"/>
      <c r="O691" s="13"/>
      <c r="P691" s="13"/>
      <c r="Q691" s="13"/>
      <c r="R691" s="13"/>
      <c r="S691" s="13"/>
      <c r="T691" s="13"/>
      <c r="U691" s="13"/>
      <c r="V691" s="13"/>
    </row>
    <row r="692" spans="1:22" ht="15.75" hidden="1" customHeight="1">
      <c r="A692" s="13"/>
      <c r="B692" s="1"/>
      <c r="C692" s="1"/>
      <c r="D692" s="19"/>
      <c r="E692" s="19"/>
      <c r="F692" s="19"/>
      <c r="G692" s="19"/>
      <c r="H692" s="19"/>
      <c r="I692" s="1"/>
      <c r="J692" s="1"/>
      <c r="K692" s="1"/>
      <c r="L692" s="1"/>
      <c r="M692" s="1"/>
      <c r="N692" s="1"/>
      <c r="O692" s="13"/>
      <c r="P692" s="13"/>
      <c r="Q692" s="13"/>
      <c r="R692" s="13"/>
      <c r="S692" s="13"/>
      <c r="T692" s="13"/>
      <c r="U692" s="13"/>
      <c r="V692" s="13"/>
    </row>
    <row r="693" spans="1:22" ht="15.75" hidden="1" customHeight="1">
      <c r="A693" s="13"/>
      <c r="B693" s="1"/>
      <c r="C693" s="1"/>
      <c r="D693" s="19"/>
      <c r="E693" s="19"/>
      <c r="F693" s="19"/>
      <c r="G693" s="19"/>
      <c r="H693" s="19"/>
      <c r="I693" s="1"/>
      <c r="J693" s="1"/>
      <c r="K693" s="1"/>
      <c r="L693" s="1"/>
      <c r="M693" s="1"/>
      <c r="N693" s="1"/>
      <c r="O693" s="13"/>
      <c r="P693" s="13"/>
      <c r="Q693" s="13"/>
      <c r="R693" s="13"/>
      <c r="S693" s="13"/>
      <c r="T693" s="13"/>
      <c r="U693" s="13"/>
      <c r="V693" s="13"/>
    </row>
    <row r="694" spans="1:22" ht="15.75" hidden="1" customHeight="1">
      <c r="A694" s="13"/>
      <c r="B694" s="1"/>
      <c r="C694" s="1"/>
      <c r="D694" s="19"/>
      <c r="E694" s="19"/>
      <c r="F694" s="19"/>
      <c r="G694" s="19"/>
      <c r="H694" s="19"/>
      <c r="I694" s="1"/>
      <c r="J694" s="1"/>
      <c r="K694" s="1"/>
      <c r="L694" s="1"/>
      <c r="M694" s="1"/>
      <c r="N694" s="1"/>
      <c r="O694" s="13"/>
      <c r="P694" s="13"/>
      <c r="Q694" s="13"/>
      <c r="R694" s="13"/>
      <c r="S694" s="13"/>
      <c r="T694" s="13"/>
      <c r="U694" s="13"/>
      <c r="V694" s="13"/>
    </row>
    <row r="695" spans="1:22" ht="15.75" hidden="1" customHeight="1">
      <c r="A695" s="13"/>
      <c r="B695" s="1"/>
      <c r="C695" s="1"/>
      <c r="D695" s="19"/>
      <c r="E695" s="19"/>
      <c r="F695" s="19"/>
      <c r="G695" s="19"/>
      <c r="H695" s="19"/>
      <c r="I695" s="1"/>
      <c r="J695" s="1"/>
      <c r="K695" s="1"/>
      <c r="L695" s="1"/>
      <c r="M695" s="1"/>
      <c r="N695" s="1"/>
      <c r="O695" s="13"/>
      <c r="P695" s="13"/>
      <c r="Q695" s="13"/>
      <c r="R695" s="13"/>
      <c r="S695" s="13"/>
      <c r="T695" s="13"/>
      <c r="U695" s="13"/>
      <c r="V695" s="13"/>
    </row>
    <row r="696" spans="1:22" ht="15.75" hidden="1" customHeight="1">
      <c r="A696" s="13"/>
      <c r="B696" s="1"/>
      <c r="C696" s="1"/>
      <c r="D696" s="19"/>
      <c r="E696" s="19"/>
      <c r="F696" s="19"/>
      <c r="G696" s="19"/>
      <c r="H696" s="19"/>
      <c r="I696" s="1"/>
      <c r="J696" s="1"/>
      <c r="K696" s="1"/>
      <c r="L696" s="1"/>
      <c r="M696" s="1"/>
      <c r="N696" s="1"/>
      <c r="O696" s="13"/>
      <c r="P696" s="13"/>
      <c r="Q696" s="13"/>
      <c r="R696" s="13"/>
      <c r="S696" s="13"/>
      <c r="T696" s="13"/>
      <c r="U696" s="13"/>
      <c r="V696" s="13"/>
    </row>
    <row r="697" spans="1:22" ht="15.75" hidden="1" customHeight="1">
      <c r="A697" s="13"/>
      <c r="B697" s="1"/>
      <c r="C697" s="1"/>
      <c r="D697" s="19"/>
      <c r="E697" s="19"/>
      <c r="F697" s="19"/>
      <c r="G697" s="19"/>
      <c r="H697" s="19"/>
      <c r="I697" s="1"/>
      <c r="J697" s="1"/>
      <c r="K697" s="1"/>
      <c r="L697" s="1"/>
      <c r="M697" s="1"/>
      <c r="N697" s="1"/>
      <c r="O697" s="13"/>
      <c r="P697" s="13"/>
      <c r="Q697" s="13"/>
      <c r="R697" s="13"/>
      <c r="S697" s="13"/>
      <c r="T697" s="13"/>
      <c r="U697" s="13"/>
      <c r="V697" s="13"/>
    </row>
    <row r="698" spans="1:22" ht="15.75" hidden="1" customHeight="1">
      <c r="A698" s="13"/>
      <c r="B698" s="1"/>
      <c r="C698" s="1"/>
      <c r="D698" s="19"/>
      <c r="E698" s="19"/>
      <c r="F698" s="19"/>
      <c r="G698" s="19"/>
      <c r="H698" s="19"/>
      <c r="I698" s="1"/>
      <c r="J698" s="1"/>
      <c r="K698" s="1"/>
      <c r="L698" s="1"/>
      <c r="M698" s="1"/>
      <c r="N698" s="1"/>
      <c r="O698" s="13"/>
      <c r="P698" s="13"/>
      <c r="Q698" s="13"/>
      <c r="R698" s="13"/>
      <c r="S698" s="13"/>
      <c r="T698" s="13"/>
      <c r="U698" s="13"/>
      <c r="V698" s="13"/>
    </row>
    <row r="699" spans="1:22" ht="15.75" hidden="1" customHeight="1">
      <c r="A699" s="13"/>
      <c r="B699" s="1"/>
      <c r="C699" s="1"/>
      <c r="D699" s="19"/>
      <c r="E699" s="19"/>
      <c r="F699" s="19"/>
      <c r="G699" s="19"/>
      <c r="H699" s="19"/>
      <c r="I699" s="1"/>
      <c r="J699" s="1"/>
      <c r="K699" s="1"/>
      <c r="L699" s="1"/>
      <c r="M699" s="1"/>
      <c r="N699" s="1"/>
      <c r="O699" s="13"/>
      <c r="P699" s="13"/>
      <c r="Q699" s="13"/>
      <c r="R699" s="13"/>
      <c r="S699" s="13"/>
      <c r="T699" s="13"/>
      <c r="U699" s="13"/>
      <c r="V699" s="13"/>
    </row>
    <row r="700" spans="1:22" ht="15.75" hidden="1" customHeight="1">
      <c r="A700" s="13"/>
      <c r="B700" s="1"/>
      <c r="C700" s="1"/>
      <c r="D700" s="19"/>
      <c r="E700" s="19"/>
      <c r="F700" s="19"/>
      <c r="G700" s="19"/>
      <c r="H700" s="19"/>
      <c r="I700" s="1"/>
      <c r="J700" s="1"/>
      <c r="K700" s="1"/>
      <c r="L700" s="1"/>
      <c r="M700" s="1"/>
      <c r="N700" s="1"/>
      <c r="O700" s="13"/>
      <c r="P700" s="13"/>
      <c r="Q700" s="13"/>
      <c r="R700" s="13"/>
      <c r="S700" s="13"/>
      <c r="T700" s="13"/>
      <c r="U700" s="13"/>
      <c r="V700" s="13"/>
    </row>
    <row r="701" spans="1:22" ht="15.75" hidden="1" customHeight="1">
      <c r="A701" s="13"/>
      <c r="B701" s="1"/>
      <c r="C701" s="1"/>
      <c r="D701" s="19"/>
      <c r="E701" s="19"/>
      <c r="F701" s="19"/>
      <c r="G701" s="19"/>
      <c r="H701" s="19"/>
      <c r="I701" s="1"/>
      <c r="J701" s="1"/>
      <c r="K701" s="1"/>
      <c r="L701" s="1"/>
      <c r="M701" s="1"/>
      <c r="N701" s="1"/>
      <c r="O701" s="13"/>
      <c r="P701" s="13"/>
      <c r="Q701" s="13"/>
      <c r="R701" s="13"/>
      <c r="S701" s="13"/>
      <c r="T701" s="13"/>
      <c r="U701" s="13"/>
      <c r="V701" s="13"/>
    </row>
    <row r="702" spans="1:22" ht="15.75" hidden="1" customHeight="1">
      <c r="A702" s="13"/>
      <c r="B702" s="1"/>
      <c r="C702" s="1"/>
      <c r="D702" s="19"/>
      <c r="E702" s="19"/>
      <c r="F702" s="19"/>
      <c r="G702" s="19"/>
      <c r="H702" s="19"/>
      <c r="I702" s="1"/>
      <c r="J702" s="1"/>
      <c r="K702" s="1"/>
      <c r="L702" s="1"/>
      <c r="M702" s="1"/>
      <c r="N702" s="1"/>
      <c r="O702" s="13"/>
      <c r="P702" s="13"/>
      <c r="Q702" s="13"/>
      <c r="R702" s="13"/>
      <c r="S702" s="13"/>
      <c r="T702" s="13"/>
      <c r="U702" s="13"/>
      <c r="V702" s="13"/>
    </row>
    <row r="703" spans="1:22" ht="15.75" hidden="1" customHeight="1">
      <c r="A703" s="13"/>
      <c r="B703" s="1"/>
      <c r="C703" s="1"/>
      <c r="D703" s="19"/>
      <c r="E703" s="19"/>
      <c r="F703" s="19"/>
      <c r="G703" s="19"/>
      <c r="H703" s="19"/>
      <c r="I703" s="1"/>
      <c r="J703" s="1"/>
      <c r="K703" s="1"/>
      <c r="L703" s="1"/>
      <c r="M703" s="1"/>
      <c r="N703" s="1"/>
      <c r="O703" s="13"/>
      <c r="P703" s="13"/>
      <c r="Q703" s="13"/>
      <c r="R703" s="13"/>
      <c r="S703" s="13"/>
      <c r="T703" s="13"/>
      <c r="U703" s="13"/>
      <c r="V703" s="13"/>
    </row>
    <row r="704" spans="1:22" ht="15.75" hidden="1" customHeight="1">
      <c r="A704" s="13"/>
      <c r="B704" s="1"/>
      <c r="C704" s="1"/>
      <c r="D704" s="19"/>
      <c r="E704" s="19"/>
      <c r="F704" s="19"/>
      <c r="G704" s="19"/>
      <c r="H704" s="19"/>
      <c r="I704" s="1"/>
      <c r="J704" s="1"/>
      <c r="K704" s="1"/>
      <c r="L704" s="1"/>
      <c r="M704" s="1"/>
      <c r="N704" s="1"/>
      <c r="O704" s="13"/>
      <c r="P704" s="13"/>
      <c r="Q704" s="13"/>
      <c r="R704" s="13"/>
      <c r="S704" s="13"/>
      <c r="T704" s="13"/>
      <c r="U704" s="13"/>
      <c r="V704" s="13"/>
    </row>
    <row r="705" spans="1:22" ht="15.75" hidden="1" customHeight="1">
      <c r="A705" s="13"/>
      <c r="B705" s="1"/>
      <c r="C705" s="1"/>
      <c r="D705" s="19"/>
      <c r="E705" s="19"/>
      <c r="F705" s="19"/>
      <c r="G705" s="19"/>
      <c r="H705" s="19"/>
      <c r="I705" s="1"/>
      <c r="J705" s="1"/>
      <c r="K705" s="1"/>
      <c r="L705" s="1"/>
      <c r="M705" s="1"/>
      <c r="N705" s="1"/>
      <c r="O705" s="13"/>
      <c r="P705" s="13"/>
      <c r="Q705" s="13"/>
      <c r="R705" s="13"/>
      <c r="S705" s="13"/>
      <c r="T705" s="13"/>
      <c r="U705" s="13"/>
      <c r="V705" s="13"/>
    </row>
    <row r="706" spans="1:22" ht="15.75" hidden="1" customHeight="1">
      <c r="A706" s="13"/>
      <c r="B706" s="1"/>
      <c r="C706" s="1"/>
      <c r="D706" s="19"/>
      <c r="E706" s="19"/>
      <c r="F706" s="19"/>
      <c r="G706" s="19"/>
      <c r="H706" s="19"/>
      <c r="I706" s="1"/>
      <c r="J706" s="1"/>
      <c r="K706" s="1"/>
      <c r="L706" s="1"/>
      <c r="M706" s="1"/>
      <c r="N706" s="1"/>
      <c r="O706" s="13"/>
      <c r="P706" s="13"/>
      <c r="Q706" s="13"/>
      <c r="R706" s="13"/>
      <c r="S706" s="13"/>
      <c r="T706" s="13"/>
      <c r="U706" s="13"/>
      <c r="V706" s="13"/>
    </row>
    <row r="707" spans="1:22" ht="15.75" hidden="1" customHeight="1">
      <c r="A707" s="13"/>
      <c r="B707" s="1"/>
      <c r="C707" s="1"/>
      <c r="D707" s="19"/>
      <c r="E707" s="19"/>
      <c r="F707" s="19"/>
      <c r="G707" s="19"/>
      <c r="H707" s="19"/>
      <c r="I707" s="1"/>
      <c r="J707" s="1"/>
      <c r="K707" s="1"/>
      <c r="L707" s="1"/>
      <c r="M707" s="1"/>
      <c r="N707" s="1"/>
      <c r="O707" s="13"/>
      <c r="P707" s="13"/>
      <c r="Q707" s="13"/>
      <c r="R707" s="13"/>
      <c r="S707" s="13"/>
      <c r="T707" s="13"/>
      <c r="U707" s="13"/>
      <c r="V707" s="13"/>
    </row>
    <row r="708" spans="1:22" ht="15.75" hidden="1" customHeight="1">
      <c r="A708" s="13"/>
      <c r="B708" s="1"/>
      <c r="C708" s="1"/>
      <c r="D708" s="19"/>
      <c r="E708" s="19"/>
      <c r="F708" s="19"/>
      <c r="G708" s="19"/>
      <c r="H708" s="19"/>
      <c r="I708" s="1"/>
      <c r="J708" s="1"/>
      <c r="K708" s="1"/>
      <c r="L708" s="1"/>
      <c r="M708" s="1"/>
      <c r="N708" s="1"/>
      <c r="O708" s="13"/>
      <c r="P708" s="13"/>
      <c r="Q708" s="13"/>
      <c r="R708" s="13"/>
      <c r="S708" s="13"/>
      <c r="T708" s="13"/>
      <c r="U708" s="13"/>
      <c r="V708" s="13"/>
    </row>
    <row r="709" spans="1:22" ht="15.75" hidden="1" customHeight="1">
      <c r="A709" s="13"/>
      <c r="B709" s="1"/>
      <c r="C709" s="1"/>
      <c r="D709" s="19"/>
      <c r="E709" s="19"/>
      <c r="F709" s="19"/>
      <c r="G709" s="19"/>
      <c r="H709" s="19"/>
      <c r="I709" s="1"/>
      <c r="J709" s="1"/>
      <c r="K709" s="1"/>
      <c r="L709" s="1"/>
      <c r="M709" s="1"/>
      <c r="N709" s="1"/>
      <c r="O709" s="13"/>
      <c r="P709" s="13"/>
      <c r="Q709" s="13"/>
      <c r="R709" s="13"/>
      <c r="S709" s="13"/>
      <c r="T709" s="13"/>
      <c r="U709" s="13"/>
      <c r="V709" s="13"/>
    </row>
    <row r="710" spans="1:22" ht="15.75" hidden="1" customHeight="1">
      <c r="A710" s="13"/>
      <c r="B710" s="1"/>
      <c r="C710" s="1"/>
      <c r="D710" s="19"/>
      <c r="E710" s="19"/>
      <c r="F710" s="19"/>
      <c r="G710" s="19"/>
      <c r="H710" s="19"/>
      <c r="I710" s="1"/>
      <c r="J710" s="1"/>
      <c r="K710" s="1"/>
      <c r="L710" s="1"/>
      <c r="M710" s="1"/>
      <c r="N710" s="1"/>
      <c r="O710" s="13"/>
      <c r="P710" s="13"/>
      <c r="Q710" s="13"/>
      <c r="R710" s="13"/>
      <c r="S710" s="13"/>
      <c r="T710" s="13"/>
      <c r="U710" s="13"/>
      <c r="V710" s="13"/>
    </row>
    <row r="711" spans="1:22" ht="15.75" hidden="1" customHeight="1">
      <c r="A711" s="13"/>
      <c r="B711" s="1"/>
      <c r="C711" s="1"/>
      <c r="D711" s="19"/>
      <c r="E711" s="19"/>
      <c r="F711" s="19"/>
      <c r="G711" s="19"/>
      <c r="H711" s="19"/>
      <c r="I711" s="1"/>
      <c r="J711" s="1"/>
      <c r="K711" s="1"/>
      <c r="L711" s="1"/>
      <c r="M711" s="1"/>
      <c r="N711" s="1"/>
      <c r="O711" s="13"/>
      <c r="P711" s="13"/>
      <c r="Q711" s="13"/>
      <c r="R711" s="13"/>
      <c r="S711" s="13"/>
      <c r="T711" s="13"/>
      <c r="U711" s="13"/>
      <c r="V711" s="13"/>
    </row>
    <row r="712" spans="1:22" ht="15.75" hidden="1" customHeight="1">
      <c r="A712" s="13"/>
      <c r="B712" s="1"/>
      <c r="C712" s="1"/>
      <c r="D712" s="19"/>
      <c r="E712" s="19"/>
      <c r="F712" s="19"/>
      <c r="G712" s="19"/>
      <c r="H712" s="19"/>
      <c r="I712" s="1"/>
      <c r="J712" s="1"/>
      <c r="K712" s="1"/>
      <c r="L712" s="1"/>
      <c r="M712" s="1"/>
      <c r="N712" s="1"/>
      <c r="O712" s="13"/>
      <c r="P712" s="13"/>
      <c r="Q712" s="13"/>
      <c r="R712" s="13"/>
      <c r="S712" s="13"/>
      <c r="T712" s="13"/>
      <c r="U712" s="13"/>
      <c r="V712" s="13"/>
    </row>
    <row r="713" spans="1:22" ht="15.75" hidden="1" customHeight="1">
      <c r="A713" s="13"/>
      <c r="B713" s="1"/>
      <c r="C713" s="1"/>
      <c r="D713" s="19"/>
      <c r="E713" s="19"/>
      <c r="F713" s="19"/>
      <c r="G713" s="19"/>
      <c r="H713" s="19"/>
      <c r="I713" s="1"/>
      <c r="J713" s="1"/>
      <c r="K713" s="1"/>
      <c r="L713" s="1"/>
      <c r="M713" s="1"/>
      <c r="N713" s="1"/>
      <c r="O713" s="13"/>
      <c r="P713" s="13"/>
      <c r="Q713" s="13"/>
      <c r="R713" s="13"/>
      <c r="S713" s="13"/>
      <c r="T713" s="13"/>
      <c r="U713" s="13"/>
      <c r="V713" s="13"/>
    </row>
    <row r="714" spans="1:22" ht="15.75" hidden="1" customHeight="1">
      <c r="A714" s="13"/>
      <c r="B714" s="1"/>
      <c r="C714" s="1"/>
      <c r="D714" s="19"/>
      <c r="E714" s="19"/>
      <c r="F714" s="19"/>
      <c r="G714" s="19"/>
      <c r="H714" s="19"/>
      <c r="I714" s="1"/>
      <c r="J714" s="1"/>
      <c r="K714" s="1"/>
      <c r="L714" s="1"/>
      <c r="M714" s="1"/>
      <c r="N714" s="1"/>
      <c r="O714" s="13"/>
      <c r="P714" s="13"/>
      <c r="Q714" s="13"/>
      <c r="R714" s="13"/>
      <c r="S714" s="13"/>
      <c r="T714" s="13"/>
      <c r="U714" s="13"/>
      <c r="V714" s="13"/>
    </row>
    <row r="715" spans="1:22" ht="15.75" hidden="1" customHeight="1">
      <c r="A715" s="13"/>
      <c r="B715" s="1"/>
      <c r="C715" s="1"/>
      <c r="D715" s="19"/>
      <c r="E715" s="19"/>
      <c r="F715" s="19"/>
      <c r="G715" s="19"/>
      <c r="H715" s="19"/>
      <c r="I715" s="1"/>
      <c r="J715" s="1"/>
      <c r="K715" s="1"/>
      <c r="L715" s="1"/>
      <c r="M715" s="1"/>
      <c r="N715" s="1"/>
      <c r="O715" s="13"/>
      <c r="P715" s="13"/>
      <c r="Q715" s="13"/>
      <c r="R715" s="13"/>
      <c r="S715" s="13"/>
      <c r="T715" s="13"/>
      <c r="U715" s="13"/>
      <c r="V715" s="13"/>
    </row>
    <row r="716" spans="1:22" ht="15.75" hidden="1" customHeight="1">
      <c r="A716" s="13"/>
      <c r="B716" s="1"/>
      <c r="C716" s="1"/>
      <c r="D716" s="19"/>
      <c r="E716" s="19"/>
      <c r="F716" s="19"/>
      <c r="G716" s="19"/>
      <c r="H716" s="19"/>
      <c r="I716" s="1"/>
      <c r="J716" s="1"/>
      <c r="K716" s="1"/>
      <c r="L716" s="1"/>
      <c r="M716" s="1"/>
      <c r="N716" s="1"/>
      <c r="O716" s="13"/>
      <c r="P716" s="13"/>
      <c r="Q716" s="13"/>
      <c r="R716" s="13"/>
      <c r="S716" s="13"/>
      <c r="T716" s="13"/>
      <c r="U716" s="13"/>
      <c r="V716" s="13"/>
    </row>
    <row r="717" spans="1:22" ht="15.75" hidden="1" customHeight="1">
      <c r="A717" s="13"/>
      <c r="B717" s="1"/>
      <c r="C717" s="1"/>
      <c r="D717" s="19"/>
      <c r="E717" s="19"/>
      <c r="F717" s="19"/>
      <c r="G717" s="19"/>
      <c r="H717" s="19"/>
      <c r="I717" s="1"/>
      <c r="J717" s="1"/>
      <c r="K717" s="1"/>
      <c r="L717" s="1"/>
      <c r="M717" s="1"/>
      <c r="N717" s="1"/>
      <c r="O717" s="13"/>
      <c r="P717" s="13"/>
      <c r="Q717" s="13"/>
      <c r="R717" s="13"/>
      <c r="S717" s="13"/>
      <c r="T717" s="13"/>
      <c r="U717" s="13"/>
      <c r="V717" s="13"/>
    </row>
    <row r="718" spans="1:22" ht="15.75" hidden="1" customHeight="1">
      <c r="A718" s="13"/>
      <c r="B718" s="1"/>
      <c r="C718" s="1"/>
      <c r="D718" s="19"/>
      <c r="E718" s="19"/>
      <c r="F718" s="19"/>
      <c r="G718" s="19"/>
      <c r="H718" s="19"/>
      <c r="I718" s="1"/>
      <c r="J718" s="1"/>
      <c r="K718" s="1"/>
      <c r="L718" s="1"/>
      <c r="M718" s="1"/>
      <c r="N718" s="1"/>
      <c r="O718" s="13"/>
      <c r="P718" s="13"/>
      <c r="Q718" s="13"/>
      <c r="R718" s="13"/>
      <c r="S718" s="13"/>
      <c r="T718" s="13"/>
      <c r="U718" s="13"/>
      <c r="V718" s="13"/>
    </row>
    <row r="719" spans="1:22" ht="15.75" hidden="1" customHeight="1">
      <c r="A719" s="13"/>
      <c r="B719" s="1"/>
      <c r="C719" s="1"/>
      <c r="D719" s="19"/>
      <c r="E719" s="19"/>
      <c r="F719" s="19"/>
      <c r="G719" s="19"/>
      <c r="H719" s="19"/>
      <c r="I719" s="1"/>
      <c r="J719" s="1"/>
      <c r="K719" s="1"/>
      <c r="L719" s="1"/>
      <c r="M719" s="1"/>
      <c r="N719" s="1"/>
      <c r="O719" s="13"/>
      <c r="P719" s="13"/>
      <c r="Q719" s="13"/>
      <c r="R719" s="13"/>
      <c r="S719" s="13"/>
      <c r="T719" s="13"/>
      <c r="U719" s="13"/>
      <c r="V719" s="13"/>
    </row>
    <row r="720" spans="1:22" ht="15.75" hidden="1" customHeight="1">
      <c r="A720" s="13"/>
      <c r="B720" s="1"/>
      <c r="C720" s="1"/>
      <c r="D720" s="19"/>
      <c r="E720" s="19"/>
      <c r="F720" s="19"/>
      <c r="G720" s="19"/>
      <c r="H720" s="19"/>
      <c r="I720" s="1"/>
      <c r="J720" s="1"/>
      <c r="K720" s="1"/>
      <c r="L720" s="1"/>
      <c r="M720" s="1"/>
      <c r="N720" s="1"/>
      <c r="O720" s="13"/>
      <c r="P720" s="13"/>
      <c r="Q720" s="13"/>
      <c r="R720" s="13"/>
      <c r="S720" s="13"/>
      <c r="T720" s="13"/>
      <c r="U720" s="13"/>
      <c r="V720" s="13"/>
    </row>
    <row r="721" spans="1:22" ht="15.75" hidden="1" customHeight="1">
      <c r="A721" s="13"/>
      <c r="B721" s="1"/>
      <c r="C721" s="1"/>
      <c r="D721" s="19"/>
      <c r="E721" s="19"/>
      <c r="F721" s="19"/>
      <c r="G721" s="19"/>
      <c r="H721" s="19"/>
      <c r="I721" s="1"/>
      <c r="J721" s="1"/>
      <c r="K721" s="1"/>
      <c r="L721" s="1"/>
      <c r="M721" s="1"/>
      <c r="N721" s="1"/>
      <c r="O721" s="13"/>
      <c r="P721" s="13"/>
      <c r="Q721" s="13"/>
      <c r="R721" s="13"/>
      <c r="S721" s="13"/>
      <c r="T721" s="13"/>
      <c r="U721" s="13"/>
      <c r="V721" s="13"/>
    </row>
    <row r="722" spans="1:22" ht="15.75" hidden="1" customHeight="1">
      <c r="A722" s="13"/>
      <c r="B722" s="1"/>
      <c r="C722" s="1"/>
      <c r="D722" s="19"/>
      <c r="E722" s="19"/>
      <c r="F722" s="19"/>
      <c r="G722" s="19"/>
      <c r="H722" s="19"/>
      <c r="I722" s="1"/>
      <c r="J722" s="1"/>
      <c r="K722" s="1"/>
      <c r="L722" s="1"/>
      <c r="M722" s="1"/>
      <c r="N722" s="1"/>
      <c r="O722" s="13"/>
      <c r="P722" s="13"/>
      <c r="Q722" s="13"/>
      <c r="R722" s="13"/>
      <c r="S722" s="13"/>
      <c r="T722" s="13"/>
      <c r="U722" s="13"/>
      <c r="V722" s="13"/>
    </row>
    <row r="723" spans="1:22" ht="15.75" hidden="1" customHeight="1">
      <c r="A723" s="13"/>
      <c r="B723" s="1"/>
      <c r="C723" s="1"/>
      <c r="D723" s="19"/>
      <c r="E723" s="19"/>
      <c r="F723" s="19"/>
      <c r="G723" s="19"/>
      <c r="H723" s="19"/>
      <c r="I723" s="1"/>
      <c r="J723" s="1"/>
      <c r="K723" s="1"/>
      <c r="L723" s="1"/>
      <c r="M723" s="1"/>
      <c r="N723" s="1"/>
      <c r="O723" s="13"/>
      <c r="P723" s="13"/>
      <c r="Q723" s="13"/>
      <c r="R723" s="13"/>
      <c r="S723" s="13"/>
      <c r="T723" s="13"/>
      <c r="U723" s="13"/>
      <c r="V723" s="13"/>
    </row>
    <row r="724" spans="1:22" ht="15.75" hidden="1" customHeight="1">
      <c r="A724" s="13"/>
      <c r="B724" s="1"/>
      <c r="C724" s="1"/>
      <c r="D724" s="19"/>
      <c r="E724" s="19"/>
      <c r="F724" s="19"/>
      <c r="G724" s="19"/>
      <c r="H724" s="19"/>
      <c r="I724" s="1"/>
      <c r="J724" s="1"/>
      <c r="K724" s="1"/>
      <c r="L724" s="1"/>
      <c r="M724" s="1"/>
      <c r="N724" s="1"/>
      <c r="O724" s="13"/>
      <c r="P724" s="13"/>
      <c r="Q724" s="13"/>
      <c r="R724" s="13"/>
      <c r="S724" s="13"/>
      <c r="T724" s="13"/>
      <c r="U724" s="13"/>
      <c r="V724" s="13"/>
    </row>
    <row r="725" spans="1:22" ht="15.75" hidden="1" customHeight="1">
      <c r="A725" s="13"/>
      <c r="B725" s="1"/>
      <c r="C725" s="1"/>
      <c r="D725" s="19"/>
      <c r="E725" s="19"/>
      <c r="F725" s="19"/>
      <c r="G725" s="19"/>
      <c r="H725" s="19"/>
      <c r="I725" s="1"/>
      <c r="J725" s="1"/>
      <c r="K725" s="1"/>
      <c r="L725" s="1"/>
      <c r="M725" s="1"/>
      <c r="N725" s="1"/>
      <c r="O725" s="13"/>
      <c r="P725" s="13"/>
      <c r="Q725" s="13"/>
      <c r="R725" s="13"/>
      <c r="S725" s="13"/>
      <c r="T725" s="13"/>
      <c r="U725" s="13"/>
      <c r="V725" s="13"/>
    </row>
    <row r="726" spans="1:22" ht="15.75" hidden="1" customHeight="1">
      <c r="A726" s="13"/>
      <c r="B726" s="1"/>
      <c r="C726" s="1"/>
      <c r="D726" s="19"/>
      <c r="E726" s="19"/>
      <c r="F726" s="19"/>
      <c r="G726" s="19"/>
      <c r="H726" s="19"/>
      <c r="I726" s="1"/>
      <c r="J726" s="1"/>
      <c r="K726" s="1"/>
      <c r="L726" s="1"/>
      <c r="M726" s="1"/>
      <c r="N726" s="1"/>
      <c r="O726" s="13"/>
      <c r="P726" s="13"/>
      <c r="Q726" s="13"/>
      <c r="R726" s="13"/>
      <c r="S726" s="13"/>
      <c r="T726" s="13"/>
      <c r="U726" s="13"/>
      <c r="V726" s="13"/>
    </row>
    <row r="727" spans="1:22" ht="15.75" hidden="1" customHeight="1">
      <c r="A727" s="13"/>
      <c r="B727" s="1"/>
      <c r="C727" s="1"/>
      <c r="D727" s="19"/>
      <c r="E727" s="19"/>
      <c r="F727" s="19"/>
      <c r="G727" s="19"/>
      <c r="H727" s="19"/>
      <c r="I727" s="1"/>
      <c r="J727" s="1"/>
      <c r="K727" s="1"/>
      <c r="L727" s="1"/>
      <c r="M727" s="1"/>
      <c r="N727" s="1"/>
      <c r="O727" s="13"/>
      <c r="P727" s="13"/>
      <c r="Q727" s="13"/>
      <c r="R727" s="13"/>
      <c r="S727" s="13"/>
      <c r="T727" s="13"/>
      <c r="U727" s="13"/>
      <c r="V727" s="13"/>
    </row>
    <row r="728" spans="1:22" ht="15.75" hidden="1" customHeight="1">
      <c r="A728" s="13"/>
      <c r="B728" s="1"/>
      <c r="C728" s="1"/>
      <c r="D728" s="19"/>
      <c r="E728" s="19"/>
      <c r="F728" s="19"/>
      <c r="G728" s="19"/>
      <c r="H728" s="19"/>
      <c r="I728" s="1"/>
      <c r="J728" s="1"/>
      <c r="K728" s="1"/>
      <c r="L728" s="1"/>
      <c r="M728" s="1"/>
      <c r="N728" s="1"/>
      <c r="O728" s="13"/>
      <c r="P728" s="13"/>
      <c r="Q728" s="13"/>
      <c r="R728" s="13"/>
      <c r="S728" s="13"/>
      <c r="T728" s="13"/>
      <c r="U728" s="13"/>
      <c r="V728" s="13"/>
    </row>
    <row r="729" spans="1:22" ht="15.75" hidden="1" customHeight="1">
      <c r="A729" s="13"/>
      <c r="B729" s="1"/>
      <c r="C729" s="1"/>
      <c r="D729" s="19"/>
      <c r="E729" s="19"/>
      <c r="F729" s="19"/>
      <c r="G729" s="19"/>
      <c r="H729" s="19"/>
      <c r="I729" s="1"/>
      <c r="J729" s="1"/>
      <c r="K729" s="1"/>
      <c r="L729" s="1"/>
      <c r="M729" s="1"/>
      <c r="N729" s="1"/>
      <c r="O729" s="13"/>
      <c r="P729" s="13"/>
      <c r="Q729" s="13"/>
      <c r="R729" s="13"/>
      <c r="S729" s="13"/>
      <c r="T729" s="13"/>
      <c r="U729" s="13"/>
      <c r="V729" s="13"/>
    </row>
    <row r="730" spans="1:22" ht="15.75" hidden="1" customHeight="1">
      <c r="A730" s="13"/>
      <c r="B730" s="1"/>
      <c r="C730" s="1"/>
      <c r="D730" s="19"/>
      <c r="E730" s="19"/>
      <c r="F730" s="19"/>
      <c r="G730" s="19"/>
      <c r="H730" s="19"/>
      <c r="I730" s="1"/>
      <c r="J730" s="1"/>
      <c r="K730" s="1"/>
      <c r="L730" s="1"/>
      <c r="M730" s="1"/>
      <c r="N730" s="1"/>
      <c r="O730" s="13"/>
      <c r="P730" s="13"/>
      <c r="Q730" s="13"/>
      <c r="R730" s="13"/>
      <c r="S730" s="13"/>
      <c r="T730" s="13"/>
      <c r="U730" s="13"/>
      <c r="V730" s="13"/>
    </row>
    <row r="731" spans="1:22" ht="15.75" hidden="1" customHeight="1">
      <c r="A731" s="13"/>
      <c r="B731" s="1"/>
      <c r="C731" s="1"/>
      <c r="D731" s="19"/>
      <c r="E731" s="19"/>
      <c r="F731" s="19"/>
      <c r="G731" s="19"/>
      <c r="H731" s="19"/>
      <c r="I731" s="1"/>
      <c r="J731" s="1"/>
      <c r="K731" s="1"/>
      <c r="L731" s="1"/>
      <c r="M731" s="1"/>
      <c r="N731" s="1"/>
      <c r="O731" s="13"/>
      <c r="P731" s="13"/>
      <c r="Q731" s="13"/>
      <c r="R731" s="13"/>
      <c r="S731" s="13"/>
      <c r="T731" s="13"/>
      <c r="U731" s="13"/>
      <c r="V731" s="13"/>
    </row>
    <row r="732" spans="1:22" ht="15.75" hidden="1" customHeight="1">
      <c r="A732" s="13"/>
      <c r="B732" s="1"/>
      <c r="C732" s="1"/>
      <c r="D732" s="19"/>
      <c r="E732" s="19"/>
      <c r="F732" s="19"/>
      <c r="G732" s="19"/>
      <c r="H732" s="19"/>
      <c r="I732" s="1"/>
      <c r="J732" s="1"/>
      <c r="K732" s="1"/>
      <c r="L732" s="1"/>
      <c r="M732" s="1"/>
      <c r="N732" s="1"/>
      <c r="O732" s="13"/>
      <c r="P732" s="13"/>
      <c r="Q732" s="13"/>
      <c r="R732" s="13"/>
      <c r="S732" s="13"/>
      <c r="T732" s="13"/>
      <c r="U732" s="13"/>
      <c r="V732" s="13"/>
    </row>
    <row r="733" spans="1:22" ht="15.75" hidden="1" customHeight="1">
      <c r="A733" s="13"/>
      <c r="B733" s="1"/>
      <c r="C733" s="1"/>
      <c r="D733" s="19"/>
      <c r="E733" s="19"/>
      <c r="F733" s="19"/>
      <c r="G733" s="19"/>
      <c r="H733" s="19"/>
      <c r="I733" s="1"/>
      <c r="J733" s="1"/>
      <c r="K733" s="1"/>
      <c r="L733" s="1"/>
      <c r="M733" s="1"/>
      <c r="N733" s="1"/>
      <c r="O733" s="13"/>
      <c r="P733" s="13"/>
      <c r="Q733" s="13"/>
      <c r="R733" s="13"/>
      <c r="S733" s="13"/>
      <c r="T733" s="13"/>
      <c r="U733" s="13"/>
      <c r="V733" s="13"/>
    </row>
    <row r="734" spans="1:22" ht="15.75" hidden="1" customHeight="1">
      <c r="A734" s="13"/>
      <c r="B734" s="1"/>
      <c r="C734" s="1"/>
      <c r="D734" s="19"/>
      <c r="E734" s="19"/>
      <c r="F734" s="19"/>
      <c r="G734" s="19"/>
      <c r="H734" s="19"/>
      <c r="I734" s="1"/>
      <c r="J734" s="1"/>
      <c r="K734" s="1"/>
      <c r="L734" s="1"/>
      <c r="M734" s="1"/>
      <c r="N734" s="1"/>
      <c r="O734" s="13"/>
      <c r="P734" s="13"/>
      <c r="Q734" s="13"/>
      <c r="R734" s="13"/>
      <c r="S734" s="13"/>
      <c r="T734" s="13"/>
      <c r="U734" s="13"/>
      <c r="V734" s="13"/>
    </row>
    <row r="735" spans="1:22" ht="15.75" hidden="1" customHeight="1">
      <c r="A735" s="13"/>
      <c r="B735" s="1"/>
      <c r="C735" s="1"/>
      <c r="D735" s="19"/>
      <c r="E735" s="19"/>
      <c r="F735" s="19"/>
      <c r="G735" s="19"/>
      <c r="H735" s="19"/>
      <c r="I735" s="1"/>
      <c r="J735" s="1"/>
      <c r="K735" s="1"/>
      <c r="L735" s="1"/>
      <c r="M735" s="1"/>
      <c r="N735" s="1"/>
      <c r="O735" s="13"/>
      <c r="P735" s="13"/>
      <c r="Q735" s="13"/>
      <c r="R735" s="13"/>
      <c r="S735" s="13"/>
      <c r="T735" s="13"/>
      <c r="U735" s="13"/>
      <c r="V735" s="13"/>
    </row>
    <row r="736" spans="1:22" ht="15.75" hidden="1" customHeight="1">
      <c r="A736" s="13"/>
      <c r="B736" s="1"/>
      <c r="C736" s="1"/>
      <c r="D736" s="19"/>
      <c r="E736" s="19"/>
      <c r="F736" s="19"/>
      <c r="G736" s="19"/>
      <c r="H736" s="19"/>
      <c r="I736" s="1"/>
      <c r="J736" s="1"/>
      <c r="K736" s="1"/>
      <c r="L736" s="1"/>
      <c r="M736" s="1"/>
      <c r="N736" s="1"/>
      <c r="O736" s="13"/>
      <c r="P736" s="13"/>
      <c r="Q736" s="13"/>
      <c r="R736" s="13"/>
      <c r="S736" s="13"/>
      <c r="T736" s="13"/>
      <c r="U736" s="13"/>
      <c r="V736" s="13"/>
    </row>
    <row r="737" spans="1:22" ht="15.75" hidden="1" customHeight="1">
      <c r="A737" s="13"/>
      <c r="B737" s="1"/>
      <c r="C737" s="1"/>
      <c r="D737" s="19"/>
      <c r="E737" s="19"/>
      <c r="F737" s="19"/>
      <c r="G737" s="19"/>
      <c r="H737" s="19"/>
      <c r="I737" s="1"/>
      <c r="J737" s="1"/>
      <c r="K737" s="1"/>
      <c r="L737" s="1"/>
      <c r="M737" s="1"/>
      <c r="N737" s="1"/>
      <c r="O737" s="13"/>
      <c r="P737" s="13"/>
      <c r="Q737" s="13"/>
      <c r="R737" s="13"/>
      <c r="S737" s="13"/>
      <c r="T737" s="13"/>
      <c r="U737" s="13"/>
      <c r="V737" s="13"/>
    </row>
    <row r="738" spans="1:22" ht="15.75" hidden="1" customHeight="1">
      <c r="A738" s="13"/>
      <c r="B738" s="1"/>
      <c r="C738" s="1"/>
      <c r="D738" s="19"/>
      <c r="E738" s="19"/>
      <c r="F738" s="19"/>
      <c r="G738" s="19"/>
      <c r="H738" s="19"/>
      <c r="I738" s="1"/>
      <c r="J738" s="1"/>
      <c r="K738" s="1"/>
      <c r="L738" s="1"/>
      <c r="M738" s="1"/>
      <c r="N738" s="1"/>
      <c r="O738" s="13"/>
      <c r="P738" s="13"/>
      <c r="Q738" s="13"/>
      <c r="R738" s="13"/>
      <c r="S738" s="13"/>
      <c r="T738" s="13"/>
      <c r="U738" s="13"/>
      <c r="V738" s="13"/>
    </row>
    <row r="739" spans="1:22" ht="15.75" hidden="1" customHeight="1">
      <c r="A739" s="13"/>
      <c r="B739" s="1"/>
      <c r="C739" s="1"/>
      <c r="D739" s="19"/>
      <c r="E739" s="19"/>
      <c r="F739" s="19"/>
      <c r="G739" s="19"/>
      <c r="H739" s="19"/>
      <c r="I739" s="1"/>
      <c r="J739" s="1"/>
      <c r="K739" s="1"/>
      <c r="L739" s="1"/>
      <c r="M739" s="1"/>
      <c r="N739" s="1"/>
      <c r="O739" s="13"/>
      <c r="P739" s="13"/>
      <c r="Q739" s="13"/>
      <c r="R739" s="13"/>
      <c r="S739" s="13"/>
      <c r="T739" s="13"/>
      <c r="U739" s="13"/>
      <c r="V739" s="13"/>
    </row>
    <row r="740" spans="1:22" ht="15.75" hidden="1" customHeight="1">
      <c r="A740" s="13"/>
      <c r="B740" s="1"/>
      <c r="C740" s="1"/>
      <c r="D740" s="19"/>
      <c r="E740" s="19"/>
      <c r="F740" s="19"/>
      <c r="G740" s="19"/>
      <c r="H740" s="19"/>
      <c r="I740" s="1"/>
      <c r="J740" s="1"/>
      <c r="K740" s="1"/>
      <c r="L740" s="1"/>
      <c r="M740" s="1"/>
      <c r="N740" s="1"/>
      <c r="O740" s="13"/>
      <c r="P740" s="13"/>
      <c r="Q740" s="13"/>
      <c r="R740" s="13"/>
      <c r="S740" s="13"/>
      <c r="T740" s="13"/>
      <c r="U740" s="13"/>
      <c r="V740" s="13"/>
    </row>
    <row r="741" spans="1:22" ht="15.75" hidden="1" customHeight="1">
      <c r="A741" s="13"/>
      <c r="B741" s="1"/>
      <c r="C741" s="1"/>
      <c r="D741" s="19"/>
      <c r="E741" s="19"/>
      <c r="F741" s="19"/>
      <c r="G741" s="19"/>
      <c r="H741" s="19"/>
      <c r="I741" s="1"/>
      <c r="J741" s="1"/>
      <c r="K741" s="1"/>
      <c r="L741" s="1"/>
      <c r="M741" s="1"/>
      <c r="N741" s="1"/>
      <c r="O741" s="13"/>
      <c r="P741" s="13"/>
      <c r="Q741" s="13"/>
      <c r="R741" s="13"/>
      <c r="S741" s="13"/>
      <c r="T741" s="13"/>
      <c r="U741" s="13"/>
      <c r="V741" s="13"/>
    </row>
    <row r="742" spans="1:22" ht="15.75" hidden="1" customHeight="1">
      <c r="A742" s="13"/>
      <c r="B742" s="1"/>
      <c r="C742" s="1"/>
      <c r="D742" s="19"/>
      <c r="E742" s="19"/>
      <c r="F742" s="19"/>
      <c r="G742" s="19"/>
      <c r="H742" s="19"/>
      <c r="I742" s="1"/>
      <c r="J742" s="1"/>
      <c r="K742" s="1"/>
      <c r="L742" s="1"/>
      <c r="M742" s="1"/>
      <c r="N742" s="1"/>
      <c r="O742" s="13"/>
      <c r="P742" s="13"/>
      <c r="Q742" s="13"/>
      <c r="R742" s="13"/>
      <c r="S742" s="13"/>
      <c r="T742" s="13"/>
      <c r="U742" s="13"/>
      <c r="V742" s="13"/>
    </row>
    <row r="743" spans="1:22" ht="15.75" hidden="1" customHeight="1">
      <c r="A743" s="13"/>
      <c r="B743" s="1"/>
      <c r="C743" s="1"/>
      <c r="D743" s="19"/>
      <c r="E743" s="19"/>
      <c r="F743" s="19"/>
      <c r="G743" s="19"/>
      <c r="H743" s="19"/>
      <c r="I743" s="1"/>
      <c r="J743" s="1"/>
      <c r="K743" s="1"/>
      <c r="L743" s="1"/>
      <c r="M743" s="1"/>
      <c r="N743" s="1"/>
      <c r="O743" s="13"/>
      <c r="P743" s="13"/>
      <c r="Q743" s="13"/>
      <c r="R743" s="13"/>
      <c r="S743" s="13"/>
      <c r="T743" s="13"/>
      <c r="U743" s="13"/>
      <c r="V743" s="13"/>
    </row>
    <row r="744" spans="1:22" ht="15.75" hidden="1" customHeight="1">
      <c r="A744" s="13"/>
      <c r="B744" s="1"/>
      <c r="C744" s="1"/>
      <c r="D744" s="19"/>
      <c r="E744" s="19"/>
      <c r="F744" s="19"/>
      <c r="G744" s="19"/>
      <c r="H744" s="19"/>
      <c r="I744" s="1"/>
      <c r="J744" s="1"/>
      <c r="K744" s="1"/>
      <c r="L744" s="1"/>
      <c r="M744" s="1"/>
      <c r="N744" s="1"/>
      <c r="O744" s="13"/>
      <c r="P744" s="13"/>
      <c r="Q744" s="13"/>
      <c r="R744" s="13"/>
      <c r="S744" s="13"/>
      <c r="T744" s="13"/>
      <c r="U744" s="13"/>
      <c r="V744" s="13"/>
    </row>
    <row r="745" spans="1:22" ht="15.75" hidden="1" customHeight="1">
      <c r="A745" s="13"/>
      <c r="B745" s="1"/>
      <c r="C745" s="1"/>
      <c r="D745" s="19"/>
      <c r="E745" s="19"/>
      <c r="F745" s="19"/>
      <c r="G745" s="19"/>
      <c r="H745" s="19"/>
      <c r="I745" s="1"/>
      <c r="J745" s="1"/>
      <c r="K745" s="1"/>
      <c r="L745" s="1"/>
      <c r="M745" s="1"/>
      <c r="N745" s="1"/>
      <c r="O745" s="13"/>
      <c r="P745" s="13"/>
      <c r="Q745" s="13"/>
      <c r="R745" s="13"/>
      <c r="S745" s="13"/>
      <c r="T745" s="13"/>
      <c r="U745" s="13"/>
      <c r="V745" s="13"/>
    </row>
    <row r="746" spans="1:22" ht="15.75" hidden="1" customHeight="1">
      <c r="A746" s="13"/>
      <c r="B746" s="1"/>
      <c r="C746" s="1"/>
      <c r="D746" s="19"/>
      <c r="E746" s="19"/>
      <c r="F746" s="19"/>
      <c r="G746" s="19"/>
      <c r="H746" s="19"/>
      <c r="I746" s="1"/>
      <c r="J746" s="1"/>
      <c r="K746" s="1"/>
      <c r="L746" s="1"/>
      <c r="M746" s="1"/>
      <c r="N746" s="1"/>
      <c r="O746" s="13"/>
      <c r="P746" s="13"/>
      <c r="Q746" s="13"/>
      <c r="R746" s="13"/>
      <c r="S746" s="13"/>
      <c r="T746" s="13"/>
      <c r="U746" s="13"/>
      <c r="V746" s="13"/>
    </row>
    <row r="747" spans="1:22" ht="15.75" hidden="1" customHeight="1">
      <c r="A747" s="13"/>
      <c r="B747" s="1"/>
      <c r="C747" s="1"/>
      <c r="D747" s="19"/>
      <c r="E747" s="19"/>
      <c r="F747" s="19"/>
      <c r="G747" s="19"/>
      <c r="H747" s="19"/>
      <c r="I747" s="1"/>
      <c r="J747" s="1"/>
      <c r="K747" s="1"/>
      <c r="L747" s="1"/>
      <c r="M747" s="1"/>
      <c r="N747" s="1"/>
      <c r="O747" s="13"/>
      <c r="P747" s="13"/>
      <c r="Q747" s="13"/>
      <c r="R747" s="13"/>
      <c r="S747" s="13"/>
      <c r="T747" s="13"/>
      <c r="U747" s="13"/>
      <c r="V747" s="13"/>
    </row>
    <row r="748" spans="1:22" ht="15.75" hidden="1" customHeight="1">
      <c r="A748" s="13"/>
      <c r="B748" s="1"/>
      <c r="C748" s="1"/>
      <c r="D748" s="19"/>
      <c r="E748" s="19"/>
      <c r="F748" s="19"/>
      <c r="G748" s="19"/>
      <c r="H748" s="19"/>
      <c r="I748" s="1"/>
      <c r="J748" s="1"/>
      <c r="K748" s="1"/>
      <c r="L748" s="1"/>
      <c r="M748" s="1"/>
      <c r="N748" s="1"/>
      <c r="O748" s="13"/>
      <c r="P748" s="13"/>
      <c r="Q748" s="13"/>
      <c r="R748" s="13"/>
      <c r="S748" s="13"/>
      <c r="T748" s="13"/>
      <c r="U748" s="13"/>
      <c r="V748" s="13"/>
    </row>
    <row r="749" spans="1:22" ht="15.75" hidden="1" customHeight="1">
      <c r="A749" s="13"/>
      <c r="B749" s="1"/>
      <c r="C749" s="1"/>
      <c r="D749" s="19"/>
      <c r="E749" s="19"/>
      <c r="F749" s="19"/>
      <c r="G749" s="19"/>
      <c r="H749" s="19"/>
      <c r="I749" s="1"/>
      <c r="J749" s="1"/>
      <c r="K749" s="1"/>
      <c r="L749" s="1"/>
      <c r="M749" s="1"/>
      <c r="N749" s="1"/>
      <c r="O749" s="13"/>
      <c r="P749" s="13"/>
      <c r="Q749" s="13"/>
      <c r="R749" s="13"/>
      <c r="S749" s="13"/>
      <c r="T749" s="13"/>
      <c r="U749" s="13"/>
      <c r="V749" s="13"/>
    </row>
    <row r="750" spans="1:22" ht="15.75" hidden="1" customHeight="1">
      <c r="A750" s="13"/>
      <c r="B750" s="1"/>
      <c r="C750" s="1"/>
      <c r="D750" s="19"/>
      <c r="E750" s="19"/>
      <c r="F750" s="19"/>
      <c r="G750" s="19"/>
      <c r="H750" s="19"/>
      <c r="I750" s="1"/>
      <c r="J750" s="1"/>
      <c r="K750" s="1"/>
      <c r="L750" s="1"/>
      <c r="M750" s="1"/>
      <c r="N750" s="1"/>
      <c r="O750" s="13"/>
      <c r="P750" s="13"/>
      <c r="Q750" s="13"/>
      <c r="R750" s="13"/>
      <c r="S750" s="13"/>
      <c r="T750" s="13"/>
      <c r="U750" s="13"/>
      <c r="V750" s="13"/>
    </row>
    <row r="751" spans="1:22" ht="15.75" hidden="1" customHeight="1">
      <c r="A751" s="13"/>
      <c r="B751" s="1"/>
      <c r="C751" s="1"/>
      <c r="D751" s="19"/>
      <c r="E751" s="19"/>
      <c r="F751" s="19"/>
      <c r="G751" s="19"/>
      <c r="H751" s="19"/>
      <c r="I751" s="1"/>
      <c r="J751" s="1"/>
      <c r="K751" s="1"/>
      <c r="L751" s="1"/>
      <c r="M751" s="1"/>
      <c r="N751" s="1"/>
      <c r="O751" s="13"/>
      <c r="P751" s="13"/>
      <c r="Q751" s="13"/>
      <c r="R751" s="13"/>
      <c r="S751" s="13"/>
      <c r="T751" s="13"/>
      <c r="U751" s="13"/>
      <c r="V751" s="13"/>
    </row>
    <row r="752" spans="1:22" ht="15.75" hidden="1" customHeight="1">
      <c r="A752" s="13"/>
      <c r="B752" s="1"/>
      <c r="C752" s="1"/>
      <c r="D752" s="19"/>
      <c r="E752" s="19"/>
      <c r="F752" s="19"/>
      <c r="G752" s="19"/>
      <c r="H752" s="19"/>
      <c r="I752" s="1"/>
      <c r="J752" s="1"/>
      <c r="K752" s="1"/>
      <c r="L752" s="1"/>
      <c r="M752" s="1"/>
      <c r="N752" s="1"/>
      <c r="O752" s="13"/>
      <c r="P752" s="13"/>
      <c r="Q752" s="13"/>
      <c r="R752" s="13"/>
      <c r="S752" s="13"/>
      <c r="T752" s="13"/>
      <c r="U752" s="13"/>
      <c r="V752" s="13"/>
    </row>
    <row r="753" spans="1:22" ht="15.75" hidden="1" customHeight="1">
      <c r="A753" s="13"/>
      <c r="B753" s="1"/>
      <c r="C753" s="1"/>
      <c r="D753" s="19"/>
      <c r="E753" s="19"/>
      <c r="F753" s="19"/>
      <c r="G753" s="19"/>
      <c r="H753" s="19"/>
      <c r="I753" s="1"/>
      <c r="J753" s="1"/>
      <c r="K753" s="1"/>
      <c r="L753" s="1"/>
      <c r="M753" s="1"/>
      <c r="N753" s="1"/>
      <c r="O753" s="13"/>
      <c r="P753" s="13"/>
      <c r="Q753" s="13"/>
      <c r="R753" s="13"/>
      <c r="S753" s="13"/>
      <c r="T753" s="13"/>
      <c r="U753" s="13"/>
      <c r="V753" s="13"/>
    </row>
    <row r="754" spans="1:22" ht="15.75" hidden="1" customHeight="1">
      <c r="A754" s="13"/>
      <c r="B754" s="1"/>
      <c r="C754" s="1"/>
      <c r="D754" s="19"/>
      <c r="E754" s="19"/>
      <c r="F754" s="19"/>
      <c r="G754" s="19"/>
      <c r="H754" s="19"/>
      <c r="I754" s="1"/>
      <c r="J754" s="1"/>
      <c r="K754" s="1"/>
      <c r="L754" s="1"/>
      <c r="M754" s="1"/>
      <c r="N754" s="1"/>
      <c r="O754" s="13"/>
      <c r="P754" s="13"/>
      <c r="Q754" s="13"/>
      <c r="R754" s="13"/>
      <c r="S754" s="13"/>
      <c r="T754" s="13"/>
      <c r="U754" s="13"/>
      <c r="V754" s="13"/>
    </row>
    <row r="755" spans="1:22" ht="15.75" hidden="1" customHeight="1">
      <c r="A755" s="13"/>
      <c r="B755" s="1"/>
      <c r="C755" s="1"/>
      <c r="D755" s="19"/>
      <c r="E755" s="19"/>
      <c r="F755" s="19"/>
      <c r="G755" s="19"/>
      <c r="H755" s="19"/>
      <c r="I755" s="1"/>
      <c r="J755" s="1"/>
      <c r="K755" s="1"/>
      <c r="L755" s="1"/>
      <c r="M755" s="1"/>
      <c r="N755" s="1"/>
      <c r="O755" s="13"/>
      <c r="P755" s="13"/>
      <c r="Q755" s="13"/>
      <c r="R755" s="13"/>
      <c r="S755" s="13"/>
      <c r="T755" s="13"/>
      <c r="U755" s="13"/>
      <c r="V755" s="13"/>
    </row>
    <row r="756" spans="1:22" ht="15.75" hidden="1" customHeight="1">
      <c r="A756" s="13"/>
      <c r="B756" s="1"/>
      <c r="C756" s="1"/>
      <c r="D756" s="19"/>
      <c r="E756" s="19"/>
      <c r="F756" s="19"/>
      <c r="G756" s="19"/>
      <c r="H756" s="19"/>
      <c r="I756" s="1"/>
      <c r="J756" s="1"/>
      <c r="K756" s="1"/>
      <c r="L756" s="1"/>
      <c r="M756" s="1"/>
      <c r="N756" s="1"/>
      <c r="O756" s="13"/>
      <c r="P756" s="13"/>
      <c r="Q756" s="13"/>
      <c r="R756" s="13"/>
      <c r="S756" s="13"/>
      <c r="T756" s="13"/>
      <c r="U756" s="13"/>
      <c r="V756" s="13"/>
    </row>
    <row r="757" spans="1:22" ht="15.75" hidden="1" customHeight="1">
      <c r="A757" s="13"/>
      <c r="B757" s="1"/>
      <c r="C757" s="1"/>
      <c r="D757" s="19"/>
      <c r="E757" s="19"/>
      <c r="F757" s="19"/>
      <c r="G757" s="19"/>
      <c r="H757" s="19"/>
      <c r="I757" s="1"/>
      <c r="J757" s="1"/>
      <c r="K757" s="1"/>
      <c r="L757" s="1"/>
      <c r="M757" s="1"/>
      <c r="N757" s="1"/>
      <c r="O757" s="13"/>
      <c r="P757" s="13"/>
      <c r="Q757" s="13"/>
      <c r="R757" s="13"/>
      <c r="S757" s="13"/>
      <c r="T757" s="13"/>
      <c r="U757" s="13"/>
      <c r="V757" s="13"/>
    </row>
    <row r="758" spans="1:22" ht="15.75" hidden="1" customHeight="1">
      <c r="A758" s="13"/>
      <c r="B758" s="1"/>
      <c r="C758" s="1"/>
      <c r="D758" s="19"/>
      <c r="E758" s="19"/>
      <c r="F758" s="19"/>
      <c r="G758" s="19"/>
      <c r="H758" s="19"/>
      <c r="I758" s="1"/>
      <c r="J758" s="1"/>
      <c r="K758" s="1"/>
      <c r="L758" s="1"/>
      <c r="M758" s="1"/>
      <c r="N758" s="1"/>
      <c r="O758" s="13"/>
      <c r="P758" s="13"/>
      <c r="Q758" s="13"/>
      <c r="R758" s="13"/>
      <c r="S758" s="13"/>
      <c r="T758" s="13"/>
      <c r="U758" s="13"/>
      <c r="V758" s="13"/>
    </row>
    <row r="759" spans="1:22" ht="15.75" hidden="1" customHeight="1">
      <c r="A759" s="13"/>
      <c r="B759" s="1"/>
      <c r="C759" s="1"/>
      <c r="D759" s="19"/>
      <c r="E759" s="19"/>
      <c r="F759" s="19"/>
      <c r="G759" s="19"/>
      <c r="H759" s="19"/>
      <c r="I759" s="1"/>
      <c r="J759" s="1"/>
      <c r="K759" s="1"/>
      <c r="L759" s="1"/>
      <c r="M759" s="1"/>
      <c r="N759" s="1"/>
      <c r="O759" s="13"/>
      <c r="P759" s="13"/>
      <c r="Q759" s="13"/>
      <c r="R759" s="13"/>
      <c r="S759" s="13"/>
      <c r="T759" s="13"/>
      <c r="U759" s="13"/>
      <c r="V759" s="13"/>
    </row>
    <row r="760" spans="1:22" ht="15.75" hidden="1" customHeight="1">
      <c r="A760" s="13"/>
      <c r="B760" s="1"/>
      <c r="C760" s="1"/>
      <c r="D760" s="19"/>
      <c r="E760" s="19"/>
      <c r="F760" s="19"/>
      <c r="G760" s="19"/>
      <c r="H760" s="19"/>
      <c r="I760" s="1"/>
      <c r="J760" s="1"/>
      <c r="K760" s="1"/>
      <c r="L760" s="1"/>
      <c r="M760" s="1"/>
      <c r="N760" s="1"/>
      <c r="O760" s="13"/>
      <c r="P760" s="13"/>
      <c r="Q760" s="13"/>
      <c r="R760" s="13"/>
      <c r="S760" s="13"/>
      <c r="T760" s="13"/>
      <c r="U760" s="13"/>
      <c r="V760" s="13"/>
    </row>
    <row r="761" spans="1:22" ht="15.75" hidden="1" customHeight="1">
      <c r="A761" s="13"/>
      <c r="B761" s="1"/>
      <c r="C761" s="1"/>
      <c r="D761" s="19"/>
      <c r="E761" s="19"/>
      <c r="F761" s="19"/>
      <c r="G761" s="19"/>
      <c r="H761" s="19"/>
      <c r="I761" s="1"/>
      <c r="J761" s="1"/>
      <c r="K761" s="1"/>
      <c r="L761" s="1"/>
      <c r="M761" s="1"/>
      <c r="N761" s="1"/>
      <c r="O761" s="13"/>
      <c r="P761" s="13"/>
      <c r="Q761" s="13"/>
      <c r="R761" s="13"/>
      <c r="S761" s="13"/>
      <c r="T761" s="13"/>
      <c r="U761" s="13"/>
      <c r="V761" s="13"/>
    </row>
    <row r="762" spans="1:22" ht="15.75" hidden="1" customHeight="1">
      <c r="A762" s="13"/>
      <c r="B762" s="1"/>
      <c r="C762" s="1"/>
      <c r="D762" s="19"/>
      <c r="E762" s="19"/>
      <c r="F762" s="19"/>
      <c r="G762" s="19"/>
      <c r="H762" s="19"/>
      <c r="I762" s="1"/>
      <c r="J762" s="1"/>
      <c r="K762" s="1"/>
      <c r="L762" s="1"/>
      <c r="M762" s="1"/>
      <c r="N762" s="1"/>
      <c r="O762" s="13"/>
      <c r="P762" s="13"/>
      <c r="Q762" s="13"/>
      <c r="R762" s="13"/>
      <c r="S762" s="13"/>
      <c r="T762" s="13"/>
      <c r="U762" s="13"/>
      <c r="V762" s="13"/>
    </row>
    <row r="763" spans="1:22" ht="15.75" hidden="1" customHeight="1">
      <c r="A763" s="13"/>
      <c r="B763" s="1"/>
      <c r="C763" s="1"/>
      <c r="D763" s="19"/>
      <c r="E763" s="19"/>
      <c r="F763" s="19"/>
      <c r="G763" s="19"/>
      <c r="H763" s="19"/>
      <c r="I763" s="1"/>
      <c r="J763" s="1"/>
      <c r="K763" s="1"/>
      <c r="L763" s="1"/>
      <c r="M763" s="1"/>
      <c r="N763" s="1"/>
      <c r="O763" s="13"/>
      <c r="P763" s="13"/>
      <c r="Q763" s="13"/>
      <c r="R763" s="13"/>
      <c r="S763" s="13"/>
      <c r="T763" s="13"/>
      <c r="U763" s="13"/>
      <c r="V763" s="13"/>
    </row>
    <row r="764" spans="1:22" ht="15.75" hidden="1" customHeight="1">
      <c r="A764" s="13"/>
      <c r="B764" s="1"/>
      <c r="C764" s="1"/>
      <c r="D764" s="19"/>
      <c r="E764" s="19"/>
      <c r="F764" s="19"/>
      <c r="G764" s="19"/>
      <c r="H764" s="19"/>
      <c r="I764" s="1"/>
      <c r="J764" s="1"/>
      <c r="K764" s="1"/>
      <c r="L764" s="1"/>
      <c r="M764" s="1"/>
      <c r="N764" s="1"/>
      <c r="O764" s="13"/>
      <c r="P764" s="13"/>
      <c r="Q764" s="13"/>
      <c r="R764" s="13"/>
      <c r="S764" s="13"/>
      <c r="T764" s="13"/>
      <c r="U764" s="13"/>
      <c r="V764" s="13"/>
    </row>
    <row r="765" spans="1:22" ht="15.75" hidden="1" customHeight="1">
      <c r="A765" s="13"/>
      <c r="B765" s="1"/>
      <c r="C765" s="1"/>
      <c r="D765" s="19"/>
      <c r="E765" s="19"/>
      <c r="F765" s="19"/>
      <c r="G765" s="19"/>
      <c r="H765" s="19"/>
      <c r="I765" s="1"/>
      <c r="J765" s="1"/>
      <c r="K765" s="1"/>
      <c r="L765" s="1"/>
      <c r="M765" s="1"/>
      <c r="N765" s="1"/>
      <c r="O765" s="13"/>
      <c r="P765" s="13"/>
      <c r="Q765" s="13"/>
      <c r="R765" s="13"/>
      <c r="S765" s="13"/>
      <c r="T765" s="13"/>
      <c r="U765" s="13"/>
      <c r="V765" s="13"/>
    </row>
    <row r="766" spans="1:22" ht="15.75" hidden="1" customHeight="1">
      <c r="A766" s="13"/>
      <c r="B766" s="1"/>
      <c r="C766" s="1"/>
      <c r="D766" s="19"/>
      <c r="E766" s="19"/>
      <c r="F766" s="19"/>
      <c r="G766" s="19"/>
      <c r="H766" s="19"/>
      <c r="I766" s="1"/>
      <c r="J766" s="1"/>
      <c r="K766" s="1"/>
      <c r="L766" s="1"/>
      <c r="M766" s="1"/>
      <c r="N766" s="1"/>
      <c r="O766" s="13"/>
      <c r="P766" s="13"/>
      <c r="Q766" s="13"/>
      <c r="R766" s="13"/>
      <c r="S766" s="13"/>
      <c r="T766" s="13"/>
      <c r="U766" s="13"/>
      <c r="V766" s="13"/>
    </row>
    <row r="767" spans="1:22" ht="15.75" hidden="1" customHeight="1">
      <c r="A767" s="13"/>
      <c r="B767" s="1"/>
      <c r="C767" s="1"/>
      <c r="D767" s="19"/>
      <c r="E767" s="19"/>
      <c r="F767" s="19"/>
      <c r="G767" s="19"/>
      <c r="H767" s="19"/>
      <c r="I767" s="1"/>
      <c r="J767" s="1"/>
      <c r="K767" s="1"/>
      <c r="L767" s="1"/>
      <c r="M767" s="1"/>
      <c r="N767" s="1"/>
      <c r="O767" s="13"/>
      <c r="P767" s="13"/>
      <c r="Q767" s="13"/>
      <c r="R767" s="13"/>
      <c r="S767" s="13"/>
      <c r="T767" s="13"/>
      <c r="U767" s="13"/>
      <c r="V767" s="13"/>
    </row>
    <row r="768" spans="1:22" ht="15.75" hidden="1" customHeight="1">
      <c r="A768" s="13"/>
      <c r="B768" s="1"/>
      <c r="C768" s="1"/>
      <c r="D768" s="19"/>
      <c r="E768" s="19"/>
      <c r="F768" s="19"/>
      <c r="G768" s="19"/>
      <c r="H768" s="19"/>
      <c r="I768" s="1"/>
      <c r="J768" s="1"/>
      <c r="K768" s="1"/>
      <c r="L768" s="1"/>
      <c r="M768" s="1"/>
      <c r="N768" s="1"/>
      <c r="O768" s="13"/>
      <c r="P768" s="13"/>
      <c r="Q768" s="13"/>
      <c r="R768" s="13"/>
      <c r="S768" s="13"/>
      <c r="T768" s="13"/>
      <c r="U768" s="13"/>
      <c r="V768" s="13"/>
    </row>
    <row r="769" spans="1:22" ht="15.75" hidden="1" customHeight="1">
      <c r="A769" s="13"/>
      <c r="B769" s="1"/>
      <c r="C769" s="1"/>
      <c r="D769" s="19"/>
      <c r="E769" s="19"/>
      <c r="F769" s="19"/>
      <c r="G769" s="19"/>
      <c r="H769" s="19"/>
      <c r="I769" s="1"/>
      <c r="J769" s="1"/>
      <c r="K769" s="1"/>
      <c r="L769" s="1"/>
      <c r="M769" s="1"/>
      <c r="N769" s="1"/>
      <c r="O769" s="13"/>
      <c r="P769" s="13"/>
      <c r="Q769" s="13"/>
      <c r="R769" s="13"/>
      <c r="S769" s="13"/>
      <c r="T769" s="13"/>
      <c r="U769" s="13"/>
      <c r="V769" s="13"/>
    </row>
    <row r="770" spans="1:22" ht="15.75" hidden="1" customHeight="1">
      <c r="A770" s="13"/>
      <c r="B770" s="1"/>
      <c r="C770" s="1"/>
      <c r="D770" s="19"/>
      <c r="E770" s="19"/>
      <c r="F770" s="19"/>
      <c r="G770" s="19"/>
      <c r="H770" s="19"/>
      <c r="I770" s="1"/>
      <c r="J770" s="1"/>
      <c r="K770" s="1"/>
      <c r="L770" s="1"/>
      <c r="M770" s="1"/>
      <c r="N770" s="1"/>
      <c r="O770" s="13"/>
      <c r="P770" s="13"/>
      <c r="Q770" s="13"/>
      <c r="R770" s="13"/>
      <c r="S770" s="13"/>
      <c r="T770" s="13"/>
      <c r="U770" s="13"/>
      <c r="V770" s="13"/>
    </row>
    <row r="771" spans="1:22" ht="15.75" hidden="1" customHeight="1">
      <c r="A771" s="13"/>
      <c r="B771" s="1"/>
      <c r="C771" s="1"/>
      <c r="D771" s="19"/>
      <c r="E771" s="19"/>
      <c r="F771" s="19"/>
      <c r="G771" s="19"/>
      <c r="H771" s="19"/>
      <c r="I771" s="1"/>
      <c r="J771" s="1"/>
      <c r="K771" s="1"/>
      <c r="L771" s="1"/>
      <c r="M771" s="1"/>
      <c r="N771" s="1"/>
      <c r="O771" s="13"/>
      <c r="P771" s="13"/>
      <c r="Q771" s="13"/>
      <c r="R771" s="13"/>
      <c r="S771" s="13"/>
      <c r="T771" s="13"/>
      <c r="U771" s="13"/>
      <c r="V771" s="13"/>
    </row>
    <row r="772" spans="1:22" ht="15.75" hidden="1" customHeight="1">
      <c r="A772" s="13"/>
      <c r="B772" s="1"/>
      <c r="C772" s="1"/>
      <c r="D772" s="19"/>
      <c r="E772" s="19"/>
      <c r="F772" s="19"/>
      <c r="G772" s="19"/>
      <c r="H772" s="19"/>
      <c r="I772" s="1"/>
      <c r="J772" s="1"/>
      <c r="K772" s="1"/>
      <c r="L772" s="1"/>
      <c r="M772" s="1"/>
      <c r="N772" s="1"/>
      <c r="O772" s="13"/>
      <c r="P772" s="13"/>
      <c r="Q772" s="13"/>
      <c r="R772" s="13"/>
      <c r="S772" s="13"/>
      <c r="T772" s="13"/>
      <c r="U772" s="13"/>
      <c r="V772" s="13"/>
    </row>
    <row r="773" spans="1:22" ht="15.75" hidden="1" customHeight="1">
      <c r="A773" s="13"/>
      <c r="B773" s="1"/>
      <c r="C773" s="1"/>
      <c r="D773" s="19"/>
      <c r="E773" s="19"/>
      <c r="F773" s="19"/>
      <c r="G773" s="19"/>
      <c r="H773" s="19"/>
      <c r="I773" s="1"/>
      <c r="J773" s="1"/>
      <c r="K773" s="1"/>
      <c r="L773" s="1"/>
      <c r="M773" s="1"/>
      <c r="N773" s="1"/>
      <c r="O773" s="13"/>
      <c r="P773" s="13"/>
      <c r="Q773" s="13"/>
      <c r="R773" s="13"/>
      <c r="S773" s="13"/>
      <c r="T773" s="13"/>
      <c r="U773" s="13"/>
      <c r="V773" s="13"/>
    </row>
    <row r="774" spans="1:22" ht="15.75" hidden="1" customHeight="1">
      <c r="A774" s="13"/>
      <c r="B774" s="1"/>
      <c r="C774" s="1"/>
      <c r="D774" s="19"/>
      <c r="E774" s="19"/>
      <c r="F774" s="19"/>
      <c r="G774" s="19"/>
      <c r="H774" s="19"/>
      <c r="I774" s="1"/>
      <c r="J774" s="1"/>
      <c r="K774" s="1"/>
      <c r="L774" s="1"/>
      <c r="M774" s="1"/>
      <c r="N774" s="1"/>
      <c r="O774" s="13"/>
      <c r="P774" s="13"/>
      <c r="Q774" s="13"/>
      <c r="R774" s="13"/>
      <c r="S774" s="13"/>
      <c r="T774" s="13"/>
      <c r="U774" s="13"/>
      <c r="V774" s="13"/>
    </row>
    <row r="775" spans="1:22" ht="15.75" hidden="1" customHeight="1">
      <c r="A775" s="13"/>
      <c r="B775" s="1"/>
      <c r="C775" s="1"/>
      <c r="D775" s="19"/>
      <c r="E775" s="19"/>
      <c r="F775" s="19"/>
      <c r="G775" s="19"/>
      <c r="H775" s="19"/>
      <c r="I775" s="1"/>
      <c r="J775" s="1"/>
      <c r="K775" s="1"/>
      <c r="L775" s="1"/>
      <c r="M775" s="1"/>
      <c r="N775" s="1"/>
      <c r="O775" s="13"/>
      <c r="P775" s="13"/>
      <c r="Q775" s="13"/>
      <c r="R775" s="13"/>
      <c r="S775" s="13"/>
      <c r="T775" s="13"/>
      <c r="U775" s="13"/>
      <c r="V775" s="13"/>
    </row>
    <row r="776" spans="1:22" ht="15.75" hidden="1" customHeight="1">
      <c r="A776" s="13"/>
      <c r="B776" s="1"/>
      <c r="C776" s="1"/>
      <c r="D776" s="19"/>
      <c r="E776" s="19"/>
      <c r="F776" s="19"/>
      <c r="G776" s="19"/>
      <c r="H776" s="19"/>
      <c r="I776" s="1"/>
      <c r="J776" s="1"/>
      <c r="K776" s="1"/>
      <c r="L776" s="1"/>
      <c r="M776" s="1"/>
      <c r="N776" s="1"/>
      <c r="O776" s="13"/>
      <c r="P776" s="13"/>
      <c r="Q776" s="13"/>
      <c r="R776" s="13"/>
      <c r="S776" s="13"/>
      <c r="T776" s="13"/>
      <c r="U776" s="13"/>
      <c r="V776" s="13"/>
    </row>
    <row r="777" spans="1:22" ht="15.75" hidden="1" customHeight="1">
      <c r="A777" s="13"/>
      <c r="B777" s="1"/>
      <c r="C777" s="1"/>
      <c r="D777" s="19"/>
      <c r="E777" s="19"/>
      <c r="F777" s="19"/>
      <c r="G777" s="19"/>
      <c r="H777" s="19"/>
      <c r="I777" s="1"/>
      <c r="J777" s="1"/>
      <c r="K777" s="1"/>
      <c r="L777" s="1"/>
      <c r="M777" s="1"/>
      <c r="N777" s="1"/>
      <c r="O777" s="13"/>
      <c r="P777" s="13"/>
      <c r="Q777" s="13"/>
      <c r="R777" s="13"/>
      <c r="S777" s="13"/>
      <c r="T777" s="13"/>
      <c r="U777" s="13"/>
      <c r="V777" s="13"/>
    </row>
    <row r="778" spans="1:22" ht="15.75" hidden="1" customHeight="1">
      <c r="A778" s="13"/>
      <c r="B778" s="1"/>
      <c r="C778" s="1"/>
      <c r="D778" s="19"/>
      <c r="E778" s="19"/>
      <c r="F778" s="19"/>
      <c r="G778" s="19"/>
      <c r="H778" s="19"/>
      <c r="I778" s="1"/>
      <c r="J778" s="1"/>
      <c r="K778" s="1"/>
      <c r="L778" s="1"/>
      <c r="M778" s="1"/>
      <c r="N778" s="1"/>
      <c r="O778" s="13"/>
      <c r="P778" s="13"/>
      <c r="Q778" s="13"/>
      <c r="R778" s="13"/>
      <c r="S778" s="13"/>
      <c r="T778" s="13"/>
      <c r="U778" s="13"/>
      <c r="V778" s="13"/>
    </row>
    <row r="779" spans="1:22" ht="15.75" hidden="1" customHeight="1">
      <c r="A779" s="13"/>
      <c r="B779" s="1"/>
      <c r="C779" s="1"/>
      <c r="D779" s="19"/>
      <c r="E779" s="19"/>
      <c r="F779" s="19"/>
      <c r="G779" s="19"/>
      <c r="H779" s="19"/>
      <c r="I779" s="1"/>
      <c r="J779" s="1"/>
      <c r="K779" s="1"/>
      <c r="L779" s="1"/>
      <c r="M779" s="1"/>
      <c r="N779" s="1"/>
      <c r="O779" s="13"/>
      <c r="P779" s="13"/>
      <c r="Q779" s="13"/>
      <c r="R779" s="13"/>
      <c r="S779" s="13"/>
      <c r="T779" s="13"/>
      <c r="U779" s="13"/>
      <c r="V779" s="13"/>
    </row>
    <row r="780" spans="1:22" ht="15.75" hidden="1" customHeight="1">
      <c r="A780" s="13"/>
      <c r="B780" s="1"/>
      <c r="C780" s="1"/>
      <c r="D780" s="19"/>
      <c r="E780" s="19"/>
      <c r="F780" s="19"/>
      <c r="G780" s="19"/>
      <c r="H780" s="19"/>
      <c r="I780" s="1"/>
      <c r="J780" s="1"/>
      <c r="K780" s="1"/>
      <c r="L780" s="1"/>
      <c r="M780" s="1"/>
      <c r="N780" s="1"/>
      <c r="O780" s="13"/>
      <c r="P780" s="13"/>
      <c r="Q780" s="13"/>
      <c r="R780" s="13"/>
      <c r="S780" s="13"/>
      <c r="T780" s="13"/>
      <c r="U780" s="13"/>
      <c r="V780" s="13"/>
    </row>
    <row r="781" spans="1:22" ht="15.75" hidden="1" customHeight="1">
      <c r="A781" s="13"/>
      <c r="B781" s="1"/>
      <c r="C781" s="1"/>
      <c r="D781" s="19"/>
      <c r="E781" s="19"/>
      <c r="F781" s="19"/>
      <c r="G781" s="19"/>
      <c r="H781" s="19"/>
      <c r="I781" s="1"/>
      <c r="J781" s="1"/>
      <c r="K781" s="1"/>
      <c r="L781" s="1"/>
      <c r="M781" s="1"/>
      <c r="N781" s="1"/>
      <c r="O781" s="13"/>
      <c r="P781" s="13"/>
      <c r="Q781" s="13"/>
      <c r="R781" s="13"/>
      <c r="S781" s="13"/>
      <c r="T781" s="13"/>
      <c r="U781" s="13"/>
      <c r="V781" s="13"/>
    </row>
    <row r="782" spans="1:22" ht="15.75" hidden="1" customHeight="1">
      <c r="A782" s="13"/>
      <c r="B782" s="1"/>
      <c r="C782" s="1"/>
      <c r="D782" s="19"/>
      <c r="E782" s="19"/>
      <c r="F782" s="19"/>
      <c r="G782" s="19"/>
      <c r="H782" s="19"/>
      <c r="I782" s="1"/>
      <c r="J782" s="1"/>
      <c r="K782" s="1"/>
      <c r="L782" s="1"/>
      <c r="M782" s="1"/>
      <c r="N782" s="1"/>
      <c r="O782" s="13"/>
      <c r="P782" s="13"/>
      <c r="Q782" s="13"/>
      <c r="R782" s="13"/>
      <c r="S782" s="13"/>
      <c r="T782" s="13"/>
      <c r="U782" s="13"/>
      <c r="V782" s="13"/>
    </row>
    <row r="783" spans="1:22" ht="15.75" hidden="1" customHeight="1">
      <c r="A783" s="13"/>
      <c r="B783" s="1"/>
      <c r="C783" s="1"/>
      <c r="D783" s="19"/>
      <c r="E783" s="19"/>
      <c r="F783" s="19"/>
      <c r="G783" s="19"/>
      <c r="H783" s="19"/>
      <c r="I783" s="1"/>
      <c r="J783" s="1"/>
      <c r="K783" s="1"/>
      <c r="L783" s="1"/>
      <c r="M783" s="1"/>
      <c r="N783" s="1"/>
      <c r="O783" s="13"/>
      <c r="P783" s="13"/>
      <c r="Q783" s="13"/>
      <c r="R783" s="13"/>
      <c r="S783" s="13"/>
      <c r="T783" s="13"/>
      <c r="U783" s="13"/>
      <c r="V783" s="13"/>
    </row>
    <row r="784" spans="1:22" ht="15.75" hidden="1" customHeight="1">
      <c r="A784" s="13"/>
      <c r="B784" s="1"/>
      <c r="C784" s="1"/>
      <c r="D784" s="19"/>
      <c r="E784" s="19"/>
      <c r="F784" s="19"/>
      <c r="G784" s="19"/>
      <c r="H784" s="19"/>
      <c r="I784" s="1"/>
      <c r="J784" s="1"/>
      <c r="K784" s="1"/>
      <c r="L784" s="1"/>
      <c r="M784" s="1"/>
      <c r="N784" s="1"/>
      <c r="O784" s="13"/>
      <c r="P784" s="13"/>
      <c r="Q784" s="13"/>
      <c r="R784" s="13"/>
      <c r="S784" s="13"/>
      <c r="T784" s="13"/>
      <c r="U784" s="13"/>
      <c r="V784" s="13"/>
    </row>
    <row r="785" spans="1:22" ht="15.75" hidden="1" customHeight="1">
      <c r="A785" s="13"/>
      <c r="B785" s="1"/>
      <c r="C785" s="1"/>
      <c r="D785" s="19"/>
      <c r="E785" s="19"/>
      <c r="F785" s="19"/>
      <c r="G785" s="19"/>
      <c r="H785" s="19"/>
      <c r="I785" s="1"/>
      <c r="J785" s="1"/>
      <c r="K785" s="1"/>
      <c r="L785" s="1"/>
      <c r="M785" s="1"/>
      <c r="N785" s="1"/>
      <c r="O785" s="13"/>
      <c r="P785" s="13"/>
      <c r="Q785" s="13"/>
      <c r="R785" s="13"/>
      <c r="S785" s="13"/>
      <c r="T785" s="13"/>
      <c r="U785" s="13"/>
      <c r="V785" s="13"/>
    </row>
    <row r="786" spans="1:22" ht="15.75" hidden="1" customHeight="1">
      <c r="A786" s="13"/>
      <c r="B786" s="1"/>
      <c r="C786" s="1"/>
      <c r="D786" s="19"/>
      <c r="E786" s="19"/>
      <c r="F786" s="19"/>
      <c r="G786" s="19"/>
      <c r="H786" s="19"/>
      <c r="I786" s="1"/>
      <c r="J786" s="1"/>
      <c r="K786" s="1"/>
      <c r="L786" s="1"/>
      <c r="M786" s="1"/>
      <c r="N786" s="1"/>
      <c r="O786" s="13"/>
      <c r="P786" s="13"/>
      <c r="Q786" s="13"/>
      <c r="R786" s="13"/>
      <c r="S786" s="13"/>
      <c r="T786" s="13"/>
      <c r="U786" s="13"/>
      <c r="V786" s="13"/>
    </row>
    <row r="787" spans="1:22" ht="15.75" hidden="1" customHeight="1">
      <c r="A787" s="13"/>
      <c r="B787" s="1"/>
      <c r="C787" s="1"/>
      <c r="D787" s="19"/>
      <c r="E787" s="19"/>
      <c r="F787" s="19"/>
      <c r="G787" s="19"/>
      <c r="H787" s="19"/>
      <c r="I787" s="1"/>
      <c r="J787" s="1"/>
      <c r="K787" s="1"/>
      <c r="L787" s="1"/>
      <c r="M787" s="1"/>
      <c r="N787" s="1"/>
      <c r="O787" s="13"/>
      <c r="P787" s="13"/>
      <c r="Q787" s="13"/>
      <c r="R787" s="13"/>
      <c r="S787" s="13"/>
      <c r="T787" s="13"/>
      <c r="U787" s="13"/>
      <c r="V787" s="13"/>
    </row>
    <row r="788" spans="1:22" ht="15.75" hidden="1" customHeight="1">
      <c r="A788" s="13"/>
      <c r="B788" s="1"/>
      <c r="C788" s="1"/>
      <c r="D788" s="19"/>
      <c r="E788" s="19"/>
      <c r="F788" s="19"/>
      <c r="G788" s="19"/>
      <c r="H788" s="19"/>
      <c r="I788" s="1"/>
      <c r="J788" s="1"/>
      <c r="K788" s="1"/>
      <c r="L788" s="1"/>
      <c r="M788" s="1"/>
      <c r="N788" s="1"/>
      <c r="O788" s="13"/>
      <c r="P788" s="13"/>
      <c r="Q788" s="13"/>
      <c r="R788" s="13"/>
      <c r="S788" s="13"/>
      <c r="T788" s="13"/>
      <c r="U788" s="13"/>
      <c r="V788" s="13"/>
    </row>
    <row r="789" spans="1:22" ht="15.75" hidden="1" customHeight="1">
      <c r="A789" s="13"/>
      <c r="B789" s="1"/>
      <c r="C789" s="1"/>
      <c r="D789" s="19"/>
      <c r="E789" s="19"/>
      <c r="F789" s="19"/>
      <c r="G789" s="19"/>
      <c r="H789" s="19"/>
      <c r="I789" s="1"/>
      <c r="J789" s="1"/>
      <c r="K789" s="1"/>
      <c r="L789" s="1"/>
      <c r="M789" s="1"/>
      <c r="N789" s="1"/>
      <c r="O789" s="13"/>
      <c r="P789" s="13"/>
      <c r="Q789" s="13"/>
      <c r="R789" s="13"/>
      <c r="S789" s="13"/>
      <c r="T789" s="13"/>
      <c r="U789" s="13"/>
      <c r="V789" s="13"/>
    </row>
    <row r="790" spans="1:22" ht="15.75" hidden="1" customHeight="1">
      <c r="A790" s="13"/>
      <c r="B790" s="1"/>
      <c r="C790" s="1"/>
      <c r="D790" s="19"/>
      <c r="E790" s="19"/>
      <c r="F790" s="19"/>
      <c r="G790" s="19"/>
      <c r="H790" s="19"/>
      <c r="I790" s="1"/>
      <c r="J790" s="1"/>
      <c r="K790" s="1"/>
      <c r="L790" s="1"/>
      <c r="M790" s="1"/>
      <c r="N790" s="1"/>
      <c r="O790" s="13"/>
      <c r="P790" s="13"/>
      <c r="Q790" s="13"/>
      <c r="R790" s="13"/>
      <c r="S790" s="13"/>
      <c r="T790" s="13"/>
      <c r="U790" s="13"/>
      <c r="V790" s="13"/>
    </row>
    <row r="791" spans="1:22" ht="15.75" hidden="1" customHeight="1">
      <c r="A791" s="13"/>
      <c r="B791" s="1"/>
      <c r="C791" s="1"/>
      <c r="D791" s="19"/>
      <c r="E791" s="19"/>
      <c r="F791" s="19"/>
      <c r="G791" s="19"/>
      <c r="H791" s="19"/>
      <c r="I791" s="1"/>
      <c r="J791" s="1"/>
      <c r="K791" s="1"/>
      <c r="L791" s="1"/>
      <c r="M791" s="1"/>
      <c r="N791" s="1"/>
      <c r="O791" s="13"/>
      <c r="P791" s="13"/>
      <c r="Q791" s="13"/>
      <c r="R791" s="13"/>
      <c r="S791" s="13"/>
      <c r="T791" s="13"/>
      <c r="U791" s="13"/>
      <c r="V791" s="13"/>
    </row>
    <row r="792" spans="1:22" ht="15.75" hidden="1" customHeight="1">
      <c r="A792" s="13"/>
      <c r="B792" s="1"/>
      <c r="C792" s="1"/>
      <c r="D792" s="19"/>
      <c r="E792" s="19"/>
      <c r="F792" s="19"/>
      <c r="G792" s="19"/>
      <c r="H792" s="19"/>
      <c r="I792" s="1"/>
      <c r="J792" s="1"/>
      <c r="K792" s="1"/>
      <c r="L792" s="1"/>
      <c r="M792" s="1"/>
      <c r="N792" s="1"/>
      <c r="O792" s="13"/>
      <c r="P792" s="13"/>
      <c r="Q792" s="13"/>
      <c r="R792" s="13"/>
      <c r="S792" s="13"/>
      <c r="T792" s="13"/>
      <c r="U792" s="13"/>
      <c r="V792" s="13"/>
    </row>
    <row r="793" spans="1:22" ht="15.75" hidden="1" customHeight="1">
      <c r="A793" s="13"/>
      <c r="B793" s="1"/>
      <c r="C793" s="1"/>
      <c r="D793" s="19"/>
      <c r="E793" s="19"/>
      <c r="F793" s="19"/>
      <c r="G793" s="19"/>
      <c r="H793" s="19"/>
      <c r="I793" s="1"/>
      <c r="J793" s="1"/>
      <c r="K793" s="1"/>
      <c r="L793" s="1"/>
      <c r="M793" s="1"/>
      <c r="N793" s="1"/>
      <c r="O793" s="13"/>
      <c r="P793" s="13"/>
      <c r="Q793" s="13"/>
      <c r="R793" s="13"/>
      <c r="S793" s="13"/>
      <c r="T793" s="13"/>
      <c r="U793" s="13"/>
      <c r="V793" s="13"/>
    </row>
    <row r="794" spans="1:22" ht="15.75" hidden="1" customHeight="1">
      <c r="A794" s="13"/>
      <c r="B794" s="1"/>
      <c r="C794" s="1"/>
      <c r="D794" s="19"/>
      <c r="E794" s="19"/>
      <c r="F794" s="19"/>
      <c r="G794" s="19"/>
      <c r="H794" s="19"/>
      <c r="I794" s="1"/>
      <c r="J794" s="1"/>
      <c r="K794" s="1"/>
      <c r="L794" s="1"/>
      <c r="M794" s="1"/>
      <c r="N794" s="1"/>
      <c r="O794" s="13"/>
      <c r="P794" s="13"/>
      <c r="Q794" s="13"/>
      <c r="R794" s="13"/>
      <c r="S794" s="13"/>
      <c r="T794" s="13"/>
      <c r="U794" s="13"/>
      <c r="V794" s="13"/>
    </row>
    <row r="795" spans="1:22" ht="15.75" hidden="1" customHeight="1">
      <c r="A795" s="13"/>
      <c r="B795" s="1"/>
      <c r="C795" s="1"/>
      <c r="D795" s="19"/>
      <c r="E795" s="19"/>
      <c r="F795" s="19"/>
      <c r="G795" s="19"/>
      <c r="H795" s="19"/>
      <c r="I795" s="1"/>
      <c r="J795" s="1"/>
      <c r="K795" s="1"/>
      <c r="L795" s="1"/>
      <c r="M795" s="1"/>
      <c r="N795" s="1"/>
      <c r="O795" s="13"/>
      <c r="P795" s="13"/>
      <c r="Q795" s="13"/>
      <c r="R795" s="13"/>
      <c r="S795" s="13"/>
      <c r="T795" s="13"/>
      <c r="U795" s="13"/>
      <c r="V795" s="13"/>
    </row>
    <row r="796" spans="1:22" ht="15.75" hidden="1" customHeight="1">
      <c r="A796" s="13"/>
      <c r="B796" s="1"/>
      <c r="C796" s="1"/>
      <c r="D796" s="19"/>
      <c r="E796" s="19"/>
      <c r="F796" s="19"/>
      <c r="G796" s="19"/>
      <c r="H796" s="19"/>
      <c r="I796" s="1"/>
      <c r="J796" s="1"/>
      <c r="K796" s="1"/>
      <c r="L796" s="1"/>
      <c r="M796" s="1"/>
      <c r="N796" s="1"/>
      <c r="O796" s="13"/>
      <c r="P796" s="13"/>
      <c r="Q796" s="13"/>
      <c r="R796" s="13"/>
      <c r="S796" s="13"/>
      <c r="T796" s="13"/>
      <c r="U796" s="13"/>
      <c r="V796" s="13"/>
    </row>
    <row r="797" spans="1:22" ht="15.75" hidden="1" customHeight="1">
      <c r="A797" s="13"/>
      <c r="B797" s="1"/>
      <c r="C797" s="1"/>
      <c r="D797" s="19"/>
      <c r="E797" s="19"/>
      <c r="F797" s="19"/>
      <c r="G797" s="19"/>
      <c r="H797" s="19"/>
      <c r="I797" s="1"/>
      <c r="J797" s="1"/>
      <c r="K797" s="1"/>
      <c r="L797" s="1"/>
      <c r="M797" s="1"/>
      <c r="N797" s="1"/>
      <c r="O797" s="13"/>
      <c r="P797" s="13"/>
      <c r="Q797" s="13"/>
      <c r="R797" s="13"/>
      <c r="S797" s="13"/>
      <c r="T797" s="13"/>
      <c r="U797" s="13"/>
      <c r="V797" s="13"/>
    </row>
    <row r="798" spans="1:22" ht="15.75" hidden="1" customHeight="1">
      <c r="A798" s="13"/>
      <c r="B798" s="1"/>
      <c r="C798" s="1"/>
      <c r="D798" s="19"/>
      <c r="E798" s="19"/>
      <c r="F798" s="19"/>
      <c r="G798" s="19"/>
      <c r="H798" s="19"/>
      <c r="I798" s="1"/>
      <c r="J798" s="1"/>
      <c r="K798" s="1"/>
      <c r="L798" s="1"/>
      <c r="M798" s="1"/>
      <c r="N798" s="1"/>
      <c r="O798" s="13"/>
      <c r="P798" s="13"/>
      <c r="Q798" s="13"/>
      <c r="R798" s="13"/>
      <c r="S798" s="13"/>
      <c r="T798" s="13"/>
      <c r="U798" s="13"/>
      <c r="V798" s="13"/>
    </row>
    <row r="799" spans="1:22" ht="15.75" hidden="1" customHeight="1">
      <c r="A799" s="13"/>
      <c r="B799" s="1"/>
      <c r="C799" s="1"/>
      <c r="D799" s="19"/>
      <c r="E799" s="19"/>
      <c r="F799" s="19"/>
      <c r="G799" s="19"/>
      <c r="H799" s="19"/>
      <c r="I799" s="1"/>
      <c r="J799" s="1"/>
      <c r="K799" s="1"/>
      <c r="L799" s="1"/>
      <c r="M799" s="1"/>
      <c r="N799" s="1"/>
      <c r="O799" s="13"/>
      <c r="P799" s="13"/>
      <c r="Q799" s="13"/>
      <c r="R799" s="13"/>
      <c r="S799" s="13"/>
      <c r="T799" s="13"/>
      <c r="U799" s="13"/>
      <c r="V799" s="13"/>
    </row>
    <row r="800" spans="1:22" ht="15.75" hidden="1" customHeight="1">
      <c r="A800" s="13"/>
      <c r="B800" s="1"/>
      <c r="C800" s="1"/>
      <c r="D800" s="19"/>
      <c r="E800" s="19"/>
      <c r="F800" s="19"/>
      <c r="G800" s="19"/>
      <c r="H800" s="19"/>
      <c r="I800" s="1"/>
      <c r="J800" s="1"/>
      <c r="K800" s="1"/>
      <c r="L800" s="1"/>
      <c r="M800" s="1"/>
      <c r="N800" s="1"/>
      <c r="O800" s="13"/>
      <c r="P800" s="13"/>
      <c r="Q800" s="13"/>
      <c r="R800" s="13"/>
      <c r="S800" s="13"/>
      <c r="T800" s="13"/>
      <c r="U800" s="13"/>
      <c r="V800" s="13"/>
    </row>
    <row r="801" spans="1:22" ht="15.75" hidden="1" customHeight="1">
      <c r="A801" s="13"/>
      <c r="B801" s="1"/>
      <c r="C801" s="1"/>
      <c r="D801" s="19"/>
      <c r="E801" s="19"/>
      <c r="F801" s="19"/>
      <c r="G801" s="19"/>
      <c r="H801" s="19"/>
      <c r="I801" s="1"/>
      <c r="J801" s="1"/>
      <c r="K801" s="1"/>
      <c r="L801" s="1"/>
      <c r="M801" s="1"/>
      <c r="N801" s="1"/>
      <c r="O801" s="13"/>
      <c r="P801" s="13"/>
      <c r="Q801" s="13"/>
      <c r="R801" s="13"/>
      <c r="S801" s="13"/>
      <c r="T801" s="13"/>
      <c r="U801" s="13"/>
      <c r="V801" s="13"/>
    </row>
    <row r="802" spans="1:22" ht="15.75" hidden="1" customHeight="1">
      <c r="A802" s="13"/>
      <c r="B802" s="1"/>
      <c r="C802" s="1"/>
      <c r="D802" s="19"/>
      <c r="E802" s="19"/>
      <c r="F802" s="19"/>
      <c r="G802" s="19"/>
      <c r="H802" s="19"/>
      <c r="I802" s="1"/>
      <c r="J802" s="1"/>
      <c r="K802" s="1"/>
      <c r="L802" s="1"/>
      <c r="M802" s="1"/>
      <c r="N802" s="1"/>
      <c r="O802" s="13"/>
      <c r="P802" s="13"/>
      <c r="Q802" s="13"/>
      <c r="R802" s="13"/>
      <c r="S802" s="13"/>
      <c r="T802" s="13"/>
      <c r="U802" s="13"/>
      <c r="V802" s="13"/>
    </row>
    <row r="803" spans="1:22" ht="15.75" hidden="1" customHeight="1">
      <c r="A803" s="13"/>
      <c r="B803" s="1"/>
      <c r="C803" s="1"/>
      <c r="D803" s="19"/>
      <c r="E803" s="19"/>
      <c r="F803" s="19"/>
      <c r="G803" s="19"/>
      <c r="H803" s="19"/>
      <c r="I803" s="1"/>
      <c r="J803" s="1"/>
      <c r="K803" s="1"/>
      <c r="L803" s="1"/>
      <c r="M803" s="1"/>
      <c r="N803" s="1"/>
      <c r="O803" s="13"/>
      <c r="P803" s="13"/>
      <c r="Q803" s="13"/>
      <c r="R803" s="13"/>
      <c r="S803" s="13"/>
      <c r="T803" s="13"/>
      <c r="U803" s="13"/>
      <c r="V803" s="13"/>
    </row>
    <row r="804" spans="1:22" ht="15.75" hidden="1" customHeight="1">
      <c r="A804" s="13"/>
      <c r="B804" s="1"/>
      <c r="C804" s="1"/>
      <c r="D804" s="19"/>
      <c r="E804" s="19"/>
      <c r="F804" s="19"/>
      <c r="G804" s="19"/>
      <c r="H804" s="19"/>
      <c r="I804" s="1"/>
      <c r="J804" s="1"/>
      <c r="K804" s="1"/>
      <c r="L804" s="1"/>
      <c r="M804" s="1"/>
      <c r="N804" s="1"/>
      <c r="O804" s="13"/>
      <c r="P804" s="13"/>
      <c r="Q804" s="13"/>
      <c r="R804" s="13"/>
      <c r="S804" s="13"/>
      <c r="T804" s="13"/>
      <c r="U804" s="13"/>
      <c r="V804" s="13"/>
    </row>
    <row r="805" spans="1:22" ht="15.75" hidden="1" customHeight="1">
      <c r="A805" s="13"/>
      <c r="B805" s="1"/>
      <c r="C805" s="1"/>
      <c r="D805" s="19"/>
      <c r="E805" s="19"/>
      <c r="F805" s="19"/>
      <c r="G805" s="19"/>
      <c r="H805" s="19"/>
      <c r="I805" s="1"/>
      <c r="J805" s="1"/>
      <c r="K805" s="1"/>
      <c r="L805" s="1"/>
      <c r="M805" s="1"/>
      <c r="N805" s="1"/>
      <c r="O805" s="13"/>
      <c r="P805" s="13"/>
      <c r="Q805" s="13"/>
      <c r="R805" s="13"/>
      <c r="S805" s="13"/>
      <c r="T805" s="13"/>
      <c r="U805" s="13"/>
      <c r="V805" s="13"/>
    </row>
    <row r="806" spans="1:22" ht="15.75" hidden="1" customHeight="1">
      <c r="A806" s="13"/>
      <c r="B806" s="1"/>
      <c r="C806" s="1"/>
      <c r="D806" s="19"/>
      <c r="E806" s="19"/>
      <c r="F806" s="19"/>
      <c r="G806" s="19"/>
      <c r="H806" s="19"/>
      <c r="I806" s="1"/>
      <c r="J806" s="1"/>
      <c r="K806" s="1"/>
      <c r="L806" s="1"/>
      <c r="M806" s="1"/>
      <c r="N806" s="1"/>
      <c r="O806" s="13"/>
      <c r="P806" s="13"/>
      <c r="Q806" s="13"/>
      <c r="R806" s="13"/>
      <c r="S806" s="13"/>
      <c r="T806" s="13"/>
      <c r="U806" s="13"/>
      <c r="V806" s="13"/>
    </row>
    <row r="807" spans="1:22" ht="15.75" hidden="1" customHeight="1">
      <c r="A807" s="13"/>
      <c r="B807" s="1"/>
      <c r="C807" s="1"/>
      <c r="D807" s="19"/>
      <c r="E807" s="19"/>
      <c r="F807" s="19"/>
      <c r="G807" s="19"/>
      <c r="H807" s="19"/>
      <c r="I807" s="1"/>
      <c r="J807" s="1"/>
      <c r="K807" s="1"/>
      <c r="L807" s="1"/>
      <c r="M807" s="1"/>
      <c r="N807" s="1"/>
      <c r="O807" s="13"/>
      <c r="P807" s="13"/>
      <c r="Q807" s="13"/>
      <c r="R807" s="13"/>
      <c r="S807" s="13"/>
      <c r="T807" s="13"/>
      <c r="U807" s="13"/>
      <c r="V807" s="13"/>
    </row>
    <row r="808" spans="1:22" ht="15.75" hidden="1" customHeight="1">
      <c r="A808" s="13"/>
      <c r="B808" s="1"/>
      <c r="C808" s="1"/>
      <c r="D808" s="19"/>
      <c r="E808" s="19"/>
      <c r="F808" s="19"/>
      <c r="G808" s="19"/>
      <c r="H808" s="19"/>
      <c r="I808" s="1"/>
      <c r="J808" s="1"/>
      <c r="K808" s="1"/>
      <c r="L808" s="1"/>
      <c r="M808" s="1"/>
      <c r="N808" s="1"/>
      <c r="O808" s="13"/>
      <c r="P808" s="13"/>
      <c r="Q808" s="13"/>
      <c r="R808" s="13"/>
      <c r="S808" s="13"/>
      <c r="T808" s="13"/>
      <c r="U808" s="13"/>
      <c r="V808" s="13"/>
    </row>
    <row r="809" spans="1:22" ht="15.75" hidden="1" customHeight="1">
      <c r="A809" s="13"/>
      <c r="B809" s="1"/>
      <c r="C809" s="1"/>
      <c r="D809" s="19"/>
      <c r="E809" s="19"/>
      <c r="F809" s="19"/>
      <c r="G809" s="19"/>
      <c r="H809" s="19"/>
      <c r="I809" s="1"/>
      <c r="J809" s="1"/>
      <c r="K809" s="1"/>
      <c r="L809" s="1"/>
      <c r="M809" s="1"/>
      <c r="N809" s="1"/>
      <c r="O809" s="13"/>
      <c r="P809" s="13"/>
      <c r="Q809" s="13"/>
      <c r="R809" s="13"/>
      <c r="S809" s="13"/>
      <c r="T809" s="13"/>
      <c r="U809" s="13"/>
      <c r="V809" s="13"/>
    </row>
    <row r="810" spans="1:22" ht="15.75" hidden="1" customHeight="1">
      <c r="A810" s="13"/>
      <c r="B810" s="1"/>
      <c r="C810" s="1"/>
      <c r="D810" s="19"/>
      <c r="E810" s="19"/>
      <c r="F810" s="19"/>
      <c r="G810" s="19"/>
      <c r="H810" s="19"/>
      <c r="I810" s="1"/>
      <c r="J810" s="1"/>
      <c r="K810" s="1"/>
      <c r="L810" s="1"/>
      <c r="M810" s="1"/>
      <c r="N810" s="1"/>
      <c r="O810" s="13"/>
      <c r="P810" s="13"/>
      <c r="Q810" s="13"/>
      <c r="R810" s="13"/>
      <c r="S810" s="13"/>
      <c r="T810" s="13"/>
      <c r="U810" s="13"/>
      <c r="V810" s="13"/>
    </row>
    <row r="811" spans="1:22" ht="15.75" hidden="1" customHeight="1">
      <c r="A811" s="13"/>
      <c r="B811" s="1"/>
      <c r="C811" s="1"/>
      <c r="D811" s="19"/>
      <c r="E811" s="19"/>
      <c r="F811" s="19"/>
      <c r="G811" s="19"/>
      <c r="H811" s="19"/>
      <c r="I811" s="1"/>
      <c r="J811" s="1"/>
      <c r="K811" s="1"/>
      <c r="L811" s="1"/>
      <c r="M811" s="1"/>
      <c r="N811" s="1"/>
      <c r="O811" s="13"/>
      <c r="P811" s="13"/>
      <c r="Q811" s="13"/>
      <c r="R811" s="13"/>
      <c r="S811" s="13"/>
      <c r="T811" s="13"/>
      <c r="U811" s="13"/>
      <c r="V811" s="13"/>
    </row>
    <row r="812" spans="1:22" ht="15.75" hidden="1" customHeight="1">
      <c r="A812" s="13"/>
      <c r="B812" s="1"/>
      <c r="C812" s="1"/>
      <c r="D812" s="19"/>
      <c r="E812" s="19"/>
      <c r="F812" s="19"/>
      <c r="G812" s="19"/>
      <c r="H812" s="19"/>
      <c r="I812" s="1"/>
      <c r="J812" s="1"/>
      <c r="K812" s="1"/>
      <c r="L812" s="1"/>
      <c r="M812" s="1"/>
      <c r="N812" s="1"/>
      <c r="O812" s="13"/>
      <c r="P812" s="13"/>
      <c r="Q812" s="13"/>
      <c r="R812" s="13"/>
      <c r="S812" s="13"/>
      <c r="T812" s="13"/>
      <c r="U812" s="13"/>
      <c r="V812" s="13"/>
    </row>
    <row r="813" spans="1:22" ht="15.75" hidden="1" customHeight="1">
      <c r="A813" s="13"/>
      <c r="B813" s="1"/>
      <c r="C813" s="1"/>
      <c r="D813" s="19"/>
      <c r="E813" s="19"/>
      <c r="F813" s="19"/>
      <c r="G813" s="19"/>
      <c r="H813" s="19"/>
      <c r="I813" s="1"/>
      <c r="J813" s="1"/>
      <c r="K813" s="1"/>
      <c r="L813" s="1"/>
      <c r="M813" s="1"/>
      <c r="N813" s="1"/>
      <c r="O813" s="13"/>
      <c r="P813" s="13"/>
      <c r="Q813" s="13"/>
      <c r="R813" s="13"/>
      <c r="S813" s="13"/>
      <c r="T813" s="13"/>
      <c r="U813" s="13"/>
      <c r="V813" s="13"/>
    </row>
    <row r="814" spans="1:22" ht="15.75" hidden="1" customHeight="1">
      <c r="A814" s="13"/>
      <c r="B814" s="1"/>
      <c r="C814" s="1"/>
      <c r="D814" s="19"/>
      <c r="E814" s="19"/>
      <c r="F814" s="19"/>
      <c r="G814" s="19"/>
      <c r="H814" s="19"/>
      <c r="I814" s="1"/>
      <c r="J814" s="1"/>
      <c r="K814" s="1"/>
      <c r="L814" s="1"/>
      <c r="M814" s="1"/>
      <c r="N814" s="1"/>
      <c r="O814" s="13"/>
      <c r="P814" s="13"/>
      <c r="Q814" s="13"/>
      <c r="R814" s="13"/>
      <c r="S814" s="13"/>
      <c r="T814" s="13"/>
      <c r="U814" s="13"/>
      <c r="V814" s="13"/>
    </row>
    <row r="815" spans="1:22" ht="15.75" hidden="1" customHeight="1">
      <c r="A815" s="13"/>
      <c r="B815" s="1"/>
      <c r="C815" s="1"/>
      <c r="D815" s="19"/>
      <c r="E815" s="19"/>
      <c r="F815" s="19"/>
      <c r="G815" s="19"/>
      <c r="H815" s="19"/>
      <c r="I815" s="1"/>
      <c r="J815" s="1"/>
      <c r="K815" s="1"/>
      <c r="L815" s="1"/>
      <c r="M815" s="1"/>
      <c r="N815" s="1"/>
      <c r="O815" s="13"/>
      <c r="P815" s="13"/>
      <c r="Q815" s="13"/>
      <c r="R815" s="13"/>
      <c r="S815" s="13"/>
      <c r="T815" s="13"/>
      <c r="U815" s="13"/>
      <c r="V815" s="13"/>
    </row>
    <row r="816" spans="1:22" ht="15.75" hidden="1" customHeight="1">
      <c r="A816" s="13"/>
      <c r="B816" s="1"/>
      <c r="C816" s="1"/>
      <c r="D816" s="19"/>
      <c r="E816" s="19"/>
      <c r="F816" s="19"/>
      <c r="G816" s="19"/>
      <c r="H816" s="19"/>
      <c r="I816" s="1"/>
      <c r="J816" s="1"/>
      <c r="K816" s="1"/>
      <c r="L816" s="1"/>
      <c r="M816" s="1"/>
      <c r="N816" s="1"/>
      <c r="O816" s="13"/>
      <c r="P816" s="13"/>
      <c r="Q816" s="13"/>
      <c r="R816" s="13"/>
      <c r="S816" s="13"/>
      <c r="T816" s="13"/>
      <c r="U816" s="13"/>
      <c r="V816" s="13"/>
    </row>
    <row r="817" spans="1:22" ht="15.75" hidden="1" customHeight="1">
      <c r="A817" s="13"/>
      <c r="B817" s="1"/>
      <c r="C817" s="1"/>
      <c r="D817" s="19"/>
      <c r="E817" s="19"/>
      <c r="F817" s="19"/>
      <c r="G817" s="19"/>
      <c r="H817" s="19"/>
      <c r="I817" s="1"/>
      <c r="J817" s="1"/>
      <c r="K817" s="1"/>
      <c r="L817" s="1"/>
      <c r="M817" s="1"/>
      <c r="N817" s="1"/>
      <c r="O817" s="13"/>
      <c r="P817" s="13"/>
      <c r="Q817" s="13"/>
      <c r="R817" s="13"/>
      <c r="S817" s="13"/>
      <c r="T817" s="13"/>
      <c r="U817" s="13"/>
      <c r="V817" s="13"/>
    </row>
    <row r="818" spans="1:22" ht="15.75" hidden="1" customHeight="1">
      <c r="A818" s="13"/>
      <c r="B818" s="1"/>
      <c r="C818" s="1"/>
      <c r="D818" s="19"/>
      <c r="E818" s="19"/>
      <c r="F818" s="19"/>
      <c r="G818" s="19"/>
      <c r="H818" s="19"/>
      <c r="I818" s="1"/>
      <c r="J818" s="1"/>
      <c r="K818" s="1"/>
      <c r="L818" s="1"/>
      <c r="M818" s="1"/>
      <c r="N818" s="1"/>
      <c r="O818" s="13"/>
      <c r="P818" s="13"/>
      <c r="Q818" s="13"/>
      <c r="R818" s="13"/>
      <c r="S818" s="13"/>
      <c r="T818" s="13"/>
      <c r="U818" s="13"/>
      <c r="V818" s="13"/>
    </row>
    <row r="819" spans="1:22" ht="15.75" hidden="1" customHeight="1">
      <c r="A819" s="13"/>
      <c r="B819" s="1"/>
      <c r="C819" s="1"/>
      <c r="D819" s="19"/>
      <c r="E819" s="19"/>
      <c r="F819" s="19"/>
      <c r="G819" s="19"/>
      <c r="H819" s="19"/>
      <c r="I819" s="1"/>
      <c r="J819" s="1"/>
      <c r="K819" s="1"/>
      <c r="L819" s="1"/>
      <c r="M819" s="1"/>
      <c r="N819" s="1"/>
      <c r="O819" s="13"/>
      <c r="P819" s="13"/>
      <c r="Q819" s="13"/>
      <c r="R819" s="13"/>
      <c r="S819" s="13"/>
      <c r="T819" s="13"/>
      <c r="U819" s="13"/>
      <c r="V819" s="13"/>
    </row>
    <row r="820" spans="1:22" ht="15.75" hidden="1" customHeight="1">
      <c r="A820" s="13"/>
      <c r="B820" s="1"/>
      <c r="C820" s="1"/>
      <c r="D820" s="19"/>
      <c r="E820" s="19"/>
      <c r="F820" s="19"/>
      <c r="G820" s="19"/>
      <c r="H820" s="19"/>
      <c r="I820" s="1"/>
      <c r="J820" s="1"/>
      <c r="K820" s="1"/>
      <c r="L820" s="1"/>
      <c r="M820" s="1"/>
      <c r="N820" s="1"/>
      <c r="O820" s="13"/>
      <c r="P820" s="13"/>
      <c r="Q820" s="13"/>
      <c r="R820" s="13"/>
      <c r="S820" s="13"/>
      <c r="T820" s="13"/>
      <c r="U820" s="13"/>
      <c r="V820" s="13"/>
    </row>
    <row r="821" spans="1:22" ht="15.75" hidden="1" customHeight="1">
      <c r="A821" s="13"/>
      <c r="B821" s="1"/>
      <c r="C821" s="1"/>
      <c r="D821" s="19"/>
      <c r="E821" s="19"/>
      <c r="F821" s="19"/>
      <c r="G821" s="19"/>
      <c r="H821" s="19"/>
      <c r="I821" s="1"/>
      <c r="J821" s="1"/>
      <c r="K821" s="1"/>
      <c r="L821" s="1"/>
      <c r="M821" s="1"/>
      <c r="N821" s="1"/>
      <c r="O821" s="13"/>
      <c r="P821" s="13"/>
      <c r="Q821" s="13"/>
      <c r="R821" s="13"/>
      <c r="S821" s="13"/>
      <c r="T821" s="13"/>
      <c r="U821" s="13"/>
      <c r="V821" s="13"/>
    </row>
    <row r="822" spans="1:22" ht="15.75" hidden="1" customHeight="1">
      <c r="A822" s="13"/>
      <c r="B822" s="1"/>
      <c r="C822" s="1"/>
      <c r="D822" s="19"/>
      <c r="E822" s="19"/>
      <c r="F822" s="19"/>
      <c r="G822" s="19"/>
      <c r="H822" s="19"/>
      <c r="I822" s="1"/>
      <c r="J822" s="1"/>
      <c r="K822" s="1"/>
      <c r="L822" s="1"/>
      <c r="M822" s="1"/>
      <c r="N822" s="1"/>
      <c r="O822" s="13"/>
      <c r="P822" s="13"/>
      <c r="Q822" s="13"/>
      <c r="R822" s="13"/>
      <c r="S822" s="13"/>
      <c r="T822" s="13"/>
      <c r="U822" s="13"/>
      <c r="V822" s="13"/>
    </row>
    <row r="823" spans="1:22" ht="15.75" hidden="1" customHeight="1">
      <c r="A823" s="13"/>
      <c r="B823" s="1"/>
      <c r="C823" s="1"/>
      <c r="D823" s="19"/>
      <c r="E823" s="19"/>
      <c r="F823" s="19"/>
      <c r="G823" s="19"/>
      <c r="H823" s="19"/>
      <c r="I823" s="1"/>
      <c r="J823" s="1"/>
      <c r="K823" s="1"/>
      <c r="L823" s="1"/>
      <c r="M823" s="1"/>
      <c r="N823" s="1"/>
      <c r="O823" s="13"/>
      <c r="P823" s="13"/>
      <c r="Q823" s="13"/>
      <c r="R823" s="13"/>
      <c r="S823" s="13"/>
      <c r="T823" s="13"/>
      <c r="U823" s="13"/>
      <c r="V823" s="13"/>
    </row>
    <row r="824" spans="1:22" ht="15.75" hidden="1" customHeight="1">
      <c r="A824" s="13"/>
      <c r="B824" s="1"/>
      <c r="C824" s="1"/>
      <c r="D824" s="19"/>
      <c r="E824" s="19"/>
      <c r="F824" s="19"/>
      <c r="G824" s="19"/>
      <c r="H824" s="19"/>
      <c r="I824" s="1"/>
      <c r="J824" s="1"/>
      <c r="K824" s="1"/>
      <c r="L824" s="1"/>
      <c r="M824" s="1"/>
      <c r="N824" s="1"/>
      <c r="O824" s="13"/>
      <c r="P824" s="13"/>
      <c r="Q824" s="13"/>
      <c r="R824" s="13"/>
      <c r="S824" s="13"/>
      <c r="T824" s="13"/>
      <c r="U824" s="13"/>
      <c r="V824" s="13"/>
    </row>
    <row r="825" spans="1:22" ht="15.75" hidden="1" customHeight="1">
      <c r="A825" s="13"/>
      <c r="B825" s="1"/>
      <c r="C825" s="1"/>
      <c r="D825" s="19"/>
      <c r="E825" s="19"/>
      <c r="F825" s="19"/>
      <c r="G825" s="19"/>
      <c r="H825" s="19"/>
      <c r="I825" s="1"/>
      <c r="J825" s="1"/>
      <c r="K825" s="1"/>
      <c r="L825" s="1"/>
      <c r="M825" s="1"/>
      <c r="N825" s="1"/>
      <c r="O825" s="13"/>
      <c r="P825" s="13"/>
      <c r="Q825" s="13"/>
      <c r="R825" s="13"/>
      <c r="S825" s="13"/>
      <c r="T825" s="13"/>
      <c r="U825" s="13"/>
      <c r="V825" s="13"/>
    </row>
    <row r="826" spans="1:22" ht="15.75" hidden="1" customHeight="1">
      <c r="A826" s="13"/>
      <c r="B826" s="1"/>
      <c r="C826" s="1"/>
      <c r="D826" s="19"/>
      <c r="E826" s="19"/>
      <c r="F826" s="19"/>
      <c r="G826" s="19"/>
      <c r="H826" s="19"/>
      <c r="I826" s="1"/>
      <c r="J826" s="1"/>
      <c r="K826" s="1"/>
      <c r="L826" s="1"/>
      <c r="M826" s="1"/>
      <c r="N826" s="1"/>
      <c r="O826" s="13"/>
      <c r="P826" s="13"/>
      <c r="Q826" s="13"/>
      <c r="R826" s="13"/>
      <c r="S826" s="13"/>
      <c r="T826" s="13"/>
      <c r="U826" s="13"/>
      <c r="V826" s="13"/>
    </row>
    <row r="827" spans="1:22" ht="15.75" hidden="1" customHeight="1">
      <c r="A827" s="13"/>
      <c r="B827" s="1"/>
      <c r="C827" s="1"/>
      <c r="D827" s="19"/>
      <c r="E827" s="19"/>
      <c r="F827" s="19"/>
      <c r="G827" s="19"/>
      <c r="H827" s="19"/>
      <c r="I827" s="1"/>
      <c r="J827" s="1"/>
      <c r="K827" s="1"/>
      <c r="L827" s="1"/>
      <c r="M827" s="1"/>
      <c r="N827" s="1"/>
      <c r="O827" s="13"/>
      <c r="P827" s="13"/>
      <c r="Q827" s="13"/>
      <c r="R827" s="13"/>
      <c r="S827" s="13"/>
      <c r="T827" s="13"/>
      <c r="U827" s="13"/>
      <c r="V827" s="13"/>
    </row>
    <row r="828" spans="1:22" ht="15.75" hidden="1" customHeight="1">
      <c r="A828" s="13"/>
      <c r="B828" s="1"/>
      <c r="C828" s="1"/>
      <c r="D828" s="19"/>
      <c r="E828" s="19"/>
      <c r="F828" s="19"/>
      <c r="G828" s="19"/>
      <c r="H828" s="19"/>
      <c r="I828" s="1"/>
      <c r="J828" s="1"/>
      <c r="K828" s="1"/>
      <c r="L828" s="1"/>
      <c r="M828" s="1"/>
      <c r="N828" s="1"/>
      <c r="O828" s="13"/>
      <c r="P828" s="13"/>
      <c r="Q828" s="13"/>
      <c r="R828" s="13"/>
      <c r="S828" s="13"/>
      <c r="T828" s="13"/>
      <c r="U828" s="13"/>
      <c r="V828" s="13"/>
    </row>
    <row r="829" spans="1:22" ht="15.75" hidden="1" customHeight="1">
      <c r="A829" s="13"/>
      <c r="B829" s="1"/>
      <c r="C829" s="1"/>
      <c r="D829" s="19"/>
      <c r="E829" s="19"/>
      <c r="F829" s="19"/>
      <c r="G829" s="19"/>
      <c r="H829" s="19"/>
      <c r="I829" s="1"/>
      <c r="J829" s="1"/>
      <c r="K829" s="1"/>
      <c r="L829" s="1"/>
      <c r="M829" s="1"/>
      <c r="N829" s="1"/>
      <c r="O829" s="13"/>
      <c r="P829" s="13"/>
      <c r="Q829" s="13"/>
      <c r="R829" s="13"/>
      <c r="S829" s="13"/>
      <c r="T829" s="13"/>
      <c r="U829" s="13"/>
      <c r="V829" s="13"/>
    </row>
    <row r="830" spans="1:22" ht="15.75" hidden="1" customHeight="1">
      <c r="A830" s="13"/>
      <c r="B830" s="1"/>
      <c r="C830" s="1"/>
      <c r="D830" s="19"/>
      <c r="E830" s="19"/>
      <c r="F830" s="19"/>
      <c r="G830" s="19"/>
      <c r="H830" s="19"/>
      <c r="I830" s="1"/>
      <c r="J830" s="1"/>
      <c r="K830" s="1"/>
      <c r="L830" s="1"/>
      <c r="M830" s="1"/>
      <c r="N830" s="1"/>
      <c r="O830" s="13"/>
      <c r="P830" s="13"/>
      <c r="Q830" s="13"/>
      <c r="R830" s="13"/>
      <c r="S830" s="13"/>
      <c r="T830" s="13"/>
      <c r="U830" s="13"/>
      <c r="V830" s="13"/>
    </row>
    <row r="831" spans="1:22" ht="15.75" hidden="1" customHeight="1">
      <c r="A831" s="13"/>
      <c r="B831" s="1"/>
      <c r="C831" s="1"/>
      <c r="D831" s="19"/>
      <c r="E831" s="19"/>
      <c r="F831" s="19"/>
      <c r="G831" s="19"/>
      <c r="H831" s="19"/>
      <c r="I831" s="1"/>
      <c r="J831" s="1"/>
      <c r="K831" s="1"/>
      <c r="L831" s="1"/>
      <c r="M831" s="1"/>
      <c r="N831" s="1"/>
      <c r="O831" s="13"/>
      <c r="P831" s="13"/>
      <c r="Q831" s="13"/>
      <c r="R831" s="13"/>
      <c r="S831" s="13"/>
      <c r="T831" s="13"/>
      <c r="U831" s="13"/>
      <c r="V831" s="13"/>
    </row>
    <row r="832" spans="1:22" ht="15.75" hidden="1" customHeight="1">
      <c r="A832" s="13"/>
      <c r="B832" s="1"/>
      <c r="C832" s="1"/>
      <c r="D832" s="19"/>
      <c r="E832" s="19"/>
      <c r="F832" s="19"/>
      <c r="G832" s="19"/>
      <c r="H832" s="19"/>
      <c r="I832" s="1"/>
      <c r="J832" s="1"/>
      <c r="K832" s="1"/>
      <c r="L832" s="1"/>
      <c r="M832" s="1"/>
      <c r="N832" s="1"/>
      <c r="O832" s="13"/>
      <c r="P832" s="13"/>
      <c r="Q832" s="13"/>
      <c r="R832" s="13"/>
      <c r="S832" s="13"/>
      <c r="T832" s="13"/>
      <c r="U832" s="13"/>
      <c r="V832" s="13"/>
    </row>
    <row r="833" spans="1:22" ht="15.75" hidden="1" customHeight="1">
      <c r="A833" s="13"/>
      <c r="B833" s="1"/>
      <c r="C833" s="1"/>
      <c r="D833" s="19"/>
      <c r="E833" s="19"/>
      <c r="F833" s="19"/>
      <c r="G833" s="19"/>
      <c r="H833" s="19"/>
      <c r="I833" s="1"/>
      <c r="J833" s="1"/>
      <c r="K833" s="1"/>
      <c r="L833" s="1"/>
      <c r="M833" s="1"/>
      <c r="N833" s="1"/>
      <c r="O833" s="13"/>
      <c r="P833" s="13"/>
      <c r="Q833" s="13"/>
      <c r="R833" s="13"/>
      <c r="S833" s="13"/>
      <c r="T833" s="13"/>
      <c r="U833" s="13"/>
      <c r="V833" s="13"/>
    </row>
    <row r="834" spans="1:22" ht="15.75" hidden="1" customHeight="1">
      <c r="A834" s="13"/>
      <c r="B834" s="1"/>
      <c r="C834" s="1"/>
      <c r="D834" s="19"/>
      <c r="E834" s="19"/>
      <c r="F834" s="19"/>
      <c r="G834" s="19"/>
      <c r="H834" s="19"/>
      <c r="I834" s="1"/>
      <c r="J834" s="1"/>
      <c r="K834" s="1"/>
      <c r="L834" s="1"/>
      <c r="M834" s="1"/>
      <c r="N834" s="1"/>
      <c r="O834" s="13"/>
      <c r="P834" s="13"/>
      <c r="Q834" s="13"/>
      <c r="R834" s="13"/>
      <c r="S834" s="13"/>
      <c r="T834" s="13"/>
      <c r="U834" s="13"/>
      <c r="V834" s="13"/>
    </row>
    <row r="835" spans="1:22" ht="15.75" hidden="1" customHeight="1">
      <c r="A835" s="13"/>
      <c r="B835" s="1"/>
      <c r="C835" s="1"/>
      <c r="D835" s="19"/>
      <c r="E835" s="19"/>
      <c r="F835" s="19"/>
      <c r="G835" s="19"/>
      <c r="H835" s="19"/>
      <c r="I835" s="1"/>
      <c r="J835" s="1"/>
      <c r="K835" s="1"/>
      <c r="L835" s="1"/>
      <c r="M835" s="1"/>
      <c r="N835" s="1"/>
      <c r="O835" s="13"/>
      <c r="P835" s="13"/>
      <c r="Q835" s="13"/>
      <c r="R835" s="13"/>
      <c r="S835" s="13"/>
      <c r="T835" s="13"/>
      <c r="U835" s="13"/>
      <c r="V835" s="13"/>
    </row>
    <row r="836" spans="1:22" ht="15.75" hidden="1" customHeight="1">
      <c r="A836" s="13"/>
      <c r="B836" s="1"/>
      <c r="C836" s="1"/>
      <c r="D836" s="19"/>
      <c r="E836" s="19"/>
      <c r="F836" s="19"/>
      <c r="G836" s="19"/>
      <c r="H836" s="19"/>
      <c r="I836" s="1"/>
      <c r="J836" s="1"/>
      <c r="K836" s="1"/>
      <c r="L836" s="1"/>
      <c r="M836" s="1"/>
      <c r="N836" s="1"/>
      <c r="O836" s="13"/>
      <c r="P836" s="13"/>
      <c r="Q836" s="13"/>
      <c r="R836" s="13"/>
      <c r="S836" s="13"/>
      <c r="T836" s="13"/>
      <c r="U836" s="13"/>
      <c r="V836" s="13"/>
    </row>
    <row r="837" spans="1:22" ht="15.75" hidden="1" customHeight="1">
      <c r="A837" s="13"/>
      <c r="B837" s="1"/>
      <c r="C837" s="1"/>
      <c r="D837" s="19"/>
      <c r="E837" s="19"/>
      <c r="F837" s="19"/>
      <c r="G837" s="19"/>
      <c r="H837" s="19"/>
      <c r="I837" s="1"/>
      <c r="J837" s="1"/>
      <c r="K837" s="1"/>
      <c r="L837" s="1"/>
      <c r="M837" s="1"/>
      <c r="N837" s="1"/>
      <c r="O837" s="13"/>
      <c r="P837" s="13"/>
      <c r="Q837" s="13"/>
      <c r="R837" s="13"/>
      <c r="S837" s="13"/>
      <c r="T837" s="13"/>
      <c r="U837" s="13"/>
      <c r="V837" s="13"/>
    </row>
    <row r="838" spans="1:22" ht="15.75" hidden="1" customHeight="1">
      <c r="A838" s="13"/>
      <c r="B838" s="1"/>
      <c r="C838" s="1"/>
      <c r="D838" s="19"/>
      <c r="E838" s="19"/>
      <c r="F838" s="19"/>
      <c r="G838" s="19"/>
      <c r="H838" s="19"/>
      <c r="I838" s="1"/>
      <c r="J838" s="1"/>
      <c r="K838" s="1"/>
      <c r="L838" s="1"/>
      <c r="M838" s="1"/>
      <c r="N838" s="1"/>
      <c r="O838" s="13"/>
      <c r="P838" s="13"/>
      <c r="Q838" s="13"/>
      <c r="R838" s="13"/>
      <c r="S838" s="13"/>
      <c r="T838" s="13"/>
      <c r="U838" s="13"/>
      <c r="V838" s="13"/>
    </row>
    <row r="839" spans="1:22" ht="15.75" hidden="1" customHeight="1">
      <c r="A839" s="13"/>
      <c r="B839" s="1"/>
      <c r="C839" s="1"/>
      <c r="D839" s="19"/>
      <c r="E839" s="19"/>
      <c r="F839" s="19"/>
      <c r="G839" s="19"/>
      <c r="H839" s="19"/>
      <c r="I839" s="1"/>
      <c r="J839" s="1"/>
      <c r="K839" s="1"/>
      <c r="L839" s="1"/>
      <c r="M839" s="1"/>
      <c r="N839" s="1"/>
      <c r="O839" s="13"/>
      <c r="P839" s="13"/>
      <c r="Q839" s="13"/>
      <c r="R839" s="13"/>
      <c r="S839" s="13"/>
      <c r="T839" s="13"/>
      <c r="U839" s="13"/>
      <c r="V839" s="13"/>
    </row>
    <row r="840" spans="1:22" ht="15.75" hidden="1" customHeight="1">
      <c r="A840" s="13"/>
      <c r="B840" s="1"/>
      <c r="C840" s="1"/>
      <c r="D840" s="19"/>
      <c r="E840" s="19"/>
      <c r="F840" s="19"/>
      <c r="G840" s="19"/>
      <c r="H840" s="19"/>
      <c r="I840" s="1"/>
      <c r="J840" s="1"/>
      <c r="K840" s="1"/>
      <c r="L840" s="1"/>
      <c r="M840" s="1"/>
      <c r="N840" s="1"/>
      <c r="O840" s="13"/>
      <c r="P840" s="13"/>
      <c r="Q840" s="13"/>
      <c r="R840" s="13"/>
      <c r="S840" s="13"/>
      <c r="T840" s="13"/>
      <c r="U840" s="13"/>
      <c r="V840" s="13"/>
    </row>
    <row r="841" spans="1:22" ht="15.75" hidden="1" customHeight="1">
      <c r="A841" s="13"/>
      <c r="B841" s="1"/>
      <c r="C841" s="1"/>
      <c r="D841" s="19"/>
      <c r="E841" s="19"/>
      <c r="F841" s="19"/>
      <c r="G841" s="19"/>
      <c r="H841" s="19"/>
      <c r="I841" s="1"/>
      <c r="J841" s="1"/>
      <c r="K841" s="1"/>
      <c r="L841" s="1"/>
      <c r="M841" s="1"/>
      <c r="N841" s="1"/>
      <c r="O841" s="13"/>
      <c r="P841" s="13"/>
      <c r="Q841" s="13"/>
      <c r="R841" s="13"/>
      <c r="S841" s="13"/>
      <c r="T841" s="13"/>
      <c r="U841" s="13"/>
      <c r="V841" s="13"/>
    </row>
    <row r="842" spans="1:22" ht="15.75" hidden="1" customHeight="1">
      <c r="A842" s="13"/>
      <c r="B842" s="1"/>
      <c r="C842" s="1"/>
      <c r="D842" s="19"/>
      <c r="E842" s="19"/>
      <c r="F842" s="19"/>
      <c r="G842" s="19"/>
      <c r="H842" s="19"/>
      <c r="I842" s="1"/>
      <c r="J842" s="1"/>
      <c r="K842" s="1"/>
      <c r="L842" s="1"/>
      <c r="M842" s="1"/>
      <c r="N842" s="1"/>
      <c r="O842" s="13"/>
      <c r="P842" s="13"/>
      <c r="Q842" s="13"/>
      <c r="R842" s="13"/>
      <c r="S842" s="13"/>
      <c r="T842" s="13"/>
      <c r="U842" s="13"/>
      <c r="V842" s="13"/>
    </row>
    <row r="843" spans="1:22" ht="15.75" hidden="1" customHeight="1">
      <c r="A843" s="13"/>
      <c r="B843" s="1"/>
      <c r="C843" s="1"/>
      <c r="D843" s="19"/>
      <c r="E843" s="19"/>
      <c r="F843" s="19"/>
      <c r="G843" s="19"/>
      <c r="H843" s="19"/>
      <c r="I843" s="1"/>
      <c r="J843" s="1"/>
      <c r="K843" s="1"/>
      <c r="L843" s="1"/>
      <c r="M843" s="1"/>
      <c r="N843" s="1"/>
      <c r="O843" s="13"/>
      <c r="P843" s="13"/>
      <c r="Q843" s="13"/>
      <c r="R843" s="13"/>
      <c r="S843" s="13"/>
      <c r="T843" s="13"/>
      <c r="U843" s="13"/>
      <c r="V843" s="13"/>
    </row>
    <row r="844" spans="1:22" ht="15.75" hidden="1" customHeight="1">
      <c r="A844" s="13"/>
      <c r="B844" s="1"/>
      <c r="C844" s="1"/>
      <c r="D844" s="19"/>
      <c r="E844" s="19"/>
      <c r="F844" s="19"/>
      <c r="G844" s="19"/>
      <c r="H844" s="19"/>
      <c r="I844" s="1"/>
      <c r="J844" s="1"/>
      <c r="K844" s="1"/>
      <c r="L844" s="1"/>
      <c r="M844" s="1"/>
      <c r="N844" s="1"/>
      <c r="O844" s="13"/>
      <c r="P844" s="13"/>
      <c r="Q844" s="13"/>
      <c r="R844" s="13"/>
      <c r="S844" s="13"/>
      <c r="T844" s="13"/>
      <c r="U844" s="13"/>
      <c r="V844" s="13"/>
    </row>
    <row r="845" spans="1:22" ht="15.75" hidden="1" customHeight="1">
      <c r="A845" s="13"/>
      <c r="B845" s="1"/>
      <c r="C845" s="1"/>
      <c r="D845" s="19"/>
      <c r="E845" s="19"/>
      <c r="F845" s="19"/>
      <c r="G845" s="19"/>
      <c r="H845" s="19"/>
      <c r="I845" s="1"/>
      <c r="J845" s="1"/>
      <c r="K845" s="1"/>
      <c r="L845" s="1"/>
      <c r="M845" s="1"/>
      <c r="N845" s="1"/>
      <c r="O845" s="13"/>
      <c r="P845" s="13"/>
      <c r="Q845" s="13"/>
      <c r="R845" s="13"/>
      <c r="S845" s="13"/>
      <c r="T845" s="13"/>
      <c r="U845" s="13"/>
      <c r="V845" s="13"/>
    </row>
    <row r="846" spans="1:22" ht="15.75" hidden="1" customHeight="1">
      <c r="A846" s="13"/>
      <c r="B846" s="1"/>
      <c r="C846" s="1"/>
      <c r="D846" s="19"/>
      <c r="E846" s="19"/>
      <c r="F846" s="19"/>
      <c r="G846" s="19"/>
      <c r="H846" s="19"/>
      <c r="I846" s="1"/>
      <c r="J846" s="1"/>
      <c r="K846" s="1"/>
      <c r="L846" s="1"/>
      <c r="M846" s="1"/>
      <c r="N846" s="1"/>
      <c r="O846" s="13"/>
      <c r="P846" s="13"/>
      <c r="Q846" s="13"/>
      <c r="R846" s="13"/>
      <c r="S846" s="13"/>
      <c r="T846" s="13"/>
      <c r="U846" s="13"/>
      <c r="V846" s="13"/>
    </row>
    <row r="847" spans="1:22" ht="15.75" hidden="1" customHeight="1">
      <c r="A847" s="13"/>
      <c r="B847" s="1"/>
      <c r="C847" s="1"/>
      <c r="D847" s="19"/>
      <c r="E847" s="19"/>
      <c r="F847" s="19"/>
      <c r="G847" s="19"/>
      <c r="H847" s="19"/>
      <c r="I847" s="1"/>
      <c r="J847" s="1"/>
      <c r="K847" s="1"/>
      <c r="L847" s="1"/>
      <c r="M847" s="1"/>
      <c r="N847" s="1"/>
      <c r="O847" s="13"/>
      <c r="P847" s="13"/>
      <c r="Q847" s="13"/>
      <c r="R847" s="13"/>
      <c r="S847" s="13"/>
      <c r="T847" s="13"/>
      <c r="U847" s="13"/>
      <c r="V847" s="13"/>
    </row>
    <row r="848" spans="1:22" ht="15.75" hidden="1" customHeight="1">
      <c r="A848" s="13"/>
      <c r="B848" s="1"/>
      <c r="C848" s="1"/>
      <c r="D848" s="19"/>
      <c r="E848" s="19"/>
      <c r="F848" s="19"/>
      <c r="G848" s="19"/>
      <c r="H848" s="19"/>
      <c r="I848" s="1"/>
      <c r="J848" s="1"/>
      <c r="K848" s="1"/>
      <c r="L848" s="1"/>
      <c r="M848" s="1"/>
      <c r="N848" s="1"/>
      <c r="O848" s="13"/>
      <c r="P848" s="13"/>
      <c r="Q848" s="13"/>
      <c r="R848" s="13"/>
      <c r="S848" s="13"/>
      <c r="T848" s="13"/>
      <c r="U848" s="13"/>
      <c r="V848" s="13"/>
    </row>
    <row r="849" spans="1:22" ht="15.75" hidden="1" customHeight="1">
      <c r="A849" s="13"/>
      <c r="B849" s="1"/>
      <c r="C849" s="1"/>
      <c r="D849" s="19"/>
      <c r="E849" s="19"/>
      <c r="F849" s="19"/>
      <c r="G849" s="19"/>
      <c r="H849" s="19"/>
      <c r="I849" s="1"/>
      <c r="J849" s="1"/>
      <c r="K849" s="1"/>
      <c r="L849" s="1"/>
      <c r="M849" s="1"/>
      <c r="N849" s="1"/>
      <c r="O849" s="13"/>
      <c r="P849" s="13"/>
      <c r="Q849" s="13"/>
      <c r="R849" s="13"/>
      <c r="S849" s="13"/>
      <c r="T849" s="13"/>
      <c r="U849" s="13"/>
      <c r="V849" s="13"/>
    </row>
    <row r="850" spans="1:22" ht="15.75" hidden="1" customHeight="1">
      <c r="A850" s="13"/>
      <c r="B850" s="1"/>
      <c r="C850" s="1"/>
      <c r="D850" s="19"/>
      <c r="E850" s="19"/>
      <c r="F850" s="19"/>
      <c r="G850" s="19"/>
      <c r="H850" s="19"/>
      <c r="I850" s="1"/>
      <c r="J850" s="1"/>
      <c r="K850" s="1"/>
      <c r="L850" s="1"/>
      <c r="M850" s="1"/>
      <c r="N850" s="1"/>
      <c r="O850" s="13"/>
      <c r="P850" s="13"/>
      <c r="Q850" s="13"/>
      <c r="R850" s="13"/>
      <c r="S850" s="13"/>
      <c r="T850" s="13"/>
      <c r="U850" s="13"/>
      <c r="V850" s="13"/>
    </row>
    <row r="851" spans="1:22" ht="15.75" hidden="1" customHeight="1">
      <c r="A851" s="13"/>
      <c r="B851" s="1"/>
      <c r="C851" s="1"/>
      <c r="D851" s="19"/>
      <c r="E851" s="19"/>
      <c r="F851" s="19"/>
      <c r="G851" s="19"/>
      <c r="H851" s="19"/>
      <c r="I851" s="1"/>
      <c r="J851" s="1"/>
      <c r="K851" s="1"/>
      <c r="L851" s="1"/>
      <c r="M851" s="1"/>
      <c r="N851" s="1"/>
      <c r="O851" s="13"/>
      <c r="P851" s="13"/>
      <c r="Q851" s="13"/>
      <c r="R851" s="13"/>
      <c r="S851" s="13"/>
      <c r="T851" s="13"/>
      <c r="U851" s="13"/>
      <c r="V851" s="13"/>
    </row>
    <row r="852" spans="1:22" ht="15.75" hidden="1" customHeight="1">
      <c r="A852" s="13"/>
      <c r="B852" s="1"/>
      <c r="C852" s="1"/>
      <c r="D852" s="19"/>
      <c r="E852" s="19"/>
      <c r="F852" s="19"/>
      <c r="G852" s="19"/>
      <c r="H852" s="19"/>
      <c r="I852" s="1"/>
      <c r="J852" s="1"/>
      <c r="K852" s="1"/>
      <c r="L852" s="1"/>
      <c r="M852" s="1"/>
      <c r="N852" s="1"/>
      <c r="O852" s="13"/>
      <c r="P852" s="13"/>
      <c r="Q852" s="13"/>
      <c r="R852" s="13"/>
      <c r="S852" s="13"/>
      <c r="T852" s="13"/>
      <c r="U852" s="13"/>
      <c r="V852" s="13"/>
    </row>
    <row r="853" spans="1:22" ht="15.75" hidden="1" customHeight="1">
      <c r="A853" s="13"/>
      <c r="B853" s="1"/>
      <c r="C853" s="1"/>
      <c r="D853" s="19"/>
      <c r="E853" s="19"/>
      <c r="F853" s="19"/>
      <c r="G853" s="19"/>
      <c r="H853" s="19"/>
      <c r="I853" s="1"/>
      <c r="J853" s="1"/>
      <c r="K853" s="1"/>
      <c r="L853" s="1"/>
      <c r="M853" s="1"/>
      <c r="N853" s="1"/>
      <c r="O853" s="13"/>
      <c r="P853" s="13"/>
      <c r="Q853" s="13"/>
      <c r="R853" s="13"/>
      <c r="S853" s="13"/>
      <c r="T853" s="13"/>
      <c r="U853" s="13"/>
      <c r="V853" s="13"/>
    </row>
    <row r="854" spans="1:22" ht="15.75" hidden="1" customHeight="1">
      <c r="A854" s="13"/>
      <c r="B854" s="1"/>
      <c r="C854" s="1"/>
      <c r="D854" s="19"/>
      <c r="E854" s="19"/>
      <c r="F854" s="19"/>
      <c r="G854" s="19"/>
      <c r="H854" s="19"/>
      <c r="I854" s="1"/>
      <c r="J854" s="1"/>
      <c r="K854" s="1"/>
      <c r="L854" s="1"/>
      <c r="M854" s="1"/>
      <c r="N854" s="1"/>
      <c r="O854" s="13"/>
      <c r="P854" s="13"/>
      <c r="Q854" s="13"/>
      <c r="R854" s="13"/>
      <c r="S854" s="13"/>
      <c r="T854" s="13"/>
      <c r="U854" s="13"/>
      <c r="V854" s="13"/>
    </row>
    <row r="855" spans="1:22" ht="15.75" hidden="1" customHeight="1">
      <c r="A855" s="13"/>
      <c r="B855" s="1"/>
      <c r="C855" s="1"/>
      <c r="D855" s="19"/>
      <c r="E855" s="19"/>
      <c r="F855" s="19"/>
      <c r="G855" s="19"/>
      <c r="H855" s="19"/>
      <c r="I855" s="1"/>
      <c r="J855" s="1"/>
      <c r="K855" s="1"/>
      <c r="L855" s="1"/>
      <c r="M855" s="1"/>
      <c r="N855" s="1"/>
      <c r="O855" s="13"/>
      <c r="P855" s="13"/>
      <c r="Q855" s="13"/>
      <c r="R855" s="13"/>
      <c r="S855" s="13"/>
      <c r="T855" s="13"/>
      <c r="U855" s="13"/>
      <c r="V855" s="13"/>
    </row>
    <row r="856" spans="1:22" ht="15.75" hidden="1" customHeight="1">
      <c r="A856" s="13"/>
      <c r="B856" s="1"/>
      <c r="C856" s="1"/>
      <c r="D856" s="19"/>
      <c r="E856" s="19"/>
      <c r="F856" s="19"/>
      <c r="G856" s="19"/>
      <c r="H856" s="19"/>
      <c r="I856" s="1"/>
      <c r="J856" s="1"/>
      <c r="K856" s="1"/>
      <c r="L856" s="1"/>
      <c r="M856" s="1"/>
      <c r="N856" s="1"/>
      <c r="O856" s="13"/>
      <c r="P856" s="13"/>
      <c r="Q856" s="13"/>
      <c r="R856" s="13"/>
      <c r="S856" s="13"/>
      <c r="T856" s="13"/>
      <c r="U856" s="13"/>
      <c r="V856" s="13"/>
    </row>
    <row r="857" spans="1:22" ht="15.75" hidden="1" customHeight="1">
      <c r="A857" s="13"/>
      <c r="B857" s="1"/>
      <c r="C857" s="1"/>
      <c r="D857" s="19"/>
      <c r="E857" s="19"/>
      <c r="F857" s="19"/>
      <c r="G857" s="19"/>
      <c r="H857" s="19"/>
      <c r="I857" s="1"/>
      <c r="J857" s="1"/>
      <c r="K857" s="1"/>
      <c r="L857" s="1"/>
      <c r="M857" s="1"/>
      <c r="N857" s="1"/>
      <c r="O857" s="13"/>
      <c r="P857" s="13"/>
      <c r="Q857" s="13"/>
      <c r="R857" s="13"/>
      <c r="S857" s="13"/>
      <c r="T857" s="13"/>
      <c r="U857" s="13"/>
      <c r="V857" s="13"/>
    </row>
    <row r="858" spans="1:22" ht="15.75" hidden="1" customHeight="1">
      <c r="A858" s="13"/>
      <c r="B858" s="1"/>
      <c r="C858" s="1"/>
      <c r="D858" s="19"/>
      <c r="E858" s="19"/>
      <c r="F858" s="19"/>
      <c r="G858" s="19"/>
      <c r="H858" s="19"/>
      <c r="I858" s="1"/>
      <c r="J858" s="1"/>
      <c r="K858" s="1"/>
      <c r="L858" s="1"/>
      <c r="M858" s="1"/>
      <c r="N858" s="1"/>
      <c r="O858" s="13"/>
      <c r="P858" s="13"/>
      <c r="Q858" s="13"/>
      <c r="R858" s="13"/>
      <c r="S858" s="13"/>
      <c r="T858" s="13"/>
      <c r="U858" s="13"/>
      <c r="V858" s="13"/>
    </row>
    <row r="859" spans="1:22" ht="15.75" hidden="1" customHeight="1">
      <c r="A859" s="13"/>
      <c r="B859" s="1"/>
      <c r="C859" s="1"/>
      <c r="D859" s="19"/>
      <c r="E859" s="19"/>
      <c r="F859" s="19"/>
      <c r="G859" s="19"/>
      <c r="H859" s="19"/>
      <c r="I859" s="1"/>
      <c r="J859" s="1"/>
      <c r="K859" s="1"/>
      <c r="L859" s="1"/>
      <c r="M859" s="1"/>
      <c r="N859" s="1"/>
      <c r="O859" s="13"/>
      <c r="P859" s="13"/>
      <c r="Q859" s="13"/>
      <c r="R859" s="13"/>
      <c r="S859" s="13"/>
      <c r="T859" s="13"/>
      <c r="U859" s="13"/>
      <c r="V859" s="13"/>
    </row>
    <row r="860" spans="1:22" ht="15.75" hidden="1" customHeight="1">
      <c r="A860" s="13"/>
      <c r="B860" s="1"/>
      <c r="C860" s="1"/>
      <c r="D860" s="19"/>
      <c r="E860" s="19"/>
      <c r="F860" s="19"/>
      <c r="G860" s="19"/>
      <c r="H860" s="19"/>
      <c r="I860" s="1"/>
      <c r="J860" s="1"/>
      <c r="K860" s="1"/>
      <c r="L860" s="1"/>
      <c r="M860" s="1"/>
      <c r="N860" s="1"/>
      <c r="O860" s="13"/>
      <c r="P860" s="13"/>
      <c r="Q860" s="13"/>
      <c r="R860" s="13"/>
      <c r="S860" s="13"/>
      <c r="T860" s="13"/>
      <c r="U860" s="13"/>
      <c r="V860" s="13"/>
    </row>
    <row r="861" spans="1:22" ht="15.75" hidden="1" customHeight="1">
      <c r="A861" s="13"/>
      <c r="B861" s="1"/>
      <c r="C861" s="1"/>
      <c r="D861" s="19"/>
      <c r="E861" s="19"/>
      <c r="F861" s="19"/>
      <c r="G861" s="19"/>
      <c r="H861" s="19"/>
      <c r="I861" s="1"/>
      <c r="J861" s="1"/>
      <c r="K861" s="1"/>
      <c r="L861" s="1"/>
      <c r="M861" s="1"/>
      <c r="N861" s="1"/>
      <c r="O861" s="13"/>
      <c r="P861" s="13"/>
      <c r="Q861" s="13"/>
      <c r="R861" s="13"/>
      <c r="S861" s="13"/>
      <c r="T861" s="13"/>
      <c r="U861" s="13"/>
      <c r="V861" s="13"/>
    </row>
    <row r="862" spans="1:22" ht="15.75" hidden="1" customHeight="1">
      <c r="A862" s="13"/>
      <c r="B862" s="1"/>
      <c r="C862" s="1"/>
      <c r="D862" s="19"/>
      <c r="E862" s="19"/>
      <c r="F862" s="19"/>
      <c r="G862" s="19"/>
      <c r="H862" s="19"/>
      <c r="I862" s="1"/>
      <c r="J862" s="1"/>
      <c r="K862" s="1"/>
      <c r="L862" s="1"/>
      <c r="M862" s="1"/>
      <c r="N862" s="1"/>
      <c r="O862" s="13"/>
      <c r="P862" s="13"/>
      <c r="Q862" s="13"/>
      <c r="R862" s="13"/>
      <c r="S862" s="13"/>
      <c r="T862" s="13"/>
      <c r="U862" s="13"/>
      <c r="V862" s="13"/>
    </row>
    <row r="863" spans="1:22" ht="15.75" hidden="1" customHeight="1">
      <c r="A863" s="13"/>
      <c r="B863" s="1"/>
      <c r="C863" s="1"/>
      <c r="D863" s="19"/>
      <c r="E863" s="19"/>
      <c r="F863" s="19"/>
      <c r="G863" s="19"/>
      <c r="H863" s="19"/>
      <c r="I863" s="1"/>
      <c r="J863" s="1"/>
      <c r="K863" s="1"/>
      <c r="L863" s="1"/>
      <c r="M863" s="1"/>
      <c r="N863" s="1"/>
      <c r="O863" s="13"/>
      <c r="P863" s="13"/>
      <c r="Q863" s="13"/>
      <c r="R863" s="13"/>
      <c r="S863" s="13"/>
      <c r="T863" s="13"/>
      <c r="U863" s="13"/>
      <c r="V863" s="13"/>
    </row>
    <row r="864" spans="1:22" ht="15.75" hidden="1" customHeight="1">
      <c r="A864" s="13"/>
      <c r="B864" s="1"/>
      <c r="C864" s="1"/>
      <c r="D864" s="19"/>
      <c r="E864" s="19"/>
      <c r="F864" s="19"/>
      <c r="G864" s="19"/>
      <c r="H864" s="19"/>
      <c r="I864" s="1"/>
      <c r="J864" s="1"/>
      <c r="K864" s="1"/>
      <c r="L864" s="1"/>
      <c r="M864" s="1"/>
      <c r="N864" s="1"/>
      <c r="O864" s="13"/>
      <c r="P864" s="13"/>
      <c r="Q864" s="13"/>
      <c r="R864" s="13"/>
      <c r="S864" s="13"/>
      <c r="T864" s="13"/>
      <c r="U864" s="13"/>
      <c r="V864" s="13"/>
    </row>
    <row r="865" spans="1:22" ht="15.75" hidden="1" customHeight="1">
      <c r="A865" s="13"/>
      <c r="B865" s="1"/>
      <c r="C865" s="1"/>
      <c r="D865" s="19"/>
      <c r="E865" s="19"/>
      <c r="F865" s="19"/>
      <c r="G865" s="19"/>
      <c r="H865" s="19"/>
      <c r="I865" s="1"/>
      <c r="J865" s="1"/>
      <c r="K865" s="1"/>
      <c r="L865" s="1"/>
      <c r="M865" s="1"/>
      <c r="N865" s="1"/>
      <c r="O865" s="13"/>
      <c r="P865" s="13"/>
      <c r="Q865" s="13"/>
      <c r="R865" s="13"/>
      <c r="S865" s="13"/>
      <c r="T865" s="13"/>
      <c r="U865" s="13"/>
      <c r="V865" s="13"/>
    </row>
    <row r="866" spans="1:22" ht="15.75" hidden="1" customHeight="1">
      <c r="A866" s="13"/>
      <c r="B866" s="1"/>
      <c r="C866" s="1"/>
      <c r="D866" s="19"/>
      <c r="E866" s="19"/>
      <c r="F866" s="19"/>
      <c r="G866" s="19"/>
      <c r="H866" s="19"/>
      <c r="I866" s="1"/>
      <c r="J866" s="1"/>
      <c r="K866" s="1"/>
      <c r="L866" s="1"/>
      <c r="M866" s="1"/>
      <c r="N866" s="1"/>
      <c r="O866" s="13"/>
      <c r="P866" s="13"/>
      <c r="Q866" s="13"/>
      <c r="R866" s="13"/>
      <c r="S866" s="13"/>
      <c r="T866" s="13"/>
      <c r="U866" s="13"/>
      <c r="V866" s="13"/>
    </row>
    <row r="867" spans="1:22" ht="15.75" hidden="1" customHeight="1">
      <c r="A867" s="13"/>
      <c r="B867" s="1"/>
      <c r="C867" s="1"/>
      <c r="D867" s="19"/>
      <c r="E867" s="19"/>
      <c r="F867" s="19"/>
      <c r="G867" s="19"/>
      <c r="H867" s="19"/>
      <c r="I867" s="1"/>
      <c r="J867" s="1"/>
      <c r="K867" s="1"/>
      <c r="L867" s="1"/>
      <c r="M867" s="1"/>
      <c r="N867" s="1"/>
      <c r="O867" s="13"/>
      <c r="P867" s="13"/>
      <c r="Q867" s="13"/>
      <c r="R867" s="13"/>
      <c r="S867" s="13"/>
      <c r="T867" s="13"/>
      <c r="U867" s="13"/>
      <c r="V867" s="13"/>
    </row>
    <row r="868" spans="1:22" ht="15.75" hidden="1" customHeight="1">
      <c r="A868" s="13"/>
      <c r="B868" s="1"/>
      <c r="C868" s="1"/>
      <c r="D868" s="19"/>
      <c r="E868" s="19"/>
      <c r="F868" s="19"/>
      <c r="G868" s="19"/>
      <c r="H868" s="19"/>
      <c r="I868" s="1"/>
      <c r="J868" s="1"/>
      <c r="K868" s="1"/>
      <c r="L868" s="1"/>
      <c r="M868" s="1"/>
      <c r="N868" s="1"/>
      <c r="O868" s="13"/>
      <c r="P868" s="13"/>
      <c r="Q868" s="13"/>
      <c r="R868" s="13"/>
      <c r="S868" s="13"/>
      <c r="T868" s="13"/>
      <c r="U868" s="13"/>
      <c r="V868" s="13"/>
    </row>
    <row r="869" spans="1:22" ht="15.75" hidden="1" customHeight="1">
      <c r="A869" s="13"/>
      <c r="B869" s="1"/>
      <c r="C869" s="1"/>
      <c r="D869" s="19"/>
      <c r="E869" s="19"/>
      <c r="F869" s="19"/>
      <c r="G869" s="19"/>
      <c r="H869" s="19"/>
      <c r="I869" s="1"/>
      <c r="J869" s="1"/>
      <c r="K869" s="1"/>
      <c r="L869" s="1"/>
      <c r="M869" s="1"/>
      <c r="N869" s="1"/>
      <c r="O869" s="13"/>
      <c r="P869" s="13"/>
      <c r="Q869" s="13"/>
      <c r="R869" s="13"/>
      <c r="S869" s="13"/>
      <c r="T869" s="13"/>
      <c r="U869" s="13"/>
      <c r="V869" s="13"/>
    </row>
    <row r="870" spans="1:22" ht="15.75" hidden="1" customHeight="1">
      <c r="A870" s="13"/>
      <c r="B870" s="1"/>
      <c r="C870" s="1"/>
      <c r="D870" s="19"/>
      <c r="E870" s="19"/>
      <c r="F870" s="19"/>
      <c r="G870" s="19"/>
      <c r="H870" s="19"/>
      <c r="I870" s="1"/>
      <c r="J870" s="1"/>
      <c r="K870" s="1"/>
      <c r="L870" s="1"/>
      <c r="M870" s="1"/>
      <c r="N870" s="1"/>
      <c r="O870" s="13"/>
      <c r="P870" s="13"/>
      <c r="Q870" s="13"/>
      <c r="R870" s="13"/>
      <c r="S870" s="13"/>
      <c r="T870" s="13"/>
      <c r="U870" s="13"/>
      <c r="V870" s="13"/>
    </row>
    <row r="871" spans="1:22" ht="15.75" hidden="1" customHeight="1">
      <c r="A871" s="13"/>
      <c r="B871" s="1"/>
      <c r="C871" s="1"/>
      <c r="D871" s="19"/>
      <c r="E871" s="19"/>
      <c r="F871" s="19"/>
      <c r="G871" s="19"/>
      <c r="H871" s="19"/>
      <c r="I871" s="1"/>
      <c r="J871" s="1"/>
      <c r="K871" s="1"/>
      <c r="L871" s="1"/>
      <c r="M871" s="1"/>
      <c r="N871" s="1"/>
      <c r="O871" s="13"/>
      <c r="P871" s="13"/>
      <c r="Q871" s="13"/>
      <c r="R871" s="13"/>
      <c r="S871" s="13"/>
      <c r="T871" s="13"/>
      <c r="U871" s="13"/>
      <c r="V871" s="13"/>
    </row>
    <row r="872" spans="1:22" ht="15.75" hidden="1" customHeight="1">
      <c r="A872" s="13"/>
      <c r="B872" s="1"/>
      <c r="C872" s="1"/>
      <c r="D872" s="19"/>
      <c r="E872" s="19"/>
      <c r="F872" s="19"/>
      <c r="G872" s="19"/>
      <c r="H872" s="19"/>
      <c r="I872" s="1"/>
      <c r="J872" s="1"/>
      <c r="K872" s="1"/>
      <c r="L872" s="1"/>
      <c r="M872" s="1"/>
      <c r="N872" s="1"/>
      <c r="O872" s="13"/>
      <c r="P872" s="13"/>
      <c r="Q872" s="13"/>
      <c r="R872" s="13"/>
      <c r="S872" s="13"/>
      <c r="T872" s="13"/>
      <c r="U872" s="13"/>
      <c r="V872" s="13"/>
    </row>
    <row r="873" spans="1:22" ht="15.75" hidden="1" customHeight="1">
      <c r="A873" s="13"/>
      <c r="B873" s="1"/>
      <c r="C873" s="1"/>
      <c r="D873" s="19"/>
      <c r="E873" s="19"/>
      <c r="F873" s="19"/>
      <c r="G873" s="19"/>
      <c r="H873" s="19"/>
      <c r="I873" s="1"/>
      <c r="J873" s="1"/>
      <c r="K873" s="1"/>
      <c r="L873" s="1"/>
      <c r="M873" s="1"/>
      <c r="N873" s="1"/>
      <c r="O873" s="13"/>
      <c r="P873" s="13"/>
      <c r="Q873" s="13"/>
      <c r="R873" s="13"/>
      <c r="S873" s="13"/>
      <c r="T873" s="13"/>
      <c r="U873" s="13"/>
      <c r="V873" s="13"/>
    </row>
    <row r="874" spans="1:22" ht="15.75" hidden="1" customHeight="1">
      <c r="A874" s="13"/>
      <c r="B874" s="1"/>
      <c r="C874" s="1"/>
      <c r="D874" s="19"/>
      <c r="E874" s="19"/>
      <c r="F874" s="19"/>
      <c r="G874" s="19"/>
      <c r="H874" s="19"/>
      <c r="I874" s="1"/>
      <c r="J874" s="1"/>
      <c r="K874" s="1"/>
      <c r="L874" s="1"/>
      <c r="M874" s="1"/>
      <c r="N874" s="1"/>
      <c r="O874" s="13"/>
      <c r="P874" s="13"/>
      <c r="Q874" s="13"/>
      <c r="R874" s="13"/>
      <c r="S874" s="13"/>
      <c r="T874" s="13"/>
      <c r="U874" s="13"/>
      <c r="V874" s="13"/>
    </row>
    <row r="875" spans="1:22" ht="15.75" hidden="1" customHeight="1">
      <c r="A875" s="13"/>
      <c r="B875" s="1"/>
      <c r="C875" s="1"/>
      <c r="D875" s="19"/>
      <c r="E875" s="19"/>
      <c r="F875" s="19"/>
      <c r="G875" s="19"/>
      <c r="H875" s="19"/>
      <c r="I875" s="1"/>
      <c r="J875" s="1"/>
      <c r="K875" s="1"/>
      <c r="L875" s="1"/>
      <c r="M875" s="1"/>
      <c r="N875" s="1"/>
      <c r="O875" s="13"/>
      <c r="P875" s="13"/>
      <c r="Q875" s="13"/>
      <c r="R875" s="13"/>
      <c r="S875" s="13"/>
      <c r="T875" s="13"/>
      <c r="U875" s="13"/>
      <c r="V875" s="13"/>
    </row>
    <row r="876" spans="1:22" ht="15.75" hidden="1" customHeight="1">
      <c r="A876" s="13"/>
      <c r="B876" s="1"/>
      <c r="C876" s="1"/>
      <c r="D876" s="19"/>
      <c r="E876" s="19"/>
      <c r="F876" s="19"/>
      <c r="G876" s="19"/>
      <c r="H876" s="19"/>
      <c r="I876" s="1"/>
      <c r="J876" s="1"/>
      <c r="K876" s="1"/>
      <c r="L876" s="1"/>
      <c r="M876" s="1"/>
      <c r="N876" s="1"/>
      <c r="O876" s="13"/>
      <c r="P876" s="13"/>
      <c r="Q876" s="13"/>
      <c r="R876" s="13"/>
      <c r="S876" s="13"/>
      <c r="T876" s="13"/>
      <c r="U876" s="13"/>
      <c r="V876" s="13"/>
    </row>
    <row r="877" spans="1:22" ht="15.75" hidden="1" customHeight="1">
      <c r="A877" s="13"/>
      <c r="B877" s="1"/>
      <c r="C877" s="1"/>
      <c r="D877" s="19"/>
      <c r="E877" s="19"/>
      <c r="F877" s="19"/>
      <c r="G877" s="19"/>
      <c r="H877" s="19"/>
      <c r="I877" s="1"/>
      <c r="J877" s="1"/>
      <c r="K877" s="1"/>
      <c r="L877" s="1"/>
      <c r="M877" s="1"/>
      <c r="N877" s="1"/>
      <c r="O877" s="13"/>
      <c r="P877" s="13"/>
      <c r="Q877" s="13"/>
      <c r="R877" s="13"/>
      <c r="S877" s="13"/>
      <c r="T877" s="13"/>
      <c r="U877" s="13"/>
      <c r="V877" s="13"/>
    </row>
    <row r="878" spans="1:22" ht="15.75" hidden="1" customHeight="1">
      <c r="A878" s="13"/>
      <c r="B878" s="1"/>
      <c r="C878" s="1"/>
      <c r="D878" s="19"/>
      <c r="E878" s="19"/>
      <c r="F878" s="19"/>
      <c r="G878" s="19"/>
      <c r="H878" s="19"/>
      <c r="I878" s="1"/>
      <c r="J878" s="1"/>
      <c r="K878" s="1"/>
      <c r="L878" s="1"/>
      <c r="M878" s="1"/>
      <c r="N878" s="1"/>
      <c r="O878" s="13"/>
      <c r="P878" s="13"/>
      <c r="Q878" s="13"/>
      <c r="R878" s="13"/>
      <c r="S878" s="13"/>
      <c r="T878" s="13"/>
      <c r="U878" s="13"/>
      <c r="V878" s="13"/>
    </row>
    <row r="879" spans="1:22" ht="15.75" hidden="1" customHeight="1">
      <c r="A879" s="13"/>
      <c r="B879" s="1"/>
      <c r="C879" s="1"/>
      <c r="D879" s="19"/>
      <c r="E879" s="19"/>
      <c r="F879" s="19"/>
      <c r="G879" s="19"/>
      <c r="H879" s="19"/>
      <c r="I879" s="1"/>
      <c r="J879" s="1"/>
      <c r="K879" s="1"/>
      <c r="L879" s="1"/>
      <c r="M879" s="1"/>
      <c r="N879" s="1"/>
      <c r="O879" s="13"/>
      <c r="P879" s="13"/>
      <c r="Q879" s="13"/>
      <c r="R879" s="13"/>
      <c r="S879" s="13"/>
      <c r="T879" s="13"/>
      <c r="U879" s="13"/>
      <c r="V879" s="13"/>
    </row>
    <row r="880" spans="1:22" ht="15.75" hidden="1" customHeight="1">
      <c r="A880" s="13"/>
      <c r="B880" s="1"/>
      <c r="C880" s="1"/>
      <c r="D880" s="19"/>
      <c r="E880" s="19"/>
      <c r="F880" s="19"/>
      <c r="G880" s="19"/>
      <c r="H880" s="19"/>
      <c r="I880" s="1"/>
      <c r="J880" s="1"/>
      <c r="K880" s="1"/>
      <c r="L880" s="1"/>
      <c r="M880" s="1"/>
      <c r="N880" s="1"/>
      <c r="O880" s="13"/>
      <c r="P880" s="13"/>
      <c r="Q880" s="13"/>
      <c r="R880" s="13"/>
      <c r="S880" s="13"/>
      <c r="T880" s="13"/>
      <c r="U880" s="13"/>
      <c r="V880" s="13"/>
    </row>
    <row r="881" spans="1:22" ht="15.75" hidden="1" customHeight="1">
      <c r="A881" s="13"/>
      <c r="B881" s="1"/>
      <c r="C881" s="1"/>
      <c r="D881" s="19"/>
      <c r="E881" s="19"/>
      <c r="F881" s="19"/>
      <c r="G881" s="19"/>
      <c r="H881" s="19"/>
      <c r="I881" s="1"/>
      <c r="J881" s="1"/>
      <c r="K881" s="1"/>
      <c r="L881" s="1"/>
      <c r="M881" s="1"/>
      <c r="N881" s="1"/>
      <c r="O881" s="13"/>
      <c r="P881" s="13"/>
      <c r="Q881" s="13"/>
      <c r="R881" s="13"/>
      <c r="S881" s="13"/>
      <c r="T881" s="13"/>
      <c r="U881" s="13"/>
      <c r="V881" s="13"/>
    </row>
    <row r="882" spans="1:22" ht="15.75" hidden="1" customHeight="1">
      <c r="A882" s="13"/>
      <c r="B882" s="1"/>
      <c r="C882" s="1"/>
      <c r="D882" s="19"/>
      <c r="E882" s="19"/>
      <c r="F882" s="19"/>
      <c r="G882" s="19"/>
      <c r="H882" s="19"/>
      <c r="I882" s="1"/>
      <c r="J882" s="1"/>
      <c r="K882" s="1"/>
      <c r="L882" s="1"/>
      <c r="M882" s="1"/>
      <c r="N882" s="1"/>
      <c r="O882" s="13"/>
      <c r="P882" s="13"/>
      <c r="Q882" s="13"/>
      <c r="R882" s="13"/>
      <c r="S882" s="13"/>
      <c r="T882" s="13"/>
      <c r="U882" s="13"/>
      <c r="V882" s="13"/>
    </row>
    <row r="883" spans="1:22" ht="15.75" hidden="1" customHeight="1">
      <c r="A883" s="13"/>
      <c r="B883" s="1"/>
      <c r="C883" s="1"/>
      <c r="D883" s="19"/>
      <c r="E883" s="19"/>
      <c r="F883" s="19"/>
      <c r="G883" s="19"/>
      <c r="H883" s="19"/>
      <c r="I883" s="1"/>
      <c r="J883" s="1"/>
      <c r="K883" s="1"/>
      <c r="L883" s="1"/>
      <c r="M883" s="1"/>
      <c r="N883" s="1"/>
      <c r="O883" s="13"/>
      <c r="P883" s="13"/>
      <c r="Q883" s="13"/>
      <c r="R883" s="13"/>
      <c r="S883" s="13"/>
      <c r="T883" s="13"/>
      <c r="U883" s="13"/>
      <c r="V883" s="13"/>
    </row>
    <row r="884" spans="1:22" ht="15.75" hidden="1" customHeight="1">
      <c r="A884" s="13"/>
      <c r="B884" s="1"/>
      <c r="C884" s="1"/>
      <c r="D884" s="19"/>
      <c r="E884" s="19"/>
      <c r="F884" s="19"/>
      <c r="G884" s="19"/>
      <c r="H884" s="19"/>
      <c r="I884" s="1"/>
      <c r="J884" s="1"/>
      <c r="K884" s="1"/>
      <c r="L884" s="1"/>
      <c r="M884" s="1"/>
      <c r="N884" s="1"/>
      <c r="O884" s="13"/>
      <c r="P884" s="13"/>
      <c r="Q884" s="13"/>
      <c r="R884" s="13"/>
      <c r="S884" s="13"/>
      <c r="T884" s="13"/>
      <c r="U884" s="13"/>
      <c r="V884" s="13"/>
    </row>
    <row r="885" spans="1:22" ht="15.75" hidden="1" customHeight="1">
      <c r="A885" s="13"/>
      <c r="B885" s="1"/>
      <c r="C885" s="1"/>
      <c r="D885" s="19"/>
      <c r="E885" s="19"/>
      <c r="F885" s="19"/>
      <c r="G885" s="19"/>
      <c r="H885" s="19"/>
      <c r="I885" s="1"/>
      <c r="J885" s="1"/>
      <c r="K885" s="1"/>
      <c r="L885" s="1"/>
      <c r="M885" s="1"/>
      <c r="N885" s="1"/>
      <c r="O885" s="13"/>
      <c r="P885" s="13"/>
      <c r="Q885" s="13"/>
      <c r="R885" s="13"/>
      <c r="S885" s="13"/>
      <c r="T885" s="13"/>
      <c r="U885" s="13"/>
      <c r="V885" s="13"/>
    </row>
    <row r="886" spans="1:22" ht="15.75" hidden="1" customHeight="1">
      <c r="A886" s="13"/>
      <c r="B886" s="1"/>
      <c r="C886" s="1"/>
      <c r="D886" s="19"/>
      <c r="E886" s="19"/>
      <c r="F886" s="19"/>
      <c r="G886" s="19"/>
      <c r="H886" s="19"/>
      <c r="I886" s="1"/>
      <c r="J886" s="1"/>
      <c r="K886" s="1"/>
      <c r="L886" s="1"/>
      <c r="M886" s="1"/>
      <c r="N886" s="1"/>
      <c r="O886" s="13"/>
      <c r="P886" s="13"/>
      <c r="Q886" s="13"/>
      <c r="R886" s="13"/>
      <c r="S886" s="13"/>
      <c r="T886" s="13"/>
      <c r="U886" s="13"/>
      <c r="V886" s="13"/>
    </row>
    <row r="887" spans="1:22" ht="15.75" hidden="1" customHeight="1">
      <c r="A887" s="13"/>
      <c r="B887" s="1"/>
      <c r="C887" s="1"/>
      <c r="D887" s="19"/>
      <c r="E887" s="19"/>
      <c r="F887" s="19"/>
      <c r="G887" s="19"/>
      <c r="H887" s="19"/>
      <c r="I887" s="1"/>
      <c r="J887" s="1"/>
      <c r="K887" s="1"/>
      <c r="L887" s="1"/>
      <c r="M887" s="1"/>
      <c r="N887" s="1"/>
      <c r="O887" s="13"/>
      <c r="P887" s="13"/>
      <c r="Q887" s="13"/>
      <c r="R887" s="13"/>
      <c r="S887" s="13"/>
      <c r="T887" s="13"/>
      <c r="U887" s="13"/>
      <c r="V887" s="13"/>
    </row>
    <row r="888" spans="1:22" ht="15.75" hidden="1" customHeight="1">
      <c r="A888" s="13"/>
      <c r="B888" s="1"/>
      <c r="C888" s="1"/>
      <c r="D888" s="19"/>
      <c r="E888" s="19"/>
      <c r="F888" s="19"/>
      <c r="G888" s="19"/>
      <c r="H888" s="19"/>
      <c r="I888" s="1"/>
      <c r="J888" s="1"/>
      <c r="K888" s="1"/>
      <c r="L888" s="1"/>
      <c r="M888" s="1"/>
      <c r="N888" s="1"/>
      <c r="O888" s="13"/>
      <c r="P888" s="13"/>
      <c r="Q888" s="13"/>
      <c r="R888" s="13"/>
      <c r="S888" s="13"/>
      <c r="T888" s="13"/>
      <c r="U888" s="13"/>
      <c r="V888" s="13"/>
    </row>
    <row r="889" spans="1:22" ht="15.75" hidden="1" customHeight="1">
      <c r="A889" s="13"/>
      <c r="B889" s="1"/>
      <c r="C889" s="1"/>
      <c r="D889" s="19"/>
      <c r="E889" s="19"/>
      <c r="F889" s="19"/>
      <c r="G889" s="19"/>
      <c r="H889" s="19"/>
      <c r="I889" s="1"/>
      <c r="J889" s="1"/>
      <c r="K889" s="1"/>
      <c r="L889" s="1"/>
      <c r="M889" s="1"/>
      <c r="N889" s="1"/>
      <c r="O889" s="13"/>
      <c r="P889" s="13"/>
      <c r="Q889" s="13"/>
      <c r="R889" s="13"/>
      <c r="S889" s="13"/>
      <c r="T889" s="13"/>
      <c r="U889" s="13"/>
      <c r="V889" s="13"/>
    </row>
    <row r="890" spans="1:22" ht="15.75" hidden="1" customHeight="1">
      <c r="A890" s="13"/>
      <c r="B890" s="1"/>
      <c r="C890" s="1"/>
      <c r="D890" s="19"/>
      <c r="E890" s="19"/>
      <c r="F890" s="19"/>
      <c r="G890" s="19"/>
      <c r="H890" s="19"/>
      <c r="I890" s="1"/>
      <c r="J890" s="1"/>
      <c r="K890" s="1"/>
      <c r="L890" s="1"/>
      <c r="M890" s="1"/>
      <c r="N890" s="1"/>
      <c r="O890" s="13"/>
      <c r="P890" s="13"/>
      <c r="Q890" s="13"/>
      <c r="R890" s="13"/>
      <c r="S890" s="13"/>
      <c r="T890" s="13"/>
      <c r="U890" s="13"/>
      <c r="V890" s="13"/>
    </row>
    <row r="891" spans="1:22" ht="15.75" hidden="1" customHeight="1">
      <c r="A891" s="13"/>
      <c r="B891" s="1"/>
      <c r="C891" s="1"/>
      <c r="D891" s="19"/>
      <c r="E891" s="19"/>
      <c r="F891" s="19"/>
      <c r="G891" s="19"/>
      <c r="H891" s="19"/>
      <c r="I891" s="1"/>
      <c r="J891" s="1"/>
      <c r="K891" s="1"/>
      <c r="L891" s="1"/>
      <c r="M891" s="1"/>
      <c r="N891" s="1"/>
      <c r="O891" s="13"/>
      <c r="P891" s="13"/>
      <c r="Q891" s="13"/>
      <c r="R891" s="13"/>
      <c r="S891" s="13"/>
      <c r="T891" s="13"/>
      <c r="U891" s="13"/>
      <c r="V891" s="13"/>
    </row>
    <row r="892" spans="1:22" ht="15.75" hidden="1" customHeight="1">
      <c r="A892" s="13"/>
      <c r="B892" s="1"/>
      <c r="C892" s="1"/>
      <c r="D892" s="19"/>
      <c r="E892" s="19"/>
      <c r="F892" s="19"/>
      <c r="G892" s="19"/>
      <c r="H892" s="19"/>
      <c r="I892" s="1"/>
      <c r="J892" s="1"/>
      <c r="K892" s="1"/>
      <c r="L892" s="1"/>
      <c r="M892" s="1"/>
      <c r="N892" s="1"/>
      <c r="O892" s="13"/>
      <c r="P892" s="13"/>
      <c r="Q892" s="13"/>
      <c r="R892" s="13"/>
      <c r="S892" s="13"/>
      <c r="T892" s="13"/>
      <c r="U892" s="13"/>
      <c r="V892" s="13"/>
    </row>
    <row r="893" spans="1:22" ht="15.75" hidden="1" customHeight="1">
      <c r="A893" s="13"/>
      <c r="B893" s="1"/>
      <c r="C893" s="1"/>
      <c r="D893" s="19"/>
      <c r="E893" s="19"/>
      <c r="F893" s="19"/>
      <c r="G893" s="19"/>
      <c r="H893" s="19"/>
      <c r="I893" s="1"/>
      <c r="J893" s="1"/>
      <c r="K893" s="1"/>
      <c r="L893" s="1"/>
      <c r="M893" s="1"/>
      <c r="N893" s="1"/>
      <c r="O893" s="13"/>
      <c r="P893" s="13"/>
      <c r="Q893" s="13"/>
      <c r="R893" s="13"/>
      <c r="S893" s="13"/>
      <c r="T893" s="13"/>
      <c r="U893" s="13"/>
      <c r="V893" s="13"/>
    </row>
    <row r="894" spans="1:22" ht="15.75" hidden="1" customHeight="1">
      <c r="A894" s="13"/>
      <c r="B894" s="1"/>
      <c r="C894" s="1"/>
      <c r="D894" s="19"/>
      <c r="E894" s="19"/>
      <c r="F894" s="19"/>
      <c r="G894" s="19"/>
      <c r="H894" s="19"/>
      <c r="I894" s="1"/>
      <c r="J894" s="1"/>
      <c r="K894" s="1"/>
      <c r="L894" s="1"/>
      <c r="M894" s="1"/>
      <c r="N894" s="1"/>
      <c r="O894" s="13"/>
      <c r="P894" s="13"/>
      <c r="Q894" s="13"/>
      <c r="R894" s="13"/>
      <c r="S894" s="13"/>
      <c r="T894" s="13"/>
      <c r="U894" s="13"/>
      <c r="V894" s="13"/>
    </row>
    <row r="895" spans="1:22" ht="15.75" hidden="1" customHeight="1">
      <c r="A895" s="13"/>
      <c r="B895" s="1"/>
      <c r="C895" s="1"/>
      <c r="D895" s="19"/>
      <c r="E895" s="19"/>
      <c r="F895" s="19"/>
      <c r="G895" s="19"/>
      <c r="H895" s="19"/>
      <c r="I895" s="1"/>
      <c r="J895" s="1"/>
      <c r="K895" s="1"/>
      <c r="L895" s="1"/>
      <c r="M895" s="1"/>
      <c r="N895" s="1"/>
      <c r="O895" s="13"/>
      <c r="P895" s="13"/>
      <c r="Q895" s="13"/>
      <c r="R895" s="13"/>
      <c r="S895" s="13"/>
      <c r="T895" s="13"/>
      <c r="U895" s="13"/>
      <c r="V895" s="13"/>
    </row>
    <row r="896" spans="1:22" ht="15.75" hidden="1" customHeight="1">
      <c r="A896" s="13"/>
      <c r="B896" s="1"/>
      <c r="C896" s="1"/>
      <c r="D896" s="19"/>
      <c r="E896" s="19"/>
      <c r="F896" s="19"/>
      <c r="G896" s="19"/>
      <c r="H896" s="19"/>
      <c r="I896" s="1"/>
      <c r="J896" s="1"/>
      <c r="K896" s="1"/>
      <c r="L896" s="1"/>
      <c r="M896" s="1"/>
      <c r="N896" s="1"/>
      <c r="O896" s="13"/>
      <c r="P896" s="13"/>
      <c r="Q896" s="13"/>
      <c r="R896" s="13"/>
      <c r="S896" s="13"/>
      <c r="T896" s="13"/>
      <c r="U896" s="13"/>
      <c r="V896" s="13"/>
    </row>
    <row r="897" spans="1:22" ht="15.75" hidden="1" customHeight="1">
      <c r="A897" s="13"/>
      <c r="B897" s="1"/>
      <c r="C897" s="1"/>
      <c r="D897" s="19"/>
      <c r="E897" s="19"/>
      <c r="F897" s="19"/>
      <c r="G897" s="19"/>
      <c r="H897" s="19"/>
      <c r="I897" s="1"/>
      <c r="J897" s="1"/>
      <c r="K897" s="1"/>
      <c r="L897" s="1"/>
      <c r="M897" s="1"/>
      <c r="N897" s="1"/>
      <c r="O897" s="13"/>
      <c r="P897" s="13"/>
      <c r="Q897" s="13"/>
      <c r="R897" s="13"/>
      <c r="S897" s="13"/>
      <c r="T897" s="13"/>
      <c r="U897" s="13"/>
      <c r="V897" s="13"/>
    </row>
    <row r="898" spans="1:22" ht="15.75" hidden="1" customHeight="1">
      <c r="A898" s="13"/>
      <c r="B898" s="1"/>
      <c r="C898" s="1"/>
      <c r="D898" s="19"/>
      <c r="E898" s="19"/>
      <c r="F898" s="19"/>
      <c r="G898" s="19"/>
      <c r="H898" s="19"/>
      <c r="I898" s="1"/>
      <c r="J898" s="1"/>
      <c r="K898" s="1"/>
      <c r="L898" s="1"/>
      <c r="M898" s="1"/>
      <c r="N898" s="1"/>
      <c r="O898" s="13"/>
      <c r="P898" s="13"/>
      <c r="Q898" s="13"/>
      <c r="R898" s="13"/>
      <c r="S898" s="13"/>
      <c r="T898" s="13"/>
      <c r="U898" s="13"/>
      <c r="V898" s="13"/>
    </row>
    <row r="899" spans="1:22" ht="15.75" hidden="1" customHeight="1">
      <c r="A899" s="13"/>
      <c r="B899" s="1"/>
      <c r="C899" s="1"/>
      <c r="D899" s="19"/>
      <c r="E899" s="19"/>
      <c r="F899" s="19"/>
      <c r="G899" s="19"/>
      <c r="H899" s="19"/>
      <c r="I899" s="1"/>
      <c r="J899" s="1"/>
      <c r="K899" s="1"/>
      <c r="L899" s="1"/>
      <c r="M899" s="1"/>
      <c r="N899" s="1"/>
      <c r="O899" s="13"/>
      <c r="P899" s="13"/>
      <c r="Q899" s="13"/>
      <c r="R899" s="13"/>
      <c r="S899" s="13"/>
      <c r="T899" s="13"/>
      <c r="U899" s="13"/>
      <c r="V899" s="13"/>
    </row>
    <row r="900" spans="1:22" ht="15.75" hidden="1" customHeight="1">
      <c r="A900" s="13"/>
      <c r="B900" s="1"/>
      <c r="C900" s="1"/>
      <c r="D900" s="19"/>
      <c r="E900" s="19"/>
      <c r="F900" s="19"/>
      <c r="G900" s="19"/>
      <c r="H900" s="19"/>
      <c r="I900" s="1"/>
      <c r="J900" s="1"/>
      <c r="K900" s="1"/>
      <c r="L900" s="1"/>
      <c r="M900" s="1"/>
      <c r="N900" s="1"/>
      <c r="O900" s="13"/>
      <c r="P900" s="13"/>
      <c r="Q900" s="13"/>
      <c r="R900" s="13"/>
      <c r="S900" s="13"/>
      <c r="T900" s="13"/>
      <c r="U900" s="13"/>
      <c r="V900" s="13"/>
    </row>
    <row r="901" spans="1:22" ht="15.75" hidden="1" customHeight="1">
      <c r="A901" s="13"/>
      <c r="B901" s="1"/>
      <c r="C901" s="1"/>
      <c r="D901" s="19"/>
      <c r="E901" s="19"/>
      <c r="F901" s="19"/>
      <c r="G901" s="19"/>
      <c r="H901" s="19"/>
      <c r="I901" s="1"/>
      <c r="J901" s="1"/>
      <c r="K901" s="1"/>
      <c r="L901" s="1"/>
      <c r="M901" s="1"/>
      <c r="N901" s="1"/>
      <c r="O901" s="13"/>
      <c r="P901" s="13"/>
      <c r="Q901" s="13"/>
      <c r="R901" s="13"/>
      <c r="S901" s="13"/>
      <c r="T901" s="13"/>
      <c r="U901" s="13"/>
      <c r="V901" s="13"/>
    </row>
    <row r="902" spans="1:22" ht="15.75" hidden="1" customHeight="1">
      <c r="A902" s="13"/>
      <c r="B902" s="1"/>
      <c r="C902" s="1"/>
      <c r="D902" s="19"/>
      <c r="E902" s="19"/>
      <c r="F902" s="19"/>
      <c r="G902" s="19"/>
      <c r="H902" s="19"/>
      <c r="I902" s="1"/>
      <c r="J902" s="1"/>
      <c r="K902" s="1"/>
      <c r="L902" s="1"/>
      <c r="M902" s="1"/>
      <c r="N902" s="1"/>
      <c r="O902" s="13"/>
      <c r="P902" s="13"/>
      <c r="Q902" s="13"/>
      <c r="R902" s="13"/>
      <c r="S902" s="13"/>
      <c r="T902" s="13"/>
      <c r="U902" s="13"/>
      <c r="V902" s="13"/>
    </row>
    <row r="903" spans="1:22" ht="15.75" hidden="1" customHeight="1">
      <c r="A903" s="13"/>
      <c r="B903" s="1"/>
      <c r="C903" s="1"/>
      <c r="D903" s="19"/>
      <c r="E903" s="19"/>
      <c r="F903" s="19"/>
      <c r="G903" s="19"/>
      <c r="H903" s="19"/>
      <c r="I903" s="1"/>
      <c r="J903" s="1"/>
      <c r="K903" s="1"/>
      <c r="L903" s="1"/>
      <c r="M903" s="1"/>
      <c r="N903" s="1"/>
      <c r="O903" s="13"/>
      <c r="P903" s="13"/>
      <c r="Q903" s="13"/>
      <c r="R903" s="13"/>
      <c r="S903" s="13"/>
      <c r="T903" s="13"/>
      <c r="U903" s="13"/>
      <c r="V903" s="13"/>
    </row>
    <row r="904" spans="1:22" ht="15.75" hidden="1" customHeight="1">
      <c r="A904" s="13"/>
      <c r="B904" s="1"/>
      <c r="C904" s="1"/>
      <c r="D904" s="19"/>
      <c r="E904" s="19"/>
      <c r="F904" s="19"/>
      <c r="G904" s="19"/>
      <c r="H904" s="19"/>
      <c r="I904" s="1"/>
      <c r="J904" s="1"/>
      <c r="K904" s="1"/>
      <c r="L904" s="1"/>
      <c r="M904" s="1"/>
      <c r="N904" s="1"/>
      <c r="O904" s="13"/>
      <c r="P904" s="13"/>
      <c r="Q904" s="13"/>
      <c r="R904" s="13"/>
      <c r="S904" s="13"/>
      <c r="T904" s="13"/>
      <c r="U904" s="13"/>
      <c r="V904" s="13"/>
    </row>
    <row r="905" spans="1:22" ht="15.75" hidden="1" customHeight="1">
      <c r="A905" s="13"/>
      <c r="B905" s="1"/>
      <c r="C905" s="1"/>
      <c r="D905" s="19"/>
      <c r="E905" s="19"/>
      <c r="F905" s="19"/>
      <c r="G905" s="19"/>
      <c r="H905" s="19"/>
      <c r="I905" s="1"/>
      <c r="J905" s="1"/>
      <c r="K905" s="1"/>
      <c r="L905" s="1"/>
      <c r="M905" s="1"/>
      <c r="N905" s="1"/>
      <c r="O905" s="13"/>
      <c r="P905" s="13"/>
      <c r="Q905" s="13"/>
      <c r="R905" s="13"/>
      <c r="S905" s="13"/>
      <c r="T905" s="13"/>
      <c r="U905" s="13"/>
      <c r="V905" s="13"/>
    </row>
    <row r="906" spans="1:22" ht="15.75" hidden="1" customHeight="1">
      <c r="A906" s="13"/>
      <c r="B906" s="1"/>
      <c r="C906" s="1"/>
      <c r="D906" s="19"/>
      <c r="E906" s="19"/>
      <c r="F906" s="19"/>
      <c r="G906" s="19"/>
      <c r="H906" s="19"/>
      <c r="I906" s="1"/>
      <c r="J906" s="1"/>
      <c r="K906" s="1"/>
      <c r="L906" s="1"/>
      <c r="M906" s="1"/>
      <c r="N906" s="1"/>
      <c r="O906" s="13"/>
      <c r="P906" s="13"/>
      <c r="Q906" s="13"/>
      <c r="R906" s="13"/>
      <c r="S906" s="13"/>
      <c r="T906" s="13"/>
      <c r="U906" s="13"/>
      <c r="V906" s="13"/>
    </row>
    <row r="907" spans="1:22" ht="15.75" hidden="1" customHeight="1">
      <c r="A907" s="13"/>
      <c r="B907" s="1"/>
      <c r="C907" s="1"/>
      <c r="D907" s="19"/>
      <c r="E907" s="19"/>
      <c r="F907" s="19"/>
      <c r="G907" s="19"/>
      <c r="H907" s="19"/>
      <c r="I907" s="1"/>
      <c r="J907" s="1"/>
      <c r="K907" s="1"/>
      <c r="L907" s="1"/>
      <c r="M907" s="1"/>
      <c r="N907" s="1"/>
      <c r="O907" s="13"/>
      <c r="P907" s="13"/>
      <c r="Q907" s="13"/>
      <c r="R907" s="13"/>
      <c r="S907" s="13"/>
      <c r="T907" s="13"/>
      <c r="U907" s="13"/>
      <c r="V907" s="13"/>
    </row>
    <row r="908" spans="1:22" ht="15.75" hidden="1" customHeight="1">
      <c r="A908" s="13"/>
      <c r="B908" s="1"/>
      <c r="C908" s="1"/>
      <c r="D908" s="19"/>
      <c r="E908" s="19"/>
      <c r="F908" s="19"/>
      <c r="G908" s="19"/>
      <c r="H908" s="19"/>
      <c r="I908" s="1"/>
      <c r="J908" s="1"/>
      <c r="K908" s="1"/>
      <c r="L908" s="1"/>
      <c r="M908" s="1"/>
      <c r="N908" s="1"/>
      <c r="O908" s="13"/>
      <c r="P908" s="13"/>
      <c r="Q908" s="13"/>
      <c r="R908" s="13"/>
      <c r="S908" s="13"/>
      <c r="T908" s="13"/>
      <c r="U908" s="13"/>
      <c r="V908" s="13"/>
    </row>
    <row r="909" spans="1:22" ht="15.75" hidden="1" customHeight="1">
      <c r="A909" s="13"/>
      <c r="B909" s="1"/>
      <c r="C909" s="1"/>
      <c r="D909" s="19"/>
      <c r="E909" s="19"/>
      <c r="F909" s="19"/>
      <c r="G909" s="19"/>
      <c r="H909" s="19"/>
      <c r="I909" s="1"/>
      <c r="J909" s="1"/>
      <c r="K909" s="1"/>
      <c r="L909" s="1"/>
      <c r="M909" s="1"/>
      <c r="N909" s="1"/>
      <c r="O909" s="13"/>
      <c r="P909" s="13"/>
      <c r="Q909" s="13"/>
      <c r="R909" s="13"/>
      <c r="S909" s="13"/>
      <c r="T909" s="13"/>
      <c r="U909" s="13"/>
      <c r="V909" s="13"/>
    </row>
    <row r="910" spans="1:22" ht="15.75" hidden="1" customHeight="1">
      <c r="A910" s="13"/>
      <c r="B910" s="1"/>
      <c r="C910" s="1"/>
      <c r="D910" s="19"/>
      <c r="E910" s="19"/>
      <c r="F910" s="19"/>
      <c r="G910" s="19"/>
      <c r="H910" s="19"/>
      <c r="I910" s="1"/>
      <c r="J910" s="1"/>
      <c r="K910" s="1"/>
      <c r="L910" s="1"/>
      <c r="M910" s="1"/>
      <c r="N910" s="1"/>
      <c r="O910" s="13"/>
      <c r="P910" s="13"/>
      <c r="Q910" s="13"/>
      <c r="R910" s="13"/>
      <c r="S910" s="13"/>
      <c r="T910" s="13"/>
      <c r="U910" s="13"/>
      <c r="V910" s="13"/>
    </row>
    <row r="911" spans="1:22" ht="15.75" hidden="1" customHeight="1">
      <c r="A911" s="13"/>
      <c r="B911" s="1"/>
      <c r="C911" s="1"/>
      <c r="D911" s="19"/>
      <c r="E911" s="19"/>
      <c r="F911" s="19"/>
      <c r="G911" s="19"/>
      <c r="H911" s="19"/>
      <c r="I911" s="1"/>
      <c r="J911" s="1"/>
      <c r="K911" s="1"/>
      <c r="L911" s="1"/>
      <c r="M911" s="1"/>
      <c r="N911" s="1"/>
      <c r="O911" s="13"/>
      <c r="P911" s="13"/>
      <c r="Q911" s="13"/>
      <c r="R911" s="13"/>
      <c r="S911" s="13"/>
      <c r="T911" s="13"/>
      <c r="U911" s="13"/>
      <c r="V911" s="13"/>
    </row>
    <row r="912" spans="1:22" ht="15.75" hidden="1" customHeight="1">
      <c r="A912" s="13"/>
      <c r="B912" s="1"/>
      <c r="C912" s="1"/>
      <c r="D912" s="19"/>
      <c r="E912" s="19"/>
      <c r="F912" s="19"/>
      <c r="G912" s="19"/>
      <c r="H912" s="19"/>
      <c r="I912" s="1"/>
      <c r="J912" s="1"/>
      <c r="K912" s="1"/>
      <c r="L912" s="1"/>
      <c r="M912" s="1"/>
      <c r="N912" s="1"/>
      <c r="O912" s="13"/>
      <c r="P912" s="13"/>
      <c r="Q912" s="13"/>
      <c r="R912" s="13"/>
      <c r="S912" s="13"/>
      <c r="T912" s="13"/>
      <c r="U912" s="13"/>
      <c r="V912" s="13"/>
    </row>
    <row r="913" spans="1:22" ht="15.75" hidden="1" customHeight="1">
      <c r="A913" s="13"/>
      <c r="B913" s="1"/>
      <c r="C913" s="1"/>
      <c r="D913" s="19"/>
      <c r="E913" s="19"/>
      <c r="F913" s="19"/>
      <c r="G913" s="19"/>
      <c r="H913" s="19"/>
      <c r="I913" s="1"/>
      <c r="J913" s="1"/>
      <c r="K913" s="1"/>
      <c r="L913" s="1"/>
      <c r="M913" s="1"/>
      <c r="N913" s="1"/>
      <c r="O913" s="13"/>
      <c r="P913" s="13"/>
      <c r="Q913" s="13"/>
      <c r="R913" s="13"/>
      <c r="S913" s="13"/>
      <c r="T913" s="13"/>
      <c r="U913" s="13"/>
      <c r="V913" s="13"/>
    </row>
    <row r="914" spans="1:22" ht="15.75" hidden="1" customHeight="1">
      <c r="A914" s="13"/>
      <c r="B914" s="1"/>
      <c r="C914" s="1"/>
      <c r="D914" s="19"/>
      <c r="E914" s="19"/>
      <c r="F914" s="19"/>
      <c r="G914" s="19"/>
      <c r="H914" s="19"/>
      <c r="I914" s="1"/>
      <c r="J914" s="1"/>
      <c r="K914" s="1"/>
      <c r="L914" s="1"/>
      <c r="M914" s="1"/>
      <c r="N914" s="1"/>
      <c r="O914" s="13"/>
      <c r="P914" s="13"/>
      <c r="Q914" s="13"/>
      <c r="R914" s="13"/>
      <c r="S914" s="13"/>
      <c r="T914" s="13"/>
      <c r="U914" s="13"/>
      <c r="V914" s="13"/>
    </row>
    <row r="915" spans="1:22" ht="15.75" hidden="1" customHeight="1">
      <c r="A915" s="13"/>
      <c r="B915" s="1"/>
      <c r="C915" s="1"/>
      <c r="D915" s="19"/>
      <c r="E915" s="19"/>
      <c r="F915" s="19"/>
      <c r="G915" s="19"/>
      <c r="H915" s="19"/>
      <c r="I915" s="1"/>
      <c r="J915" s="1"/>
      <c r="K915" s="1"/>
      <c r="L915" s="1"/>
      <c r="M915" s="1"/>
      <c r="N915" s="1"/>
      <c r="O915" s="13"/>
      <c r="P915" s="13"/>
      <c r="Q915" s="13"/>
      <c r="R915" s="13"/>
      <c r="S915" s="13"/>
      <c r="T915" s="13"/>
      <c r="U915" s="13"/>
      <c r="V915" s="13"/>
    </row>
    <row r="916" spans="1:22" ht="15.75" hidden="1" customHeight="1">
      <c r="A916" s="13"/>
      <c r="B916" s="1"/>
      <c r="C916" s="1"/>
      <c r="D916" s="19"/>
      <c r="E916" s="19"/>
      <c r="F916" s="19"/>
      <c r="G916" s="19"/>
      <c r="H916" s="19"/>
      <c r="I916" s="1"/>
      <c r="J916" s="1"/>
      <c r="K916" s="1"/>
      <c r="L916" s="1"/>
      <c r="M916" s="1"/>
      <c r="N916" s="1"/>
      <c r="O916" s="13"/>
      <c r="P916" s="13"/>
      <c r="Q916" s="13"/>
      <c r="R916" s="13"/>
      <c r="S916" s="13"/>
      <c r="T916" s="13"/>
      <c r="U916" s="13"/>
      <c r="V916" s="13"/>
    </row>
    <row r="917" spans="1:22" ht="15.75" hidden="1" customHeight="1">
      <c r="A917" s="13"/>
      <c r="B917" s="1"/>
      <c r="C917" s="1"/>
      <c r="D917" s="19"/>
      <c r="E917" s="19"/>
      <c r="F917" s="19"/>
      <c r="G917" s="19"/>
      <c r="H917" s="19"/>
      <c r="I917" s="1"/>
      <c r="J917" s="1"/>
      <c r="K917" s="1"/>
      <c r="L917" s="1"/>
      <c r="M917" s="1"/>
      <c r="N917" s="1"/>
      <c r="O917" s="13"/>
      <c r="P917" s="13"/>
      <c r="Q917" s="13"/>
      <c r="R917" s="13"/>
      <c r="S917" s="13"/>
      <c r="T917" s="13"/>
      <c r="U917" s="13"/>
      <c r="V917" s="13"/>
    </row>
    <row r="918" spans="1:22" ht="15.75" hidden="1" customHeight="1">
      <c r="A918" s="13"/>
      <c r="B918" s="1"/>
      <c r="C918" s="1"/>
      <c r="D918" s="19"/>
      <c r="E918" s="19"/>
      <c r="F918" s="19"/>
      <c r="G918" s="19"/>
      <c r="H918" s="19"/>
      <c r="I918" s="1"/>
      <c r="J918" s="1"/>
      <c r="K918" s="1"/>
      <c r="L918" s="1"/>
      <c r="M918" s="1"/>
      <c r="N918" s="1"/>
      <c r="O918" s="13"/>
      <c r="P918" s="13"/>
      <c r="Q918" s="13"/>
      <c r="R918" s="13"/>
      <c r="S918" s="13"/>
      <c r="T918" s="13"/>
      <c r="U918" s="13"/>
      <c r="V918" s="13"/>
    </row>
    <row r="919" spans="1:22" ht="15.75" hidden="1" customHeight="1">
      <c r="A919" s="13"/>
      <c r="B919" s="1"/>
      <c r="C919" s="1"/>
      <c r="D919" s="19"/>
      <c r="E919" s="19"/>
      <c r="F919" s="19"/>
      <c r="G919" s="19"/>
      <c r="H919" s="19"/>
      <c r="I919" s="1"/>
      <c r="J919" s="1"/>
      <c r="K919" s="1"/>
      <c r="L919" s="1"/>
      <c r="M919" s="1"/>
      <c r="N919" s="1"/>
      <c r="O919" s="13"/>
      <c r="P919" s="13"/>
      <c r="Q919" s="13"/>
      <c r="R919" s="13"/>
      <c r="S919" s="13"/>
      <c r="T919" s="13"/>
      <c r="U919" s="13"/>
      <c r="V919" s="13"/>
    </row>
    <row r="920" spans="1:22" ht="15.75" hidden="1" customHeight="1">
      <c r="A920" s="13"/>
      <c r="B920" s="1"/>
      <c r="C920" s="1"/>
      <c r="D920" s="19"/>
      <c r="E920" s="19"/>
      <c r="F920" s="19"/>
      <c r="G920" s="19"/>
      <c r="H920" s="19"/>
      <c r="I920" s="1"/>
      <c r="J920" s="1"/>
      <c r="K920" s="1"/>
      <c r="L920" s="1"/>
      <c r="M920" s="1"/>
      <c r="N920" s="1"/>
      <c r="O920" s="13"/>
      <c r="P920" s="13"/>
      <c r="Q920" s="13"/>
      <c r="R920" s="13"/>
      <c r="S920" s="13"/>
      <c r="T920" s="13"/>
      <c r="U920" s="13"/>
      <c r="V920" s="13"/>
    </row>
    <row r="921" spans="1:22" ht="15.75" hidden="1" customHeight="1">
      <c r="A921" s="13"/>
      <c r="B921" s="1"/>
      <c r="C921" s="1"/>
      <c r="D921" s="19"/>
      <c r="E921" s="19"/>
      <c r="F921" s="19"/>
      <c r="G921" s="19"/>
      <c r="H921" s="19"/>
      <c r="I921" s="1"/>
      <c r="J921" s="1"/>
      <c r="K921" s="1"/>
      <c r="L921" s="1"/>
      <c r="M921" s="1"/>
      <c r="N921" s="1"/>
      <c r="O921" s="13"/>
      <c r="P921" s="13"/>
      <c r="Q921" s="13"/>
      <c r="R921" s="13"/>
      <c r="S921" s="13"/>
      <c r="T921" s="13"/>
      <c r="U921" s="13"/>
      <c r="V921" s="13"/>
    </row>
    <row r="922" spans="1:22" ht="15.75" hidden="1" customHeight="1">
      <c r="A922" s="13"/>
      <c r="B922" s="1"/>
      <c r="C922" s="1"/>
      <c r="D922" s="19"/>
      <c r="E922" s="19"/>
      <c r="F922" s="19"/>
      <c r="G922" s="19"/>
      <c r="H922" s="19"/>
      <c r="I922" s="1"/>
      <c r="J922" s="1"/>
      <c r="K922" s="1"/>
      <c r="L922" s="1"/>
      <c r="M922" s="1"/>
      <c r="N922" s="1"/>
      <c r="O922" s="13"/>
      <c r="P922" s="13"/>
      <c r="Q922" s="13"/>
      <c r="R922" s="13"/>
      <c r="S922" s="13"/>
      <c r="T922" s="13"/>
      <c r="U922" s="13"/>
      <c r="V922" s="13"/>
    </row>
    <row r="923" spans="1:22" ht="15.75" hidden="1" customHeight="1">
      <c r="A923" s="13"/>
      <c r="B923" s="1"/>
      <c r="C923" s="1"/>
      <c r="D923" s="19"/>
      <c r="E923" s="19"/>
      <c r="F923" s="19"/>
      <c r="G923" s="19"/>
      <c r="H923" s="19"/>
      <c r="I923" s="1"/>
      <c r="J923" s="1"/>
      <c r="K923" s="1"/>
      <c r="L923" s="1"/>
      <c r="M923" s="1"/>
      <c r="N923" s="1"/>
      <c r="O923" s="13"/>
      <c r="P923" s="13"/>
      <c r="Q923" s="13"/>
      <c r="R923" s="13"/>
      <c r="S923" s="13"/>
      <c r="T923" s="13"/>
      <c r="U923" s="13"/>
      <c r="V923" s="13"/>
    </row>
    <row r="924" spans="1:22" ht="15.75" hidden="1" customHeight="1">
      <c r="A924" s="13"/>
      <c r="B924" s="1"/>
      <c r="C924" s="1"/>
      <c r="D924" s="19"/>
      <c r="E924" s="19"/>
      <c r="F924" s="19"/>
      <c r="G924" s="19"/>
      <c r="H924" s="19"/>
      <c r="I924" s="1"/>
      <c r="J924" s="1"/>
      <c r="K924" s="1"/>
      <c r="L924" s="1"/>
      <c r="M924" s="1"/>
      <c r="N924" s="1"/>
      <c r="O924" s="13"/>
      <c r="P924" s="13"/>
      <c r="Q924" s="13"/>
      <c r="R924" s="13"/>
      <c r="S924" s="13"/>
      <c r="T924" s="13"/>
      <c r="U924" s="13"/>
      <c r="V924" s="13"/>
    </row>
    <row r="925" spans="1:22" ht="15.75" hidden="1" customHeight="1">
      <c r="A925" s="13"/>
      <c r="B925" s="1"/>
      <c r="C925" s="1"/>
      <c r="D925" s="19"/>
      <c r="E925" s="19"/>
      <c r="F925" s="19"/>
      <c r="G925" s="19"/>
      <c r="H925" s="19"/>
      <c r="I925" s="1"/>
      <c r="J925" s="1"/>
      <c r="K925" s="1"/>
      <c r="L925" s="1"/>
      <c r="M925" s="1"/>
      <c r="N925" s="1"/>
      <c r="O925" s="13"/>
      <c r="P925" s="13"/>
      <c r="Q925" s="13"/>
      <c r="R925" s="13"/>
      <c r="S925" s="13"/>
      <c r="T925" s="13"/>
      <c r="U925" s="13"/>
      <c r="V925" s="13"/>
    </row>
    <row r="926" spans="1:22" ht="15.75" hidden="1" customHeight="1">
      <c r="A926" s="13"/>
      <c r="B926" s="1"/>
      <c r="C926" s="1"/>
      <c r="D926" s="19"/>
      <c r="E926" s="19"/>
      <c r="F926" s="19"/>
      <c r="G926" s="19"/>
      <c r="H926" s="19"/>
      <c r="I926" s="1"/>
      <c r="J926" s="1"/>
      <c r="K926" s="1"/>
      <c r="L926" s="1"/>
      <c r="M926" s="1"/>
      <c r="N926" s="1"/>
      <c r="O926" s="13"/>
      <c r="P926" s="13"/>
      <c r="Q926" s="13"/>
      <c r="R926" s="13"/>
      <c r="S926" s="13"/>
      <c r="T926" s="13"/>
      <c r="U926" s="13"/>
      <c r="V926" s="13"/>
    </row>
    <row r="927" spans="1:22" ht="15.75" hidden="1" customHeight="1">
      <c r="A927" s="13"/>
      <c r="B927" s="1"/>
      <c r="C927" s="1"/>
      <c r="D927" s="19"/>
      <c r="E927" s="19"/>
      <c r="F927" s="19"/>
      <c r="G927" s="19"/>
      <c r="H927" s="19"/>
      <c r="I927" s="1"/>
      <c r="J927" s="1"/>
      <c r="K927" s="1"/>
      <c r="L927" s="1"/>
      <c r="M927" s="1"/>
      <c r="N927" s="1"/>
      <c r="O927" s="13"/>
      <c r="P927" s="13"/>
      <c r="Q927" s="13"/>
      <c r="R927" s="13"/>
      <c r="S927" s="13"/>
      <c r="T927" s="13"/>
      <c r="U927" s="13"/>
      <c r="V927" s="13"/>
    </row>
    <row r="928" spans="1:22" ht="15.75" hidden="1" customHeight="1">
      <c r="A928" s="13"/>
      <c r="B928" s="1"/>
      <c r="C928" s="1"/>
      <c r="D928" s="19"/>
      <c r="E928" s="19"/>
      <c r="F928" s="19"/>
      <c r="G928" s="19"/>
      <c r="H928" s="19"/>
      <c r="I928" s="1"/>
      <c r="J928" s="1"/>
      <c r="K928" s="1"/>
      <c r="L928" s="1"/>
      <c r="M928" s="1"/>
      <c r="N928" s="1"/>
      <c r="O928" s="13"/>
      <c r="P928" s="13"/>
      <c r="Q928" s="13"/>
      <c r="R928" s="13"/>
      <c r="S928" s="13"/>
      <c r="T928" s="13"/>
      <c r="U928" s="13"/>
      <c r="V928" s="13"/>
    </row>
    <row r="929" spans="1:22" ht="15.75" hidden="1" customHeight="1">
      <c r="A929" s="13"/>
      <c r="B929" s="1"/>
      <c r="C929" s="1"/>
      <c r="D929" s="19"/>
      <c r="E929" s="19"/>
      <c r="F929" s="19"/>
      <c r="G929" s="19"/>
      <c r="H929" s="19"/>
      <c r="I929" s="1"/>
      <c r="J929" s="1"/>
      <c r="K929" s="1"/>
      <c r="L929" s="1"/>
      <c r="M929" s="1"/>
      <c r="N929" s="1"/>
      <c r="O929" s="13"/>
      <c r="P929" s="13"/>
      <c r="Q929" s="13"/>
      <c r="R929" s="13"/>
      <c r="S929" s="13"/>
      <c r="T929" s="13"/>
      <c r="U929" s="13"/>
      <c r="V929" s="13"/>
    </row>
    <row r="930" spans="1:22" ht="15.75" hidden="1" customHeight="1">
      <c r="A930" s="13"/>
      <c r="B930" s="1"/>
      <c r="C930" s="1"/>
      <c r="D930" s="19"/>
      <c r="E930" s="19"/>
      <c r="F930" s="19"/>
      <c r="G930" s="19"/>
      <c r="H930" s="19"/>
      <c r="I930" s="1"/>
      <c r="J930" s="1"/>
      <c r="K930" s="1"/>
      <c r="L930" s="1"/>
      <c r="M930" s="1"/>
      <c r="N930" s="1"/>
      <c r="O930" s="13"/>
      <c r="P930" s="13"/>
      <c r="Q930" s="13"/>
      <c r="R930" s="13"/>
      <c r="S930" s="13"/>
      <c r="T930" s="13"/>
      <c r="U930" s="13"/>
      <c r="V930" s="13"/>
    </row>
    <row r="931" spans="1:22" ht="15.75" hidden="1" customHeight="1">
      <c r="A931" s="13"/>
      <c r="B931" s="1"/>
      <c r="C931" s="1"/>
      <c r="D931" s="19"/>
      <c r="E931" s="19"/>
      <c r="F931" s="19"/>
      <c r="G931" s="19"/>
      <c r="H931" s="19"/>
      <c r="I931" s="1"/>
      <c r="J931" s="1"/>
      <c r="K931" s="1"/>
      <c r="L931" s="1"/>
      <c r="M931" s="1"/>
      <c r="N931" s="1"/>
      <c r="O931" s="13"/>
      <c r="P931" s="13"/>
      <c r="Q931" s="13"/>
      <c r="R931" s="13"/>
      <c r="S931" s="13"/>
      <c r="T931" s="13"/>
      <c r="U931" s="13"/>
      <c r="V931" s="13"/>
    </row>
    <row r="932" spans="1:22" ht="15.75" hidden="1" customHeight="1">
      <c r="A932" s="13"/>
      <c r="B932" s="1"/>
      <c r="C932" s="1"/>
      <c r="D932" s="19"/>
      <c r="E932" s="19"/>
      <c r="F932" s="19"/>
      <c r="G932" s="19"/>
      <c r="H932" s="19"/>
      <c r="I932" s="1"/>
      <c r="J932" s="1"/>
      <c r="K932" s="1"/>
      <c r="L932" s="1"/>
      <c r="M932" s="1"/>
      <c r="N932" s="1"/>
      <c r="O932" s="13"/>
      <c r="P932" s="13"/>
      <c r="Q932" s="13"/>
      <c r="R932" s="13"/>
      <c r="S932" s="13"/>
      <c r="T932" s="13"/>
      <c r="U932" s="13"/>
      <c r="V932" s="13"/>
    </row>
    <row r="933" spans="1:22" ht="15.75" hidden="1" customHeight="1">
      <c r="A933" s="13"/>
      <c r="B933" s="1"/>
      <c r="C933" s="1"/>
      <c r="D933" s="19"/>
      <c r="E933" s="19"/>
      <c r="F933" s="19"/>
      <c r="G933" s="19"/>
      <c r="H933" s="19"/>
      <c r="I933" s="1"/>
      <c r="J933" s="1"/>
      <c r="K933" s="1"/>
      <c r="L933" s="1"/>
      <c r="M933" s="1"/>
      <c r="N933" s="1"/>
      <c r="O933" s="13"/>
      <c r="P933" s="13"/>
      <c r="Q933" s="13"/>
      <c r="R933" s="13"/>
      <c r="S933" s="13"/>
      <c r="T933" s="13"/>
      <c r="U933" s="13"/>
      <c r="V933" s="13"/>
    </row>
    <row r="934" spans="1:22" ht="15.75" hidden="1" customHeight="1">
      <c r="A934" s="13"/>
      <c r="B934" s="1"/>
      <c r="C934" s="1"/>
      <c r="D934" s="19"/>
      <c r="E934" s="19"/>
      <c r="F934" s="19"/>
      <c r="G934" s="19"/>
      <c r="H934" s="19"/>
      <c r="I934" s="1"/>
      <c r="J934" s="1"/>
      <c r="K934" s="1"/>
      <c r="L934" s="1"/>
      <c r="M934" s="1"/>
      <c r="N934" s="1"/>
      <c r="O934" s="13"/>
      <c r="P934" s="13"/>
      <c r="Q934" s="13"/>
      <c r="R934" s="13"/>
      <c r="S934" s="13"/>
      <c r="T934" s="13"/>
      <c r="U934" s="13"/>
      <c r="V934" s="13"/>
    </row>
    <row r="935" spans="1:22" ht="15.75" hidden="1" customHeight="1">
      <c r="A935" s="13"/>
      <c r="B935" s="1"/>
      <c r="C935" s="1"/>
      <c r="D935" s="19"/>
      <c r="E935" s="19"/>
      <c r="F935" s="19"/>
      <c r="G935" s="19"/>
      <c r="H935" s="19"/>
      <c r="I935" s="1"/>
      <c r="J935" s="1"/>
      <c r="K935" s="1"/>
      <c r="L935" s="1"/>
      <c r="M935" s="1"/>
      <c r="N935" s="1"/>
      <c r="O935" s="13"/>
      <c r="P935" s="13"/>
      <c r="Q935" s="13"/>
      <c r="R935" s="13"/>
      <c r="S935" s="13"/>
      <c r="T935" s="13"/>
      <c r="U935" s="13"/>
      <c r="V935" s="13"/>
    </row>
    <row r="936" spans="1:22" ht="15.75" hidden="1" customHeight="1">
      <c r="A936" s="13"/>
      <c r="B936" s="1"/>
      <c r="C936" s="1"/>
      <c r="D936" s="19"/>
      <c r="E936" s="19"/>
      <c r="F936" s="19"/>
      <c r="G936" s="19"/>
      <c r="H936" s="19"/>
      <c r="I936" s="1"/>
      <c r="J936" s="1"/>
      <c r="K936" s="1"/>
      <c r="L936" s="1"/>
      <c r="M936" s="1"/>
      <c r="N936" s="1"/>
      <c r="O936" s="13"/>
      <c r="P936" s="13"/>
      <c r="Q936" s="13"/>
      <c r="R936" s="13"/>
      <c r="S936" s="13"/>
      <c r="T936" s="13"/>
      <c r="U936" s="13"/>
      <c r="V936" s="13"/>
    </row>
    <row r="937" spans="1:22" ht="15.75" hidden="1" customHeight="1">
      <c r="A937" s="13"/>
      <c r="B937" s="1"/>
      <c r="C937" s="1"/>
      <c r="D937" s="19"/>
      <c r="E937" s="19"/>
      <c r="F937" s="19"/>
      <c r="G937" s="19"/>
      <c r="H937" s="19"/>
      <c r="I937" s="1"/>
      <c r="J937" s="1"/>
      <c r="K937" s="1"/>
      <c r="L937" s="1"/>
      <c r="M937" s="1"/>
      <c r="N937" s="1"/>
      <c r="O937" s="13"/>
      <c r="P937" s="13"/>
      <c r="Q937" s="13"/>
      <c r="R937" s="13"/>
      <c r="S937" s="13"/>
      <c r="T937" s="13"/>
      <c r="U937" s="13"/>
      <c r="V937" s="13"/>
    </row>
    <row r="938" spans="1:22" ht="15.75" hidden="1" customHeight="1">
      <c r="A938" s="13"/>
      <c r="B938" s="1"/>
      <c r="C938" s="1"/>
      <c r="D938" s="19"/>
      <c r="E938" s="19"/>
      <c r="F938" s="19"/>
      <c r="G938" s="19"/>
      <c r="H938" s="19"/>
      <c r="I938" s="1"/>
      <c r="J938" s="1"/>
      <c r="K938" s="1"/>
      <c r="L938" s="1"/>
      <c r="M938" s="1"/>
      <c r="N938" s="1"/>
      <c r="O938" s="13"/>
      <c r="P938" s="13"/>
      <c r="Q938" s="13"/>
      <c r="R938" s="13"/>
      <c r="S938" s="13"/>
      <c r="T938" s="13"/>
      <c r="U938" s="13"/>
      <c r="V938" s="13"/>
    </row>
    <row r="939" spans="1:22" ht="15.75" hidden="1" customHeight="1">
      <c r="A939" s="13"/>
      <c r="B939" s="1"/>
      <c r="C939" s="1"/>
      <c r="D939" s="19"/>
      <c r="E939" s="19"/>
      <c r="F939" s="19"/>
      <c r="G939" s="19"/>
      <c r="H939" s="19"/>
      <c r="I939" s="1"/>
      <c r="J939" s="1"/>
      <c r="K939" s="1"/>
      <c r="L939" s="1"/>
      <c r="M939" s="1"/>
      <c r="N939" s="1"/>
      <c r="O939" s="13"/>
      <c r="P939" s="13"/>
      <c r="Q939" s="13"/>
      <c r="R939" s="13"/>
      <c r="S939" s="13"/>
      <c r="T939" s="13"/>
      <c r="U939" s="13"/>
      <c r="V939" s="13"/>
    </row>
    <row r="940" spans="1:22" ht="15.75" hidden="1" customHeight="1">
      <c r="A940" s="13"/>
      <c r="B940" s="1"/>
      <c r="C940" s="1"/>
      <c r="D940" s="19"/>
      <c r="E940" s="19"/>
      <c r="F940" s="19"/>
      <c r="G940" s="19"/>
      <c r="H940" s="19"/>
      <c r="I940" s="1"/>
      <c r="J940" s="1"/>
      <c r="K940" s="1"/>
      <c r="L940" s="1"/>
      <c r="M940" s="1"/>
      <c r="N940" s="1"/>
      <c r="O940" s="13"/>
      <c r="P940" s="13"/>
      <c r="Q940" s="13"/>
      <c r="R940" s="13"/>
      <c r="S940" s="13"/>
      <c r="T940" s="13"/>
      <c r="U940" s="13"/>
      <c r="V940" s="13"/>
    </row>
    <row r="941" spans="1:22" ht="15.75" hidden="1" customHeight="1">
      <c r="A941" s="13"/>
      <c r="B941" s="1"/>
      <c r="C941" s="1"/>
      <c r="D941" s="19"/>
      <c r="E941" s="19"/>
      <c r="F941" s="19"/>
      <c r="G941" s="19"/>
      <c r="H941" s="19"/>
      <c r="I941" s="1"/>
      <c r="J941" s="1"/>
      <c r="K941" s="1"/>
      <c r="L941" s="1"/>
      <c r="M941" s="1"/>
      <c r="N941" s="1"/>
      <c r="O941" s="13"/>
      <c r="P941" s="13"/>
      <c r="Q941" s="13"/>
      <c r="R941" s="13"/>
      <c r="S941" s="13"/>
      <c r="T941" s="13"/>
      <c r="U941" s="13"/>
      <c r="V941" s="13"/>
    </row>
    <row r="942" spans="1:22" ht="15.75" hidden="1" customHeight="1">
      <c r="A942" s="13"/>
      <c r="B942" s="1"/>
      <c r="C942" s="1"/>
      <c r="D942" s="19"/>
      <c r="E942" s="19"/>
      <c r="F942" s="19"/>
      <c r="G942" s="19"/>
      <c r="H942" s="19"/>
      <c r="I942" s="1"/>
      <c r="J942" s="1"/>
      <c r="K942" s="1"/>
      <c r="L942" s="1"/>
      <c r="M942" s="1"/>
      <c r="N942" s="1"/>
      <c r="O942" s="13"/>
      <c r="P942" s="13"/>
      <c r="Q942" s="13"/>
      <c r="R942" s="13"/>
      <c r="S942" s="13"/>
      <c r="T942" s="13"/>
      <c r="U942" s="13"/>
      <c r="V942" s="13"/>
    </row>
    <row r="943" spans="1:22" ht="15.75" hidden="1" customHeight="1">
      <c r="A943" s="13"/>
      <c r="B943" s="1"/>
      <c r="C943" s="1"/>
      <c r="D943" s="19"/>
      <c r="E943" s="19"/>
      <c r="F943" s="19"/>
      <c r="G943" s="19"/>
      <c r="H943" s="19"/>
      <c r="I943" s="1"/>
      <c r="J943" s="1"/>
      <c r="K943" s="1"/>
      <c r="L943" s="1"/>
      <c r="M943" s="1"/>
      <c r="N943" s="1"/>
      <c r="O943" s="13"/>
      <c r="P943" s="13"/>
      <c r="Q943" s="13"/>
      <c r="R943" s="13"/>
      <c r="S943" s="13"/>
      <c r="T943" s="13"/>
      <c r="U943" s="13"/>
      <c r="V943" s="13"/>
    </row>
    <row r="944" spans="1:22" ht="15.75" hidden="1" customHeight="1">
      <c r="A944" s="13"/>
      <c r="B944" s="1"/>
      <c r="C944" s="1"/>
      <c r="D944" s="19"/>
      <c r="E944" s="19"/>
      <c r="F944" s="19"/>
      <c r="G944" s="19"/>
      <c r="H944" s="19"/>
      <c r="I944" s="1"/>
      <c r="J944" s="1"/>
      <c r="K944" s="1"/>
      <c r="L944" s="1"/>
      <c r="M944" s="1"/>
      <c r="N944" s="1"/>
      <c r="O944" s="13"/>
      <c r="P944" s="13"/>
      <c r="Q944" s="13"/>
      <c r="R944" s="13"/>
      <c r="S944" s="13"/>
      <c r="T944" s="13"/>
      <c r="U944" s="13"/>
      <c r="V944" s="13"/>
    </row>
    <row r="945" spans="1:22" ht="15.75" hidden="1" customHeight="1">
      <c r="A945" s="13"/>
      <c r="B945" s="1"/>
      <c r="C945" s="1"/>
      <c r="D945" s="19"/>
      <c r="E945" s="19"/>
      <c r="F945" s="19"/>
      <c r="G945" s="19"/>
      <c r="H945" s="19"/>
      <c r="I945" s="1"/>
      <c r="J945" s="1"/>
      <c r="K945" s="1"/>
      <c r="L945" s="1"/>
      <c r="M945" s="1"/>
      <c r="N945" s="1"/>
      <c r="O945" s="13"/>
      <c r="P945" s="13"/>
      <c r="Q945" s="13"/>
      <c r="R945" s="13"/>
      <c r="S945" s="13"/>
      <c r="T945" s="13"/>
      <c r="U945" s="13"/>
      <c r="V945" s="13"/>
    </row>
    <row r="946" spans="1:22" ht="15.75" hidden="1" customHeight="1">
      <c r="A946" s="13"/>
      <c r="B946" s="1"/>
      <c r="C946" s="1"/>
      <c r="D946" s="19"/>
      <c r="E946" s="19"/>
      <c r="F946" s="19"/>
      <c r="G946" s="19"/>
      <c r="H946" s="19"/>
      <c r="I946" s="1"/>
      <c r="J946" s="1"/>
      <c r="K946" s="1"/>
      <c r="L946" s="1"/>
      <c r="M946" s="1"/>
      <c r="N946" s="1"/>
      <c r="O946" s="13"/>
      <c r="P946" s="13"/>
      <c r="Q946" s="13"/>
      <c r="R946" s="13"/>
      <c r="S946" s="13"/>
      <c r="T946" s="13"/>
      <c r="U946" s="13"/>
      <c r="V946" s="13"/>
    </row>
    <row r="947" spans="1:22" ht="15.75" hidden="1" customHeight="1">
      <c r="A947" s="13"/>
      <c r="B947" s="1"/>
      <c r="C947" s="1"/>
      <c r="D947" s="19"/>
      <c r="E947" s="19"/>
      <c r="F947" s="19"/>
      <c r="G947" s="19"/>
      <c r="H947" s="19"/>
      <c r="I947" s="1"/>
      <c r="J947" s="1"/>
      <c r="K947" s="1"/>
      <c r="L947" s="1"/>
      <c r="M947" s="1"/>
      <c r="N947" s="1"/>
      <c r="O947" s="13"/>
      <c r="P947" s="13"/>
      <c r="Q947" s="13"/>
      <c r="R947" s="13"/>
      <c r="S947" s="13"/>
      <c r="T947" s="13"/>
      <c r="U947" s="13"/>
      <c r="V947" s="13"/>
    </row>
    <row r="948" spans="1:22" ht="15.75" hidden="1" customHeight="1">
      <c r="A948" s="13"/>
      <c r="B948" s="1"/>
      <c r="C948" s="1"/>
      <c r="D948" s="19"/>
      <c r="E948" s="19"/>
      <c r="F948" s="19"/>
      <c r="G948" s="19"/>
      <c r="H948" s="19"/>
      <c r="I948" s="1"/>
      <c r="J948" s="1"/>
      <c r="K948" s="1"/>
      <c r="L948" s="1"/>
      <c r="M948" s="1"/>
      <c r="N948" s="1"/>
      <c r="O948" s="13"/>
      <c r="P948" s="13"/>
      <c r="Q948" s="13"/>
      <c r="R948" s="13"/>
      <c r="S948" s="13"/>
      <c r="T948" s="13"/>
      <c r="U948" s="13"/>
      <c r="V948" s="13"/>
    </row>
    <row r="949" spans="1:22" ht="15.75" hidden="1" customHeight="1">
      <c r="A949" s="13"/>
      <c r="B949" s="1"/>
      <c r="C949" s="1"/>
      <c r="D949" s="19"/>
      <c r="E949" s="19"/>
      <c r="F949" s="19"/>
      <c r="G949" s="19"/>
      <c r="H949" s="19"/>
      <c r="I949" s="1"/>
      <c r="J949" s="1"/>
      <c r="K949" s="1"/>
      <c r="L949" s="1"/>
      <c r="M949" s="1"/>
      <c r="N949" s="1"/>
      <c r="O949" s="13"/>
      <c r="P949" s="13"/>
      <c r="Q949" s="13"/>
      <c r="R949" s="13"/>
      <c r="S949" s="13"/>
      <c r="T949" s="13"/>
      <c r="U949" s="13"/>
      <c r="V949" s="13"/>
    </row>
    <row r="950" spans="1:22" ht="15.75" hidden="1" customHeight="1">
      <c r="A950" s="13"/>
      <c r="B950" s="1"/>
      <c r="C950" s="1"/>
      <c r="D950" s="19"/>
      <c r="E950" s="19"/>
      <c r="F950" s="19"/>
      <c r="G950" s="19"/>
      <c r="H950" s="19"/>
      <c r="I950" s="1"/>
      <c r="J950" s="1"/>
      <c r="K950" s="1"/>
      <c r="L950" s="1"/>
      <c r="M950" s="1"/>
      <c r="N950" s="1"/>
      <c r="O950" s="13"/>
      <c r="P950" s="13"/>
      <c r="Q950" s="13"/>
      <c r="R950" s="13"/>
      <c r="S950" s="13"/>
      <c r="T950" s="13"/>
      <c r="U950" s="13"/>
      <c r="V950" s="13"/>
    </row>
    <row r="951" spans="1:22" ht="15.75" hidden="1" customHeight="1">
      <c r="A951" s="13"/>
      <c r="B951" s="1"/>
      <c r="C951" s="1"/>
      <c r="D951" s="19"/>
      <c r="E951" s="19"/>
      <c r="F951" s="19"/>
      <c r="G951" s="19"/>
      <c r="H951" s="19"/>
      <c r="I951" s="1"/>
      <c r="J951" s="1"/>
      <c r="K951" s="1"/>
      <c r="L951" s="1"/>
      <c r="M951" s="1"/>
      <c r="N951" s="1"/>
      <c r="O951" s="13"/>
      <c r="P951" s="13"/>
      <c r="Q951" s="13"/>
      <c r="R951" s="13"/>
      <c r="S951" s="13"/>
      <c r="T951" s="13"/>
      <c r="U951" s="13"/>
      <c r="V951" s="13"/>
    </row>
    <row r="952" spans="1:22" ht="15.75" hidden="1" customHeight="1">
      <c r="A952" s="13"/>
      <c r="B952" s="1"/>
      <c r="C952" s="1"/>
      <c r="D952" s="19"/>
      <c r="E952" s="19"/>
      <c r="F952" s="19"/>
      <c r="G952" s="19"/>
      <c r="H952" s="19"/>
      <c r="I952" s="1"/>
      <c r="J952" s="1"/>
      <c r="K952" s="1"/>
      <c r="L952" s="1"/>
      <c r="M952" s="1"/>
      <c r="N952" s="1"/>
      <c r="O952" s="13"/>
      <c r="P952" s="13"/>
      <c r="Q952" s="13"/>
      <c r="R952" s="13"/>
      <c r="S952" s="13"/>
      <c r="T952" s="13"/>
      <c r="U952" s="13"/>
      <c r="V952" s="13"/>
    </row>
    <row r="953" spans="1:22" ht="15.75" hidden="1" customHeight="1">
      <c r="A953" s="13"/>
      <c r="B953" s="1"/>
      <c r="C953" s="1"/>
      <c r="D953" s="19"/>
      <c r="E953" s="19"/>
      <c r="F953" s="19"/>
      <c r="G953" s="19"/>
      <c r="H953" s="19"/>
      <c r="I953" s="1"/>
      <c r="J953" s="1"/>
      <c r="K953" s="1"/>
      <c r="L953" s="1"/>
      <c r="M953" s="1"/>
      <c r="N953" s="1"/>
      <c r="O953" s="13"/>
      <c r="P953" s="13"/>
      <c r="Q953" s="13"/>
      <c r="R953" s="13"/>
      <c r="S953" s="13"/>
      <c r="T953" s="13"/>
      <c r="U953" s="13"/>
      <c r="V953" s="13"/>
    </row>
    <row r="954" spans="1:22" ht="15.75" hidden="1" customHeight="1">
      <c r="A954" s="13"/>
      <c r="B954" s="1"/>
      <c r="C954" s="1"/>
      <c r="D954" s="19"/>
      <c r="E954" s="19"/>
      <c r="F954" s="19"/>
      <c r="G954" s="19"/>
      <c r="H954" s="19"/>
      <c r="I954" s="1"/>
      <c r="J954" s="1"/>
      <c r="K954" s="1"/>
      <c r="L954" s="1"/>
      <c r="M954" s="1"/>
      <c r="N954" s="1"/>
      <c r="O954" s="13"/>
      <c r="P954" s="13"/>
      <c r="Q954" s="13"/>
      <c r="R954" s="13"/>
      <c r="S954" s="13"/>
      <c r="T954" s="13"/>
      <c r="U954" s="13"/>
      <c r="V954" s="13"/>
    </row>
    <row r="955" spans="1:22" ht="15.75" hidden="1" customHeight="1">
      <c r="A955" s="13"/>
      <c r="B955" s="1"/>
      <c r="C955" s="1"/>
      <c r="D955" s="19"/>
      <c r="E955" s="19"/>
      <c r="F955" s="19"/>
      <c r="G955" s="19"/>
      <c r="H955" s="19"/>
      <c r="I955" s="1"/>
      <c r="J955" s="1"/>
      <c r="K955" s="1"/>
      <c r="L955" s="1"/>
      <c r="M955" s="1"/>
      <c r="N955" s="1"/>
      <c r="O955" s="13"/>
      <c r="P955" s="13"/>
      <c r="Q955" s="13"/>
      <c r="R955" s="13"/>
      <c r="S955" s="13"/>
      <c r="T955" s="13"/>
      <c r="U955" s="13"/>
      <c r="V955" s="13"/>
    </row>
    <row r="956" spans="1:22" ht="15.75" hidden="1" customHeight="1">
      <c r="A956" s="13"/>
      <c r="B956" s="1"/>
      <c r="C956" s="1"/>
      <c r="D956" s="19"/>
      <c r="E956" s="19"/>
      <c r="F956" s="19"/>
      <c r="G956" s="19"/>
      <c r="H956" s="19"/>
      <c r="I956" s="1"/>
      <c r="J956" s="1"/>
      <c r="K956" s="1"/>
      <c r="L956" s="1"/>
      <c r="M956" s="1"/>
      <c r="N956" s="1"/>
      <c r="O956" s="13"/>
      <c r="P956" s="13"/>
      <c r="Q956" s="13"/>
      <c r="R956" s="13"/>
      <c r="S956" s="13"/>
      <c r="T956" s="13"/>
      <c r="U956" s="13"/>
      <c r="V956" s="13"/>
    </row>
    <row r="957" spans="1:22" ht="15.75" hidden="1" customHeight="1">
      <c r="A957" s="13"/>
      <c r="B957" s="1"/>
      <c r="C957" s="1"/>
      <c r="D957" s="19"/>
      <c r="E957" s="19"/>
      <c r="F957" s="19"/>
      <c r="G957" s="19"/>
      <c r="H957" s="19"/>
      <c r="I957" s="1"/>
      <c r="J957" s="1"/>
      <c r="K957" s="1"/>
      <c r="L957" s="1"/>
      <c r="M957" s="1"/>
      <c r="N957" s="1"/>
      <c r="O957" s="13"/>
      <c r="P957" s="13"/>
      <c r="Q957" s="13"/>
      <c r="R957" s="13"/>
      <c r="S957" s="13"/>
      <c r="T957" s="13"/>
      <c r="U957" s="13"/>
      <c r="V957" s="13"/>
    </row>
    <row r="958" spans="1:22" ht="15.75" hidden="1" customHeight="1">
      <c r="A958" s="13"/>
      <c r="B958" s="1"/>
      <c r="C958" s="1"/>
      <c r="D958" s="19"/>
      <c r="E958" s="19"/>
      <c r="F958" s="19"/>
      <c r="G958" s="19"/>
      <c r="H958" s="19"/>
      <c r="I958" s="1"/>
      <c r="J958" s="1"/>
      <c r="K958" s="1"/>
      <c r="L958" s="1"/>
      <c r="M958" s="1"/>
      <c r="N958" s="1"/>
      <c r="O958" s="13"/>
      <c r="P958" s="13"/>
      <c r="Q958" s="13"/>
      <c r="R958" s="13"/>
      <c r="S958" s="13"/>
      <c r="T958" s="13"/>
      <c r="U958" s="13"/>
      <c r="V958" s="13"/>
    </row>
    <row r="959" spans="1:22" ht="15.75" hidden="1" customHeight="1">
      <c r="A959" s="13"/>
      <c r="B959" s="1"/>
      <c r="C959" s="1"/>
      <c r="D959" s="19"/>
      <c r="E959" s="19"/>
      <c r="F959" s="19"/>
      <c r="G959" s="19"/>
      <c r="H959" s="19"/>
      <c r="I959" s="1"/>
      <c r="J959" s="1"/>
      <c r="K959" s="1"/>
      <c r="L959" s="1"/>
      <c r="M959" s="1"/>
      <c r="N959" s="1"/>
      <c r="O959" s="13"/>
      <c r="P959" s="13"/>
      <c r="Q959" s="13"/>
      <c r="R959" s="13"/>
      <c r="S959" s="13"/>
      <c r="T959" s="13"/>
      <c r="U959" s="13"/>
      <c r="V959" s="13"/>
    </row>
    <row r="960" spans="1:22" ht="15.75" hidden="1" customHeight="1">
      <c r="A960" s="13"/>
      <c r="B960" s="1"/>
      <c r="C960" s="1"/>
      <c r="D960" s="19"/>
      <c r="E960" s="19"/>
      <c r="F960" s="19"/>
      <c r="G960" s="19"/>
      <c r="H960" s="19"/>
      <c r="I960" s="1"/>
      <c r="J960" s="1"/>
      <c r="K960" s="1"/>
      <c r="L960" s="1"/>
      <c r="M960" s="1"/>
      <c r="N960" s="1"/>
      <c r="O960" s="13"/>
      <c r="P960" s="13"/>
      <c r="Q960" s="13"/>
      <c r="R960" s="13"/>
      <c r="S960" s="13"/>
      <c r="T960" s="13"/>
      <c r="U960" s="13"/>
      <c r="V960" s="13"/>
    </row>
    <row r="961" spans="1:22" ht="15.75" hidden="1" customHeight="1">
      <c r="A961" s="13"/>
      <c r="B961" s="1"/>
      <c r="C961" s="1"/>
      <c r="D961" s="19"/>
      <c r="E961" s="19"/>
      <c r="F961" s="19"/>
      <c r="G961" s="19"/>
      <c r="H961" s="19"/>
      <c r="I961" s="1"/>
      <c r="J961" s="1"/>
      <c r="K961" s="1"/>
      <c r="L961" s="1"/>
      <c r="M961" s="1"/>
      <c r="N961" s="1"/>
      <c r="O961" s="13"/>
      <c r="P961" s="13"/>
      <c r="Q961" s="13"/>
      <c r="R961" s="13"/>
      <c r="S961" s="13"/>
      <c r="T961" s="13"/>
      <c r="U961" s="13"/>
      <c r="V961" s="13"/>
    </row>
    <row r="962" spans="1:22" ht="15.75" hidden="1" customHeight="1">
      <c r="A962" s="13"/>
      <c r="B962" s="1"/>
      <c r="C962" s="1"/>
      <c r="D962" s="19"/>
      <c r="E962" s="19"/>
      <c r="F962" s="19"/>
      <c r="G962" s="19"/>
      <c r="H962" s="19"/>
      <c r="I962" s="1"/>
      <c r="J962" s="1"/>
      <c r="K962" s="1"/>
      <c r="L962" s="1"/>
      <c r="M962" s="1"/>
      <c r="N962" s="1"/>
      <c r="O962" s="13"/>
      <c r="P962" s="13"/>
      <c r="Q962" s="13"/>
      <c r="R962" s="13"/>
      <c r="S962" s="13"/>
      <c r="T962" s="13"/>
      <c r="U962" s="13"/>
      <c r="V962" s="13"/>
    </row>
    <row r="963" spans="1:22" ht="15.75" hidden="1" customHeight="1">
      <c r="A963" s="13"/>
      <c r="B963" s="1"/>
      <c r="C963" s="1"/>
      <c r="D963" s="19"/>
      <c r="E963" s="19"/>
      <c r="F963" s="19"/>
      <c r="G963" s="19"/>
      <c r="H963" s="19"/>
      <c r="I963" s="1"/>
      <c r="J963" s="1"/>
      <c r="K963" s="1"/>
      <c r="L963" s="1"/>
      <c r="M963" s="1"/>
      <c r="N963" s="1"/>
      <c r="O963" s="13"/>
      <c r="P963" s="13"/>
      <c r="Q963" s="13"/>
      <c r="R963" s="13"/>
      <c r="S963" s="13"/>
      <c r="T963" s="13"/>
      <c r="U963" s="13"/>
      <c r="V963" s="13"/>
    </row>
    <row r="964" spans="1:22" ht="15.75" hidden="1" customHeight="1">
      <c r="A964" s="13"/>
      <c r="B964" s="1"/>
      <c r="C964" s="1"/>
      <c r="D964" s="19"/>
      <c r="E964" s="19"/>
      <c r="F964" s="19"/>
      <c r="G964" s="19"/>
      <c r="H964" s="19"/>
      <c r="I964" s="1"/>
      <c r="J964" s="1"/>
      <c r="K964" s="1"/>
      <c r="L964" s="1"/>
      <c r="M964" s="1"/>
      <c r="N964" s="1"/>
      <c r="O964" s="13"/>
      <c r="P964" s="13"/>
      <c r="Q964" s="13"/>
      <c r="R964" s="13"/>
      <c r="S964" s="13"/>
      <c r="T964" s="13"/>
      <c r="U964" s="13"/>
      <c r="V964" s="13"/>
    </row>
    <row r="965" spans="1:22" ht="15.75" hidden="1" customHeight="1">
      <c r="A965" s="13"/>
      <c r="B965" s="1"/>
      <c r="C965" s="1"/>
      <c r="D965" s="19"/>
      <c r="E965" s="19"/>
      <c r="F965" s="19"/>
      <c r="G965" s="19"/>
      <c r="H965" s="19"/>
      <c r="I965" s="1"/>
      <c r="J965" s="1"/>
      <c r="K965" s="1"/>
      <c r="L965" s="1"/>
      <c r="M965" s="1"/>
      <c r="N965" s="1"/>
      <c r="O965" s="13"/>
      <c r="P965" s="13"/>
      <c r="Q965" s="13"/>
      <c r="R965" s="13"/>
      <c r="S965" s="13"/>
      <c r="T965" s="13"/>
      <c r="U965" s="13"/>
      <c r="V965" s="13"/>
    </row>
    <row r="966" spans="1:22" ht="15.75" hidden="1" customHeight="1">
      <c r="A966" s="13"/>
      <c r="B966" s="1"/>
      <c r="C966" s="1"/>
      <c r="D966" s="19"/>
      <c r="E966" s="19"/>
      <c r="F966" s="19"/>
      <c r="G966" s="19"/>
      <c r="H966" s="19"/>
      <c r="I966" s="1"/>
      <c r="J966" s="1"/>
      <c r="K966" s="1"/>
      <c r="L966" s="1"/>
      <c r="M966" s="1"/>
      <c r="N966" s="1"/>
      <c r="O966" s="13"/>
      <c r="P966" s="13"/>
      <c r="Q966" s="13"/>
      <c r="R966" s="13"/>
      <c r="S966" s="13"/>
      <c r="T966" s="13"/>
      <c r="U966" s="13"/>
      <c r="V966" s="13"/>
    </row>
    <row r="967" spans="1:22" ht="15.75" hidden="1" customHeight="1">
      <c r="A967" s="13"/>
      <c r="B967" s="1"/>
      <c r="C967" s="1"/>
      <c r="D967" s="19"/>
      <c r="E967" s="19"/>
      <c r="F967" s="19"/>
      <c r="G967" s="19"/>
      <c r="H967" s="19"/>
      <c r="I967" s="1"/>
      <c r="J967" s="1"/>
      <c r="K967" s="1"/>
      <c r="L967" s="1"/>
      <c r="M967" s="1"/>
      <c r="N967" s="1"/>
      <c r="O967" s="13"/>
      <c r="P967" s="13"/>
      <c r="Q967" s="13"/>
      <c r="R967" s="13"/>
      <c r="S967" s="13"/>
      <c r="T967" s="13"/>
      <c r="U967" s="13"/>
      <c r="V967" s="13"/>
    </row>
    <row r="968" spans="1:22" ht="15.75" hidden="1" customHeight="1">
      <c r="A968" s="13"/>
      <c r="B968" s="1"/>
      <c r="C968" s="1"/>
      <c r="D968" s="19"/>
      <c r="E968" s="19"/>
      <c r="F968" s="19"/>
      <c r="G968" s="19"/>
      <c r="H968" s="19"/>
      <c r="I968" s="1"/>
      <c r="J968" s="1"/>
      <c r="K968" s="1"/>
      <c r="L968" s="1"/>
      <c r="M968" s="1"/>
      <c r="N968" s="1"/>
      <c r="O968" s="13"/>
      <c r="P968" s="13"/>
      <c r="Q968" s="13"/>
      <c r="R968" s="13"/>
      <c r="S968" s="13"/>
      <c r="T968" s="13"/>
      <c r="U968" s="13"/>
      <c r="V968" s="13"/>
    </row>
    <row r="969" spans="1:22" ht="15.75" hidden="1" customHeight="1">
      <c r="A969" s="13"/>
      <c r="B969" s="1"/>
      <c r="C969" s="1"/>
      <c r="D969" s="19"/>
      <c r="E969" s="19"/>
      <c r="F969" s="19"/>
      <c r="G969" s="19"/>
      <c r="H969" s="19"/>
      <c r="I969" s="1"/>
      <c r="J969" s="1"/>
      <c r="K969" s="1"/>
      <c r="L969" s="1"/>
      <c r="M969" s="1"/>
      <c r="N969" s="1"/>
      <c r="O969" s="13"/>
      <c r="P969" s="13"/>
      <c r="Q969" s="13"/>
      <c r="R969" s="13"/>
      <c r="S969" s="13"/>
      <c r="T969" s="13"/>
      <c r="U969" s="13"/>
      <c r="V969" s="13"/>
    </row>
    <row r="970" spans="1:22" ht="15.75" hidden="1" customHeight="1">
      <c r="A970" s="13"/>
      <c r="B970" s="1"/>
      <c r="C970" s="1"/>
      <c r="D970" s="19"/>
      <c r="E970" s="19"/>
      <c r="F970" s="19"/>
      <c r="G970" s="19"/>
      <c r="H970" s="19"/>
      <c r="I970" s="1"/>
      <c r="J970" s="1"/>
      <c r="K970" s="1"/>
      <c r="L970" s="1"/>
      <c r="M970" s="1"/>
      <c r="N970" s="1"/>
      <c r="O970" s="13"/>
      <c r="P970" s="13"/>
      <c r="Q970" s="13"/>
      <c r="R970" s="13"/>
      <c r="S970" s="13"/>
      <c r="T970" s="13"/>
      <c r="U970" s="13"/>
      <c r="V970" s="13"/>
    </row>
    <row r="971" spans="1:22" ht="15.75" hidden="1" customHeight="1">
      <c r="A971" s="13"/>
      <c r="B971" s="1"/>
      <c r="C971" s="1"/>
      <c r="D971" s="19"/>
      <c r="E971" s="19"/>
      <c r="F971" s="19"/>
      <c r="G971" s="19"/>
      <c r="H971" s="19"/>
      <c r="I971" s="1"/>
      <c r="J971" s="1"/>
      <c r="K971" s="1"/>
      <c r="L971" s="1"/>
      <c r="M971" s="1"/>
      <c r="N971" s="1"/>
      <c r="O971" s="13"/>
      <c r="P971" s="13"/>
      <c r="Q971" s="13"/>
      <c r="R971" s="13"/>
      <c r="S971" s="13"/>
      <c r="T971" s="13"/>
      <c r="U971" s="13"/>
      <c r="V971" s="13"/>
    </row>
  </sheetData>
  <sheetProtection algorithmName="SHA-512" hashValue="wNV6S1k6JiCJ67johfQezVr+I+Qkma2SfWdw67o76NJgJOhJ3CTOksc0LWGNj0G9iOz8WbQLongpbbgF7YsvHA==" saltValue="M+zHxTzrjVdYv4oHs4sWjA==" spinCount="100000" sheet="1" objects="1" scenarios="1"/>
  <mergeCells count="61">
    <mergeCell ref="N37:U37"/>
    <mergeCell ref="N24:U24"/>
    <mergeCell ref="N17:U17"/>
    <mergeCell ref="H17:M17"/>
    <mergeCell ref="C17:G17"/>
    <mergeCell ref="C22:G22"/>
    <mergeCell ref="H22:M22"/>
    <mergeCell ref="N22:U22"/>
    <mergeCell ref="H23:M23"/>
    <mergeCell ref="N23:U23"/>
    <mergeCell ref="C23:G23"/>
    <mergeCell ref="H21:M21"/>
    <mergeCell ref="N21:U21"/>
    <mergeCell ref="A19:V19"/>
    <mergeCell ref="H20:M20"/>
    <mergeCell ref="C27:G27"/>
    <mergeCell ref="D52:G52"/>
    <mergeCell ref="N33:U33"/>
    <mergeCell ref="C35:G35"/>
    <mergeCell ref="H35:M35"/>
    <mergeCell ref="N35:U35"/>
    <mergeCell ref="C33:G33"/>
    <mergeCell ref="H33:M33"/>
    <mergeCell ref="J42:M42"/>
    <mergeCell ref="C34:G34"/>
    <mergeCell ref="H34:M34"/>
    <mergeCell ref="N34:U34"/>
    <mergeCell ref="C36:G36"/>
    <mergeCell ref="H36:M36"/>
    <mergeCell ref="N36:U36"/>
    <mergeCell ref="C37:G37"/>
    <mergeCell ref="H37:M37"/>
    <mergeCell ref="A11:V11"/>
    <mergeCell ref="C12:G12"/>
    <mergeCell ref="H12:M12"/>
    <mergeCell ref="N12:U12"/>
    <mergeCell ref="A14:V14"/>
    <mergeCell ref="N20:U20"/>
    <mergeCell ref="C21:G21"/>
    <mergeCell ref="C20:G20"/>
    <mergeCell ref="A26:V26"/>
    <mergeCell ref="H27:M27"/>
    <mergeCell ref="N27:U27"/>
    <mergeCell ref="C24:G24"/>
    <mergeCell ref="H24:M24"/>
    <mergeCell ref="H15:M15"/>
    <mergeCell ref="N15:U15"/>
    <mergeCell ref="C15:G15"/>
    <mergeCell ref="C16:G16"/>
    <mergeCell ref="H16:M16"/>
    <mergeCell ref="N16:U16"/>
    <mergeCell ref="C31:G31"/>
    <mergeCell ref="H31:M31"/>
    <mergeCell ref="N31:U31"/>
    <mergeCell ref="C32:G32"/>
    <mergeCell ref="A29:V29"/>
    <mergeCell ref="H30:M30"/>
    <mergeCell ref="N30:U30"/>
    <mergeCell ref="H32:M32"/>
    <mergeCell ref="N32:U32"/>
    <mergeCell ref="C30:G30"/>
  </mergeCells>
  <conditionalFormatting sqref="A21:XFD21">
    <cfRule type="expression" dxfId="3" priority="6">
      <formula>$H$20="No"</formula>
    </cfRule>
  </conditionalFormatting>
  <conditionalFormatting sqref="H17:M17">
    <cfRule type="containsText" dxfId="1" priority="2" operator="containsText" text="www.">
      <formula>NOT(ISERROR(SEARCH("www.",H17)))</formula>
    </cfRule>
  </conditionalFormatting>
  <conditionalFormatting sqref="K11">
    <cfRule type="containsBlanks" dxfId="0" priority="7">
      <formula>LEN(TRIM(K11))=0</formula>
    </cfRule>
  </conditionalFormatting>
  <dataValidations count="2">
    <dataValidation type="decimal" operator="lessThanOrEqual" allowBlank="1" showInputMessage="1" showErrorMessage="1" error="Error: Input must be a percentage and lower than 5%" sqref="H22:M22" xr:uid="{E49D841D-691F-451F-8EA8-DA714AF6A46A}">
      <formula1>0.05</formula1>
    </dataValidation>
    <dataValidation type="list" allowBlank="1" showInputMessage="1" showErrorMessage="1" sqref="H15:M16 H20:M20 H23:M24 H27:M27 H30:M31 H35:M35" xr:uid="{879C236E-9D60-4723-8353-C91D1536F73B}">
      <formula1>"Yes, No"</formula1>
    </dataValidation>
  </dataValidations>
  <printOptions horizontalCentered="1"/>
  <pageMargins left="0.7" right="0.7" top="0.75" bottom="0.75" header="0" footer="0"/>
  <pageSetup scale="38" orientation="landscape"/>
  <drawing r:id="rId1"/>
  <extLst>
    <ext xmlns:x14="http://schemas.microsoft.com/office/spreadsheetml/2009/9/main" uri="{78C0D931-6437-407d-A8EE-F0AAD7539E65}">
      <x14:conditionalFormattings>
        <x14:conditionalFormatting xmlns:xm="http://schemas.microsoft.com/office/excel/2006/main">
          <x14:cfRule type="expression" priority="3" id="{A42D9F77-A8EE-4EC1-B4DB-502C26374B4A}">
            <xm:f>COUNTIF('Near-Term Targets'!$J$18:$J$37,"*engagement*")=0</xm:f>
            <x14:dxf>
              <font>
                <color theme="1" tint="0.24994659260841701"/>
              </font>
              <fill>
                <patternFill>
                  <bgColor theme="0" tint="-0.24994659260841701"/>
                </patternFill>
              </fill>
            </x14:dxf>
          </x14:cfRule>
          <xm:sqref>A34:V34</xm:sqref>
        </x14:conditionalFormatting>
        <x14:conditionalFormatting xmlns:xm="http://schemas.microsoft.com/office/excel/2006/main">
          <x14:cfRule type="expression" priority="1" id="{E59DEC73-A921-4C6A-8240-5F3F680AC10C}">
            <xm:f>ISNUMBER(SEARCH("Net Zero",'Company Information'!$G$16))=FALSE</xm:f>
            <x14:dxf>
              <font>
                <color theme="1" tint="0.24994659260841701"/>
              </font>
              <fill>
                <patternFill>
                  <bgColor theme="0" tint="-0.24994659260841701"/>
                </patternFill>
              </fill>
            </x14:dxf>
          </x14:cfRule>
          <xm:sqref>A35:XFD37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361</vt:i4>
      </vt:variant>
    </vt:vector>
  </HeadingPairs>
  <TitlesOfParts>
    <vt:vector size="372" baseType="lpstr">
      <vt:lpstr>Cover Page</vt:lpstr>
      <vt:lpstr>Instructions</vt:lpstr>
      <vt:lpstr>Company Information</vt:lpstr>
      <vt:lpstr>GHG Inventory</vt:lpstr>
      <vt:lpstr>Near-Term Targets</vt:lpstr>
      <vt:lpstr>Near-Term Target Coverage</vt:lpstr>
      <vt:lpstr>Net-Zero Targets</vt:lpstr>
      <vt:lpstr>Net-Zero Targets Coverage</vt:lpstr>
      <vt:lpstr>Progress and Reporting</vt:lpstr>
      <vt:lpstr>Lists</vt:lpstr>
      <vt:lpstr>Data Export</vt:lpstr>
      <vt:lpstr>export_ghg_categories</vt:lpstr>
      <vt:lpstr>export_lt_cov_id</vt:lpstr>
      <vt:lpstr>export_lt_id</vt:lpstr>
      <vt:lpstr>export_nt_cov_id</vt:lpstr>
      <vt:lpstr>export_nz_cov_id</vt:lpstr>
      <vt:lpstr>export_target_id</vt:lpstr>
      <vt:lpstr>export_type</vt:lpstr>
      <vt:lpstr>fghfgdh</vt:lpstr>
      <vt:lpstr>ghg_approach</vt:lpstr>
      <vt:lpstr>ghg_by12</vt:lpstr>
      <vt:lpstr>ghg_by3</vt:lpstr>
      <vt:lpstr>ghg_cat1_b</vt:lpstr>
      <vt:lpstr>ghg_cat10_b</vt:lpstr>
      <vt:lpstr>ghg_cat11_b</vt:lpstr>
      <vt:lpstr>ghg_cat12_b</vt:lpstr>
      <vt:lpstr>ghg_cat13_b</vt:lpstr>
      <vt:lpstr>ghg_cat14_b</vt:lpstr>
      <vt:lpstr>ghg_cat15_b</vt:lpstr>
      <vt:lpstr>ghg_cat2_b</vt:lpstr>
      <vt:lpstr>ghg_cat3_b</vt:lpstr>
      <vt:lpstr>ghg_cat4_b</vt:lpstr>
      <vt:lpstr>ghg_cat5_b</vt:lpstr>
      <vt:lpstr>ghg_cat6_b</vt:lpstr>
      <vt:lpstr>ghg_cat7_b</vt:lpstr>
      <vt:lpstr>ghg_cat8_b</vt:lpstr>
      <vt:lpstr>ghg_cat9_b</vt:lpstr>
      <vt:lpstr>ghg_categories</vt:lpstr>
      <vt:lpstr>ghg_exclusions</vt:lpstr>
      <vt:lpstr>ghg_exclusions_categories</vt:lpstr>
      <vt:lpstr>ghg_fy_day</vt:lpstr>
      <vt:lpstr>ghg_fy_month</vt:lpstr>
      <vt:lpstr>ghg_fy_year</vt:lpstr>
      <vt:lpstr>ghg_inv_y</vt:lpstr>
      <vt:lpstr>ghg_mry12</vt:lpstr>
      <vt:lpstr>ghg_mry3</vt:lpstr>
      <vt:lpstr>ghg_opt_em_all</vt:lpstr>
      <vt:lpstr>ghg_s1_b</vt:lpstr>
      <vt:lpstr>ghg_s1_y1</vt:lpstr>
      <vt:lpstr>ghg_s12_by</vt:lpstr>
      <vt:lpstr>ghg_s12_mry</vt:lpstr>
      <vt:lpstr>ghg_s2_approach</vt:lpstr>
      <vt:lpstr>ghg_s2l_b</vt:lpstr>
      <vt:lpstr>ghg_s2l_y1</vt:lpstr>
      <vt:lpstr>ghg_s2m_b</vt:lpstr>
      <vt:lpstr>ghg_s2m_y1</vt:lpstr>
      <vt:lpstr>ghg_s3_by</vt:lpstr>
      <vt:lpstr>ghg_s3_mry</vt:lpstr>
      <vt:lpstr>ghg_subs</vt:lpstr>
      <vt:lpstr>ghg_y1</vt:lpstr>
      <vt:lpstr>ghg_y1_be</vt:lpstr>
      <vt:lpstr>ghg_y1_bio_em</vt:lpstr>
      <vt:lpstr>ghg_y1_bio_excl</vt:lpstr>
      <vt:lpstr>ghg_y1_bio_r</vt:lpstr>
      <vt:lpstr>ghg_y1_br</vt:lpstr>
      <vt:lpstr>ghg_y1_bt</vt:lpstr>
      <vt:lpstr>ghg_y1_bx</vt:lpstr>
      <vt:lpstr>ghg_y1_categories</vt:lpstr>
      <vt:lpstr>ghg_y1_em</vt:lpstr>
      <vt:lpstr>ghg_y1_ex</vt:lpstr>
      <vt:lpstr>ghg_y1_min</vt:lpstr>
      <vt:lpstr>ghg_y1_min_excl</vt:lpstr>
      <vt:lpstr>ghg_y1_op</vt:lpstr>
      <vt:lpstr>ghg_y1_opt</vt:lpstr>
      <vt:lpstr>ghg_y2</vt:lpstr>
      <vt:lpstr>ghg_y2_be</vt:lpstr>
      <vt:lpstr>ghg_y2_bio_em</vt:lpstr>
      <vt:lpstr>ghg_y2_bio_excl</vt:lpstr>
      <vt:lpstr>ghg_y2_bio_r</vt:lpstr>
      <vt:lpstr>ghg_y2_br</vt:lpstr>
      <vt:lpstr>ghg_y2_bt</vt:lpstr>
      <vt:lpstr>ghg_y2_bx</vt:lpstr>
      <vt:lpstr>ghg_y2_categories</vt:lpstr>
      <vt:lpstr>ghg_y2_em</vt:lpstr>
      <vt:lpstr>ghg_y2_ex</vt:lpstr>
      <vt:lpstr>ghg_y2_min</vt:lpstr>
      <vt:lpstr>ghg_y2_min_excl</vt:lpstr>
      <vt:lpstr>ghg_y2_op</vt:lpstr>
      <vt:lpstr>ghg_y2_opt</vt:lpstr>
      <vt:lpstr>ghg_y3</vt:lpstr>
      <vt:lpstr>ghg_y3_be</vt:lpstr>
      <vt:lpstr>ghg_y3_bio_em</vt:lpstr>
      <vt:lpstr>ghg_y3_bio_excl</vt:lpstr>
      <vt:lpstr>ghg_y3_bio_r</vt:lpstr>
      <vt:lpstr>ghg_y3_br</vt:lpstr>
      <vt:lpstr>ghg_y3_bt</vt:lpstr>
      <vt:lpstr>ghg_y3_bx</vt:lpstr>
      <vt:lpstr>ghg_y3_categories</vt:lpstr>
      <vt:lpstr>ghg_y3_em</vt:lpstr>
      <vt:lpstr>ghg_y3_ex</vt:lpstr>
      <vt:lpstr>ghg_y3_min</vt:lpstr>
      <vt:lpstr>ghg_y3_min_excl</vt:lpstr>
      <vt:lpstr>ghg_y3_op</vt:lpstr>
      <vt:lpstr>ghg_y3_opt</vt:lpstr>
      <vt:lpstr>ghg_year_type</vt:lpstr>
      <vt:lpstr>info_company_name</vt:lpstr>
      <vt:lpstr>info_sub_type</vt:lpstr>
      <vt:lpstr>info_update</vt:lpstr>
      <vt:lpstr>infpo_update</vt:lpstr>
      <vt:lpstr>list_by12</vt:lpstr>
      <vt:lpstr>list_by3</vt:lpstr>
      <vt:lpstr>list_country</vt:lpstr>
      <vt:lpstr>list_cov_nt12</vt:lpstr>
      <vt:lpstr>list_cov_nt3</vt:lpstr>
      <vt:lpstr>list_cov_nz12</vt:lpstr>
      <vt:lpstr>list_cov_nz3</vt:lpstr>
      <vt:lpstr>list_data_entry_check</vt:lpstr>
      <vt:lpstr>list_ex_thr</vt:lpstr>
      <vt:lpstr>list_ex12_ch</vt:lpstr>
      <vt:lpstr>list_ghg_b</vt:lpstr>
      <vt:lpstr>list_ghg_n</vt:lpstr>
      <vt:lpstr>list_ghg_s12e</vt:lpstr>
      <vt:lpstr>list_ghg_s3e</vt:lpstr>
      <vt:lpstr>list_ghg_years</vt:lpstr>
      <vt:lpstr>list_inventory_years</vt:lpstr>
      <vt:lpstr>list_mry12</vt:lpstr>
      <vt:lpstr>list_mry3</vt:lpstr>
      <vt:lpstr>list_nt_type_op</vt:lpstr>
      <vt:lpstr>list_nt_types</vt:lpstr>
      <vt:lpstr>list_nt_update_scopes</vt:lpstr>
      <vt:lpstr>list_nz_methods</vt:lpstr>
      <vt:lpstr>list_nz_sectors</vt:lpstr>
      <vt:lpstr>list_nz_update_scopes</vt:lpstr>
      <vt:lpstr>list_region</vt:lpstr>
      <vt:lpstr>list_s3_em</vt:lpstr>
      <vt:lpstr>list_s3s_l</vt:lpstr>
      <vt:lpstr>list_s3s_m</vt:lpstr>
      <vt:lpstr>list_s3s_warning</vt:lpstr>
      <vt:lpstr>list_s3s_warning_validaion</vt:lpstr>
      <vt:lpstr>list_s3shareby</vt:lpstr>
      <vt:lpstr>list_sda</vt:lpstr>
      <vt:lpstr>list_sectors</vt:lpstr>
      <vt:lpstr>list_sub_type</vt:lpstr>
      <vt:lpstr>list_target_methods</vt:lpstr>
      <vt:lpstr>list_tools</vt:lpstr>
      <vt:lpstr>list_update_info</vt:lpstr>
      <vt:lpstr>lt_cov_s3c12_em</vt:lpstr>
      <vt:lpstr>nt_activity_by</vt:lpstr>
      <vt:lpstr>nt_activity_mry</vt:lpstr>
      <vt:lpstr>nt_activity_ty</vt:lpstr>
      <vt:lpstr>nt_activity_unit</vt:lpstr>
      <vt:lpstr>nt_by</vt:lpstr>
      <vt:lpstr>nt_cov_back_id</vt:lpstr>
      <vt:lpstr>nt_cov_bio_f</vt:lpstr>
      <vt:lpstr>nt_cov_optional_text</vt:lpstr>
      <vt:lpstr>nt_cov_s1_bio</vt:lpstr>
      <vt:lpstr>nt_cov_s1_em</vt:lpstr>
      <vt:lpstr>nt_cov_s2l_bio</vt:lpstr>
      <vt:lpstr>nt_cov_s2l_em</vt:lpstr>
      <vt:lpstr>nt_cov_s2m_bio</vt:lpstr>
      <vt:lpstr>nt_cov_s2m_em</vt:lpstr>
      <vt:lpstr>nt_cov_s3_cat</vt:lpstr>
      <vt:lpstr>nt_cov_s3c1_bio</vt:lpstr>
      <vt:lpstr>nt_cov_s3c1_em</vt:lpstr>
      <vt:lpstr>nt_cov_s3c1_opt</vt:lpstr>
      <vt:lpstr>nt_cov_s3c10_bio</vt:lpstr>
      <vt:lpstr>nt_cov_s3c10_em</vt:lpstr>
      <vt:lpstr>nt_cov_s3c10_opt</vt:lpstr>
      <vt:lpstr>nt_cov_s3c11_bio</vt:lpstr>
      <vt:lpstr>nt_cov_s3c11_em</vt:lpstr>
      <vt:lpstr>nt_cov_s3c11_opt</vt:lpstr>
      <vt:lpstr>nt_cov_s3c12_bio</vt:lpstr>
      <vt:lpstr>nt_cov_s3c12_em</vt:lpstr>
      <vt:lpstr>nt_cov_s3c12_opt</vt:lpstr>
      <vt:lpstr>nt_cov_s3c13_bio</vt:lpstr>
      <vt:lpstr>nt_cov_s3c13_em</vt:lpstr>
      <vt:lpstr>nt_cov_s3c13_opt</vt:lpstr>
      <vt:lpstr>nt_cov_s3c14_bio</vt:lpstr>
      <vt:lpstr>nt_cov_s3c14_em</vt:lpstr>
      <vt:lpstr>nt_cov_s3c14_opt</vt:lpstr>
      <vt:lpstr>nt_cov_s3c15_bio</vt:lpstr>
      <vt:lpstr>nt_cov_s3c15_em</vt:lpstr>
      <vt:lpstr>nt_cov_s3c15_opt</vt:lpstr>
      <vt:lpstr>nt_cov_s3c2_bio</vt:lpstr>
      <vt:lpstr>nt_cov_s3c2_em</vt:lpstr>
      <vt:lpstr>nt_cov_s3c2_opt</vt:lpstr>
      <vt:lpstr>nt_cov_s3c3_bio</vt:lpstr>
      <vt:lpstr>nt_cov_s3c3_em</vt:lpstr>
      <vt:lpstr>nt_cov_s3c3_opt</vt:lpstr>
      <vt:lpstr>nt_cov_s3c4_bio</vt:lpstr>
      <vt:lpstr>nt_cov_s3c4_em</vt:lpstr>
      <vt:lpstr>nt_cov_s3c4_opt</vt:lpstr>
      <vt:lpstr>nt_cov_s3c5_bio</vt:lpstr>
      <vt:lpstr>nt_cov_s3c5_em</vt:lpstr>
      <vt:lpstr>nt_cov_s3c5_opt</vt:lpstr>
      <vt:lpstr>nt_cov_s3c6_bio</vt:lpstr>
      <vt:lpstr>nt_cov_s3c6_em</vt:lpstr>
      <vt:lpstr>nt_cov_s3c6_opt</vt:lpstr>
      <vt:lpstr>nt_cov_s3c7_bio</vt:lpstr>
      <vt:lpstr>nt_cov_s3c7_em</vt:lpstr>
      <vt:lpstr>nt_cov_s3c7_opt</vt:lpstr>
      <vt:lpstr>nt_cov_s3c8_bio</vt:lpstr>
      <vt:lpstr>nt_cov_s3c8_em</vt:lpstr>
      <vt:lpstr>nt_cov_s3c8_opt</vt:lpstr>
      <vt:lpstr>nt_cov_s3c9_bio</vt:lpstr>
      <vt:lpstr>nt_cov_s3c9_em</vt:lpstr>
      <vt:lpstr>nt_cov_s3c9_opt</vt:lpstr>
      <vt:lpstr>nt_cov_target_id</vt:lpstr>
      <vt:lpstr>nt_cov_text</vt:lpstr>
      <vt:lpstr>nt_id</vt:lpstr>
      <vt:lpstr>nt_language</vt:lpstr>
      <vt:lpstr>nt_language_confirmation</vt:lpstr>
      <vt:lpstr>nt_language_proposal</vt:lpstr>
      <vt:lpstr>nt_level_by</vt:lpstr>
      <vt:lpstr>nt_level_mry</vt:lpstr>
      <vt:lpstr>nt_method</vt:lpstr>
      <vt:lpstr>nt_mry</vt:lpstr>
      <vt:lpstr>nt_nonem_option</vt:lpstr>
      <vt:lpstr>nt_parent_id</vt:lpstr>
      <vt:lpstr>nt_public</vt:lpstr>
      <vt:lpstr>nt_subtarget</vt:lpstr>
      <vt:lpstr>nt_subtarget_public</vt:lpstr>
      <vt:lpstr>nt_target_id1</vt:lpstr>
      <vt:lpstr>nt_target_id10</vt:lpstr>
      <vt:lpstr>nt_target_id11</vt:lpstr>
      <vt:lpstr>nt_target_id12</vt:lpstr>
      <vt:lpstr>nt_target_id13</vt:lpstr>
      <vt:lpstr>nt_target_id14</vt:lpstr>
      <vt:lpstr>nt_target_id15</vt:lpstr>
      <vt:lpstr>nt_target_id16</vt:lpstr>
      <vt:lpstr>nt_target_id17</vt:lpstr>
      <vt:lpstr>nt_target_id18</vt:lpstr>
      <vt:lpstr>nt_target_id19</vt:lpstr>
      <vt:lpstr>nt_target_id2</vt:lpstr>
      <vt:lpstr>nt_target_id20</vt:lpstr>
      <vt:lpstr>nt_target_id3</vt:lpstr>
      <vt:lpstr>nt_target_id4</vt:lpstr>
      <vt:lpstr>nt_target_id5</vt:lpstr>
      <vt:lpstr>nt_target_id6</vt:lpstr>
      <vt:lpstr>nt_target_id7</vt:lpstr>
      <vt:lpstr>nt_target_id8</vt:lpstr>
      <vt:lpstr>nt_target_id9</vt:lpstr>
      <vt:lpstr>nt_ty</vt:lpstr>
      <vt:lpstr>nt_type</vt:lpstr>
      <vt:lpstr>nt_value</vt:lpstr>
      <vt:lpstr>nt_wording</vt:lpstr>
      <vt:lpstr>nz_a_by</vt:lpstr>
      <vt:lpstr>nz_a_mry</vt:lpstr>
      <vt:lpstr>nz_a_unit</vt:lpstr>
      <vt:lpstr>nz_by</vt:lpstr>
      <vt:lpstr>nz_cov_12</vt:lpstr>
      <vt:lpstr>nz_cov_back_id</vt:lpstr>
      <vt:lpstr>nz_cov_bio_f</vt:lpstr>
      <vt:lpstr>nz_cov_id</vt:lpstr>
      <vt:lpstr>nz_cov_op</vt:lpstr>
      <vt:lpstr>nz_cov_s1_bio</vt:lpstr>
      <vt:lpstr>nz_cov_s1_em</vt:lpstr>
      <vt:lpstr>nz_cov_s2l_bio</vt:lpstr>
      <vt:lpstr>nz_cov_s2l_em</vt:lpstr>
      <vt:lpstr>nz_cov_s2m_bio</vt:lpstr>
      <vt:lpstr>nz_cov_s2m_em</vt:lpstr>
      <vt:lpstr>nz_cov_s3_cat</vt:lpstr>
      <vt:lpstr>nz_cov_s3c1_bio</vt:lpstr>
      <vt:lpstr>nz_cov_s3c1_em</vt:lpstr>
      <vt:lpstr>nz_cov_s3c1_opt</vt:lpstr>
      <vt:lpstr>nz_cov_s3c10_bio</vt:lpstr>
      <vt:lpstr>nz_cov_s3c10_em</vt:lpstr>
      <vt:lpstr>nz_cov_s3c10_opt</vt:lpstr>
      <vt:lpstr>nz_cov_s3c11_bio</vt:lpstr>
      <vt:lpstr>nz_cov_s3c11_em</vt:lpstr>
      <vt:lpstr>nz_cov_s3c11_opt</vt:lpstr>
      <vt:lpstr>nz_cov_s3c12_bio</vt:lpstr>
      <vt:lpstr>nz_cov_s3c12_em</vt:lpstr>
      <vt:lpstr>nz_cov_s3c12_opt</vt:lpstr>
      <vt:lpstr>nz_cov_s3c13_bio</vt:lpstr>
      <vt:lpstr>nz_cov_s3c13_em</vt:lpstr>
      <vt:lpstr>nz_cov_s3c13_opt</vt:lpstr>
      <vt:lpstr>nz_cov_s3c14_bio</vt:lpstr>
      <vt:lpstr>nz_cov_s3c14_em</vt:lpstr>
      <vt:lpstr>nz_cov_s3c14_opt</vt:lpstr>
      <vt:lpstr>nz_cov_s3c15_bio</vt:lpstr>
      <vt:lpstr>nz_cov_s3c15_em</vt:lpstr>
      <vt:lpstr>nz_cov_s3c15_opt</vt:lpstr>
      <vt:lpstr>nz_cov_s3c2_bio</vt:lpstr>
      <vt:lpstr>nz_cov_s3c2_em</vt:lpstr>
      <vt:lpstr>nz_cov_s3c2_opt</vt:lpstr>
      <vt:lpstr>nz_cov_s3c3_bio</vt:lpstr>
      <vt:lpstr>nz_cov_s3c3_em</vt:lpstr>
      <vt:lpstr>nz_cov_s3c3_opt</vt:lpstr>
      <vt:lpstr>nz_cov_s3c4_bio</vt:lpstr>
      <vt:lpstr>nz_cov_s3c4_em</vt:lpstr>
      <vt:lpstr>nz_cov_s3c4_opt</vt:lpstr>
      <vt:lpstr>nz_cov_s3c5_bio</vt:lpstr>
      <vt:lpstr>nz_cov_s3c5_em</vt:lpstr>
      <vt:lpstr>nz_cov_s3c5_opt</vt:lpstr>
      <vt:lpstr>nz_cov_s3c6_bio</vt:lpstr>
      <vt:lpstr>nz_cov_s3c6_em</vt:lpstr>
      <vt:lpstr>nz_cov_s3c6_opt</vt:lpstr>
      <vt:lpstr>nz_cov_s3c7_bio</vt:lpstr>
      <vt:lpstr>nz_cov_s3c7_em</vt:lpstr>
      <vt:lpstr>nz_cov_s3c7_opt</vt:lpstr>
      <vt:lpstr>nz_cov_s3c8_bio</vt:lpstr>
      <vt:lpstr>nz_cov_s3c8_em</vt:lpstr>
      <vt:lpstr>nz_cov_s3c8_opt</vt:lpstr>
      <vt:lpstr>nz_cov_s3c9_bio</vt:lpstr>
      <vt:lpstr>nz_cov_s3c9_em</vt:lpstr>
      <vt:lpstr>nz_cov_s3c9_opt</vt:lpstr>
      <vt:lpstr>nz_cov_scopes</vt:lpstr>
      <vt:lpstr>nz_cov_text</vt:lpstr>
      <vt:lpstr>nz_cov1</vt:lpstr>
      <vt:lpstr>nz_cov10</vt:lpstr>
      <vt:lpstr>nz_cov11</vt:lpstr>
      <vt:lpstr>nz_cov12</vt:lpstr>
      <vt:lpstr>nz_cov13</vt:lpstr>
      <vt:lpstr>nz_cov14</vt:lpstr>
      <vt:lpstr>nz_cov15</vt:lpstr>
      <vt:lpstr>nz_cov16</vt:lpstr>
      <vt:lpstr>nz_cov17</vt:lpstr>
      <vt:lpstr>nz_cov18</vt:lpstr>
      <vt:lpstr>nz_cov19</vt:lpstr>
      <vt:lpstr>nz_cov2</vt:lpstr>
      <vt:lpstr>nz_cov20</vt:lpstr>
      <vt:lpstr>nz_cov3</vt:lpstr>
      <vt:lpstr>nz_cov4</vt:lpstr>
      <vt:lpstr>nz_cov5</vt:lpstr>
      <vt:lpstr>nz_cov6</vt:lpstr>
      <vt:lpstr>nz_cov7</vt:lpstr>
      <vt:lpstr>nz_cov8</vt:lpstr>
      <vt:lpstr>nz_cov9</vt:lpstr>
      <vt:lpstr>nz_id</vt:lpstr>
      <vt:lpstr>nz_language</vt:lpstr>
      <vt:lpstr>nz_language_confirmation</vt:lpstr>
      <vt:lpstr>nz_language_proposal</vt:lpstr>
      <vt:lpstr>nz_lt_by</vt:lpstr>
      <vt:lpstr>nz_lt_ty</vt:lpstr>
      <vt:lpstr>nz_m_1</vt:lpstr>
      <vt:lpstr>nz_method</vt:lpstr>
      <vt:lpstr>nz_mry</vt:lpstr>
      <vt:lpstr>nz_parent_id</vt:lpstr>
      <vt:lpstr>nz_pathway</vt:lpstr>
      <vt:lpstr>nz_public</vt:lpstr>
      <vt:lpstr>nz_sub_type</vt:lpstr>
      <vt:lpstr>nz_subtarget</vt:lpstr>
      <vt:lpstr>nz_target_id1</vt:lpstr>
      <vt:lpstr>nz_target_id10</vt:lpstr>
      <vt:lpstr>nz_target_id11</vt:lpstr>
      <vt:lpstr>nz_target_id12</vt:lpstr>
      <vt:lpstr>nz_target_id13</vt:lpstr>
      <vt:lpstr>nz_target_id14</vt:lpstr>
      <vt:lpstr>nz_target_id15</vt:lpstr>
      <vt:lpstr>nz_target_id16</vt:lpstr>
      <vt:lpstr>nz_target_id17</vt:lpstr>
      <vt:lpstr>nz_target_id18</vt:lpstr>
      <vt:lpstr>nz_target_id19</vt:lpstr>
      <vt:lpstr>nz_target_id2</vt:lpstr>
      <vt:lpstr>nz_target_id20</vt:lpstr>
      <vt:lpstr>nz_target_id3</vt:lpstr>
      <vt:lpstr>nz_target_id4</vt:lpstr>
      <vt:lpstr>nz_target_id5</vt:lpstr>
      <vt:lpstr>nz_target_id6</vt:lpstr>
      <vt:lpstr>nz_target_id7</vt:lpstr>
      <vt:lpstr>nz_target_id8</vt:lpstr>
      <vt:lpstr>nz_target_id9</vt:lpstr>
      <vt:lpstr>nz_ty</vt:lpstr>
      <vt:lpstr>nz_type</vt:lpstr>
      <vt:lpstr>nz_value</vt:lpstr>
      <vt:lpstr>nz_wording</vt:lpstr>
      <vt:lpstr>pr_carbon_credits</vt:lpstr>
      <vt:lpstr>pr_threshold</vt:lpstr>
      <vt:lpstr>submission_date</vt:lpstr>
      <vt:lpstr>submission_month</vt:lpstr>
      <vt:lpstr>submission_year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Phoebe Holmes</dc:creator>
  <cp:keywords/>
  <dc:description/>
  <cp:lastModifiedBy>Phoebe Holmes</cp:lastModifiedBy>
  <cp:revision/>
  <dcterms:created xsi:type="dcterms:W3CDTF">2023-08-09T09:22:23Z</dcterms:created>
  <dcterms:modified xsi:type="dcterms:W3CDTF">2024-11-29T14:14:18Z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2023-10-04T07:02:21Z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fbfc59d5-9cfe-4ffa-b2e7-27f22d21e130</vt:lpwstr>
  </property>
  <property fmtid="{D5CDD505-2E9C-101B-9397-08002B2CF9AE}" pid="7" name="MSIP_Label_defa4170-0d19-0005-0004-bc88714345d2_ActionId">
    <vt:lpwstr>6bb2d66f-0db4-4354-bd33-163c3b098ab5</vt:lpwstr>
  </property>
  <property fmtid="{D5CDD505-2E9C-101B-9397-08002B2CF9AE}" pid="8" name="MSIP_Label_defa4170-0d19-0005-0004-bc88714345d2_ContentBits">
    <vt:lpwstr>0</vt:lpwstr>
  </property>
  <property fmtid="{D5CDD505-2E9C-101B-9397-08002B2CF9AE}" pid="9" name="ContentTypeId">
    <vt:lpwstr>0x0101003AC1C97953D2014A849A0555A084A5E3</vt:lpwstr>
  </property>
</Properties>
</file>